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7ECFFF8F-9FA4-4325-A954-4F03D6BE18AD}" xr6:coauthVersionLast="47" xr6:coauthVersionMax="47" xr10:uidLastSave="{00000000-0000-0000-0000-000000000000}"/>
  <bookViews>
    <workbookView xWindow="-108" yWindow="-108" windowWidth="23256" windowHeight="12456" xr2:uid="{77454600-E9F4-4FE5-B361-383335EB9CFE}"/>
  </bookViews>
  <sheets>
    <sheet name="PACKAGED FOOD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8" i="1" l="1"/>
  <c r="U228" i="1"/>
  <c r="T228" i="1"/>
  <c r="AH228" i="1" s="1"/>
  <c r="S228" i="1"/>
  <c r="X228" i="1" s="1"/>
  <c r="R228" i="1"/>
  <c r="Y228" i="1" s="1"/>
  <c r="Q228" i="1"/>
  <c r="W228" i="1" s="1"/>
  <c r="P228" i="1"/>
  <c r="O228" i="1"/>
  <c r="M228" i="1"/>
  <c r="L228" i="1"/>
  <c r="K228" i="1"/>
  <c r="AD228" i="1" s="1"/>
  <c r="J228" i="1"/>
  <c r="I228" i="1"/>
  <c r="H228" i="1"/>
  <c r="AE228" i="1" s="1"/>
  <c r="G228" i="1"/>
  <c r="F228" i="1"/>
  <c r="E228" i="1"/>
  <c r="AB228" i="1" s="1"/>
  <c r="D228" i="1"/>
  <c r="AL204" i="1"/>
  <c r="AK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N204" i="1"/>
  <c r="AJ204" i="1" s="1"/>
  <c r="AL203" i="1"/>
  <c r="AK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N203" i="1"/>
  <c r="AJ203" i="1" s="1"/>
  <c r="AK202" i="1"/>
  <c r="AL202" i="1" s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N202" i="1"/>
  <c r="AJ202" i="1" s="1"/>
  <c r="AL201" i="1"/>
  <c r="AK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N201" i="1"/>
  <c r="AJ201" i="1" s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N200" i="1"/>
  <c r="AK199" i="1"/>
  <c r="AL199" i="1" s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N199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N198" i="1"/>
  <c r="AK197" i="1"/>
  <c r="AL197" i="1" s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N197" i="1"/>
  <c r="AJ197" i="1" s="1"/>
  <c r="AL196" i="1"/>
  <c r="AK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N196" i="1"/>
  <c r="AJ196" i="1" s="1"/>
  <c r="AK195" i="1"/>
  <c r="AL195" i="1" s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N195" i="1"/>
  <c r="AK194" i="1"/>
  <c r="AL194" i="1" s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N194" i="1"/>
  <c r="AJ194" i="1" s="1"/>
  <c r="K172" i="1"/>
  <c r="G172" i="1"/>
  <c r="C172" i="1"/>
  <c r="K21" i="1"/>
  <c r="G21" i="1"/>
  <c r="C21" i="1"/>
  <c r="AA228" i="1" l="1"/>
  <c r="AC228" i="1"/>
  <c r="N228" i="1"/>
  <c r="AF228" i="1"/>
  <c r="AG228" i="1"/>
  <c r="Z228" i="1"/>
</calcChain>
</file>

<file path=xl/sharedStrings.xml><?xml version="1.0" encoding="utf-8"?>
<sst xmlns="http://schemas.openxmlformats.org/spreadsheetml/2006/main" count="319" uniqueCount="79">
  <si>
    <t>PACKAGED FOOD INDUSTRY</t>
  </si>
  <si>
    <t>INDUSTRY</t>
  </si>
  <si>
    <t>Security Name</t>
  </si>
  <si>
    <t>Market cap</t>
  </si>
  <si>
    <t>SALES_2023</t>
  </si>
  <si>
    <t>PROFIT_2023</t>
  </si>
  <si>
    <t>NESTLEIND</t>
  </si>
  <si>
    <t>BRITANNIA</t>
  </si>
  <si>
    <t>BIKAJI</t>
  </si>
  <si>
    <t>BBTC</t>
  </si>
  <si>
    <t>ZYDUSWELL</t>
  </si>
  <si>
    <t>BECTORFOOD</t>
  </si>
  <si>
    <t>GOPAL</t>
  </si>
  <si>
    <t>TASTYBIT</t>
  </si>
  <si>
    <t>DIAMONDYD</t>
  </si>
  <si>
    <t>ADFFOODS</t>
  </si>
  <si>
    <t>MISHTANN</t>
  </si>
  <si>
    <t>OTHERS_22</t>
  </si>
  <si>
    <t>GROWTH</t>
  </si>
  <si>
    <t>SALES_5Y_GR</t>
  </si>
  <si>
    <t>CY SALES GR</t>
  </si>
  <si>
    <t>SOLVENCY</t>
  </si>
  <si>
    <t>DEBT2EQUITY</t>
  </si>
  <si>
    <t>ICR</t>
  </si>
  <si>
    <t>DEBTRATIO</t>
  </si>
  <si>
    <t>LIQUIDITY</t>
  </si>
  <si>
    <t>MARGIN_FY23</t>
  </si>
  <si>
    <t>MARGIN_CY</t>
  </si>
  <si>
    <t>CUR. RATIO</t>
  </si>
  <si>
    <t>TR.DAYS</t>
  </si>
  <si>
    <t>PROFITABILITY</t>
  </si>
  <si>
    <t>ROE</t>
  </si>
  <si>
    <t>ROPE</t>
  </si>
  <si>
    <t>ROA</t>
  </si>
  <si>
    <t>VALUATIONS</t>
  </si>
  <si>
    <t>TRAIL_PE</t>
  </si>
  <si>
    <t>YIELD</t>
  </si>
  <si>
    <t>PBV</t>
  </si>
  <si>
    <t>Security Code</t>
  </si>
  <si>
    <t>Price</t>
  </si>
  <si>
    <t>CUR ASSET</t>
  </si>
  <si>
    <t>CUR LIABILITY</t>
  </si>
  <si>
    <t>TOT. ASSET</t>
  </si>
  <si>
    <t>TOT. LIABILITY</t>
  </si>
  <si>
    <t>EQUITY</t>
  </si>
  <si>
    <t>TOT. EQUITY</t>
  </si>
  <si>
    <t>BORROWING</t>
  </si>
  <si>
    <t>TRADE REC.</t>
  </si>
  <si>
    <t>FV</t>
  </si>
  <si>
    <t>TRAIL_EPS</t>
  </si>
  <si>
    <t>SALES_2018</t>
  </si>
  <si>
    <t>PROFIT_2018</t>
  </si>
  <si>
    <t>TRAIL_SALES</t>
  </si>
  <si>
    <t>TRAIL_PROFIT</t>
  </si>
  <si>
    <t>FINANCE</t>
  </si>
  <si>
    <t>EXPENSE</t>
  </si>
  <si>
    <t>BOOKVALUE</t>
  </si>
  <si>
    <t>FOODSIN</t>
  </si>
  <si>
    <t>IIL</t>
  </si>
  <si>
    <t>LOTUSCHO</t>
  </si>
  <si>
    <t>BAMBINO</t>
  </si>
  <si>
    <t>TANVI</t>
  </si>
  <si>
    <t>PALASHSEC</t>
  </si>
  <si>
    <t>SUMUKA</t>
  </si>
  <si>
    <t>ANJANIFOODS</t>
  </si>
  <si>
    <t>JFL</t>
  </si>
  <si>
    <t>NGIL</t>
  </si>
  <si>
    <t>GCKL</t>
  </si>
  <si>
    <t>SAMPRE</t>
  </si>
  <si>
    <t>CEETAIN</t>
  </si>
  <si>
    <t>SWOEF</t>
  </si>
  <si>
    <t>CHORDIA</t>
  </si>
  <si>
    <t>PANJON</t>
  </si>
  <si>
    <t>CHOTHANI</t>
  </si>
  <si>
    <t>ICLORGANIC</t>
  </si>
  <si>
    <t>KMGMILK</t>
  </si>
  <si>
    <t>SUPERBAK</t>
  </si>
  <si>
    <t>SONALIS</t>
  </si>
  <si>
    <t>SHAQUAK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</si>
</sst>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36"/>
      <color rgb="FFFFFFFF"/>
      <name val="Calibri"/>
      <scheme val="minor"/>
    </font>
    <font>
      <sz val="11"/>
      <color rgb="FFFFFFFF"/>
      <name val="Calibri"/>
      <scheme val="minor"/>
    </font>
    <font>
      <sz val="11"/>
      <color theme="1"/>
      <name val="Calibri"/>
    </font>
    <font>
      <sz val="11"/>
      <color theme="1"/>
      <name val="Arial"/>
    </font>
    <font>
      <sz val="11"/>
      <color rgb="FF333333"/>
      <name val="Arial"/>
    </font>
    <font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/>
    <xf numFmtId="0" fontId="3" fillId="2" borderId="0" xfId="0" applyFont="1" applyFill="1"/>
    <xf numFmtId="0" fontId="4" fillId="0" borderId="0" xfId="0" applyFont="1"/>
    <xf numFmtId="1" fontId="5" fillId="0" borderId="0" xfId="0" applyNumberFormat="1" applyFont="1" applyAlignment="1">
      <alignment horizontal="right"/>
    </xf>
    <xf numFmtId="0" fontId="6" fillId="3" borderId="0" xfId="0" applyFont="1" applyFill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0" fontId="1" fillId="0" borderId="2" xfId="0" applyNumberFormat="1" applyFont="1" applyBorder="1"/>
    <xf numFmtId="2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9" fontId="5" fillId="0" borderId="0" xfId="0" applyNumberFormat="1" applyFont="1" applyAlignment="1">
      <alignment horizontal="right"/>
    </xf>
    <xf numFmtId="1" fontId="5" fillId="0" borderId="1" xfId="0" applyNumberFormat="1" applyFont="1" applyBorder="1" applyAlignment="1">
      <alignment horizontal="right"/>
    </xf>
    <xf numFmtId="9" fontId="5" fillId="0" borderId="1" xfId="0" applyNumberFormat="1" applyFont="1" applyBorder="1" applyAlignment="1">
      <alignment horizontal="right"/>
    </xf>
    <xf numFmtId="164" fontId="5" fillId="0" borderId="2" xfId="0" applyNumberFormat="1" applyFont="1" applyBorder="1"/>
    <xf numFmtId="1" fontId="5" fillId="0" borderId="2" xfId="0" applyNumberFormat="1" applyFont="1" applyBorder="1"/>
    <xf numFmtId="9" fontId="5" fillId="0" borderId="2" xfId="0" applyNumberFormat="1" applyFont="1" applyBorder="1"/>
    <xf numFmtId="0" fontId="7" fillId="2" borderId="0" xfId="0" applyFont="1" applyFill="1"/>
    <xf numFmtId="1" fontId="4" fillId="0" borderId="0" xfId="0" applyNumberFormat="1" applyFont="1" applyAlignment="1">
      <alignment horizontal="right"/>
    </xf>
    <xf numFmtId="1" fontId="4" fillId="0" borderId="1" xfId="0" applyNumberFormat="1" applyFont="1" applyBorder="1" applyAlignment="1">
      <alignment horizontal="right"/>
    </xf>
    <xf numFmtId="1" fontId="1" fillId="0" borderId="2" xfId="0" applyNumberFormat="1" applyFont="1" applyBorder="1"/>
    <xf numFmtId="164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center"/>
    </xf>
    <xf numFmtId="164" fontId="5" fillId="0" borderId="0" xfId="0" applyNumberFormat="1" applyFont="1"/>
    <xf numFmtId="164" fontId="1" fillId="0" borderId="0" xfId="0" applyNumberFormat="1" applyFont="1"/>
    <xf numFmtId="165" fontId="5" fillId="0" borderId="0" xfId="0" applyNumberFormat="1" applyFont="1"/>
    <xf numFmtId="2" fontId="5" fillId="0" borderId="0" xfId="0" applyNumberFormat="1" applyFont="1"/>
    <xf numFmtId="1" fontId="5" fillId="0" borderId="0" xfId="0" applyNumberFormat="1" applyFont="1"/>
    <xf numFmtId="9" fontId="5" fillId="0" borderId="0" xfId="0" applyNumberFormat="1" applyFont="1"/>
    <xf numFmtId="1" fontId="1" fillId="0" borderId="0" xfId="0" applyNumberFormat="1" applyFont="1"/>
    <xf numFmtId="1" fontId="5" fillId="0" borderId="6" xfId="0" applyNumberFormat="1" applyFont="1" applyBorder="1" applyAlignment="1">
      <alignment horizontal="right"/>
    </xf>
    <xf numFmtId="0" fontId="6" fillId="3" borderId="4" xfId="0" applyFont="1" applyFill="1" applyBorder="1"/>
    <xf numFmtId="0" fontId="5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 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'PACKAGED FOODS'!$C$7</c:f>
              <c:strCache>
                <c:ptCount val="1"/>
                <c:pt idx="0">
                  <c:v>Market cap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96B5-4848-ADC2-BBF915369A6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96B5-4848-ADC2-BBF915369A6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96B5-4848-ADC2-BBF915369A6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96B5-4848-ADC2-BBF915369A6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96B5-4848-ADC2-BBF915369A62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96B5-4848-ADC2-BBF915369A62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96B5-4848-ADC2-BBF915369A62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96B5-4848-ADC2-BBF915369A62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96B5-4848-ADC2-BBF915369A62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96B5-4848-ADC2-BBF915369A62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96B5-4848-ADC2-BBF915369A62}"/>
              </c:ext>
            </c:extLst>
          </c:dPt>
          <c:dPt>
            <c:idx val="11"/>
            <c:bubble3D val="0"/>
            <c:spPr>
              <a:solidFill>
                <a:srgbClr val="F9B67E"/>
              </a:solidFill>
            </c:spPr>
            <c:extLst>
              <c:ext xmlns:c16="http://schemas.microsoft.com/office/drawing/2014/chart" uri="{C3380CC4-5D6E-409C-BE32-E72D297353CC}">
                <c16:uniqueId val="{00000017-96B5-4848-ADC2-BBF915369A6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'PACKAGED FOODS'!$B$8:$B$19</c:f>
              <c:strCache>
                <c:ptCount val="12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  <c:pt idx="11">
                  <c:v>OTHERS_22</c:v>
                </c:pt>
              </c:strCache>
            </c:strRef>
          </c:cat>
          <c:val>
            <c:numRef>
              <c:f>'PACKAGED FOODS'!$C$8:$C$19</c:f>
              <c:numCache>
                <c:formatCode>0</c:formatCode>
                <c:ptCount val="12"/>
                <c:pt idx="0">
                  <c:v>252834</c:v>
                </c:pt>
                <c:pt idx="1">
                  <c:v>119083</c:v>
                </c:pt>
                <c:pt idx="2">
                  <c:v>12276</c:v>
                </c:pt>
                <c:pt idx="3">
                  <c:v>10919</c:v>
                </c:pt>
                <c:pt idx="4">
                  <c:v>9356</c:v>
                </c:pt>
                <c:pt idx="5">
                  <c:v>6455</c:v>
                </c:pt>
                <c:pt idx="6">
                  <c:v>4464</c:v>
                </c:pt>
                <c:pt idx="7">
                  <c:v>3131</c:v>
                </c:pt>
                <c:pt idx="8">
                  <c:v>2192</c:v>
                </c:pt>
                <c:pt idx="9">
                  <c:v>2042</c:v>
                </c:pt>
                <c:pt idx="10">
                  <c:v>1868</c:v>
                </c:pt>
                <c:pt idx="11" formatCode="General">
                  <c:v>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6B5-4848-ADC2-BBF915369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CUR. RATIO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FOODS'!$H$98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FOODS'!$G$99:$G$109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FOODS'!$H$99:$H$109</c:f>
              <c:numCache>
                <c:formatCode>0.0</c:formatCode>
                <c:ptCount val="11"/>
                <c:pt idx="0">
                  <c:v>1.2135126270908494</c:v>
                </c:pt>
                <c:pt idx="1">
                  <c:v>0.86582176624421647</c:v>
                </c:pt>
                <c:pt idx="2">
                  <c:v>1.8076923076923077</c:v>
                </c:pt>
                <c:pt idx="3">
                  <c:v>1.3762488218661639</c:v>
                </c:pt>
                <c:pt idx="4">
                  <c:v>1.4727272727272727</c:v>
                </c:pt>
                <c:pt idx="5">
                  <c:v>1.808411214953271</c:v>
                </c:pt>
                <c:pt idx="6">
                  <c:v>0</c:v>
                </c:pt>
                <c:pt idx="7">
                  <c:v>2</c:v>
                </c:pt>
                <c:pt idx="8">
                  <c:v>1.6265822784810127</c:v>
                </c:pt>
                <c:pt idx="9">
                  <c:v>6.8269230769230766</c:v>
                </c:pt>
                <c:pt idx="10">
                  <c:v>4.1020408163265305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FF9-4C9E-ADD2-B6025DFEE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532987"/>
        <c:axId val="2064139228"/>
      </c:barChart>
      <c:catAx>
        <c:axId val="90153298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64139228"/>
        <c:crosses val="autoZero"/>
        <c:auto val="1"/>
        <c:lblAlgn val="ctr"/>
        <c:lblOffset val="100"/>
        <c:noMultiLvlLbl val="1"/>
      </c:catAx>
      <c:valAx>
        <c:axId val="206413922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0153298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TR.DAYS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FOODS'!$L$98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FOODS'!$K$99:$K$109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FOODS'!$L$99:$L$109</c:f>
              <c:numCache>
                <c:formatCode>0.0</c:formatCode>
                <c:ptCount val="11"/>
                <c:pt idx="0">
                  <c:v>5.6106870229007635</c:v>
                </c:pt>
                <c:pt idx="1">
                  <c:v>8.9924056688393232</c:v>
                </c:pt>
                <c:pt idx="2">
                  <c:v>20.230554261760599</c:v>
                </c:pt>
                <c:pt idx="3">
                  <c:v>10.315450014658458</c:v>
                </c:pt>
                <c:pt idx="4">
                  <c:v>20.690876882196633</c:v>
                </c:pt>
                <c:pt idx="5">
                  <c:v>24.737851662404093</c:v>
                </c:pt>
                <c:pt idx="6">
                  <c:v>2.9696745562130178</c:v>
                </c:pt>
                <c:pt idx="7">
                  <c:v>36.432532347504619</c:v>
                </c:pt>
                <c:pt idx="8">
                  <c:v>3.0913490623109499</c:v>
                </c:pt>
                <c:pt idx="9">
                  <c:v>61.081632653061227</c:v>
                </c:pt>
                <c:pt idx="10">
                  <c:v>124.40197841726618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822-44C2-B240-2A14389C6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8167590"/>
        <c:axId val="1104311708"/>
      </c:barChart>
      <c:catAx>
        <c:axId val="129816759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04311708"/>
        <c:crosses val="autoZero"/>
        <c:auto val="1"/>
        <c:lblAlgn val="ctr"/>
        <c:lblOffset val="100"/>
        <c:noMultiLvlLbl val="1"/>
      </c:catAx>
      <c:valAx>
        <c:axId val="110431170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98167590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FOODS'!$C$129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FOODS'!$B$130:$B$140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FOODS'!$C$130:$C$140</c:f>
              <c:numCache>
                <c:formatCode>0.0%</c:formatCode>
                <c:ptCount val="11"/>
                <c:pt idx="0">
                  <c:v>1.0500700280112045</c:v>
                </c:pt>
                <c:pt idx="1">
                  <c:v>0.75008701705534286</c:v>
                </c:pt>
                <c:pt idx="2">
                  <c:v>0.18373205741626794</c:v>
                </c:pt>
                <c:pt idx="3">
                  <c:v>-2.5248802064135642E-2</c:v>
                </c:pt>
                <c:pt idx="4">
                  <c:v>5.0316881121567118E-2</c:v>
                </c:pt>
                <c:pt idx="5">
                  <c:v>0.22112211221122113</c:v>
                </c:pt>
                <c:pt idx="6">
                  <c:v>0.40287769784172661</c:v>
                </c:pt>
                <c:pt idx="7">
                  <c:v>0.17266187050359713</c:v>
                </c:pt>
                <c:pt idx="8">
                  <c:v>2.8368794326241134E-2</c:v>
                </c:pt>
                <c:pt idx="9">
                  <c:v>0.14705882352941177</c:v>
                </c:pt>
                <c:pt idx="10">
                  <c:v>0.86274509803921573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307-4BB0-9928-558C4739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0828376"/>
        <c:axId val="722835238"/>
      </c:barChart>
      <c:catAx>
        <c:axId val="115082837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22835238"/>
        <c:crosses val="autoZero"/>
        <c:auto val="1"/>
        <c:lblAlgn val="ctr"/>
        <c:lblOffset val="100"/>
        <c:noMultiLvlLbl val="1"/>
      </c:catAx>
      <c:valAx>
        <c:axId val="72283523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ROE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5082837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ROPE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FOODS'!$G$129</c:f>
              <c:strCache>
                <c:ptCount val="1"/>
                <c:pt idx="0">
                  <c:v>ROPE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FOODS'!$F$130:$F$140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FOODS'!$G$130:$G$140</c:f>
              <c:numCache>
                <c:formatCode>0</c:formatCode>
                <c:ptCount val="11"/>
                <c:pt idx="0">
                  <c:v>31.239583333333332</c:v>
                </c:pt>
                <c:pt idx="1">
                  <c:v>89.791666666666671</c:v>
                </c:pt>
                <c:pt idx="2">
                  <c:v>7.68</c:v>
                </c:pt>
                <c:pt idx="3">
                  <c:v>-10.538461538461538</c:v>
                </c:pt>
                <c:pt idx="4">
                  <c:v>4.1587301587301591</c:v>
                </c:pt>
                <c:pt idx="5">
                  <c:v>2.3103448275862069</c:v>
                </c:pt>
                <c:pt idx="6">
                  <c:v>9.3333333333333339</c:v>
                </c:pt>
                <c:pt idx="7">
                  <c:v>16</c:v>
                </c:pt>
                <c:pt idx="8">
                  <c:v>1.6666666666666667</c:v>
                </c:pt>
                <c:pt idx="9">
                  <c:v>2.9545454545454546</c:v>
                </c:pt>
                <c:pt idx="10">
                  <c:v>2.64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4C0-47DF-B652-D41FB306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822253"/>
        <c:axId val="26588187"/>
      </c:barChart>
      <c:catAx>
        <c:axId val="114682225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6588187"/>
        <c:crosses val="autoZero"/>
        <c:auto val="1"/>
        <c:lblAlgn val="ctr"/>
        <c:lblOffset val="100"/>
        <c:noMultiLvlLbl val="1"/>
      </c:catAx>
      <c:valAx>
        <c:axId val="2658818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ROPE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46822253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ROA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FOODS'!$K$129</c:f>
              <c:strCache>
                <c:ptCount val="1"/>
                <c:pt idx="0">
                  <c:v>ROA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FOODS'!$J$130:$J$140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FOODS'!$K$130:$K$140</c:f>
              <c:numCache>
                <c:formatCode>0%</c:formatCode>
                <c:ptCount val="11"/>
                <c:pt idx="0">
                  <c:v>0.31728734659331359</c:v>
                </c:pt>
                <c:pt idx="1">
                  <c:v>0.24631386444165049</c:v>
                </c:pt>
                <c:pt idx="2">
                  <c:v>0.1329639889196676</c:v>
                </c:pt>
                <c:pt idx="3">
                  <c:v>-9.6587704455724753E-3</c:v>
                </c:pt>
                <c:pt idx="4">
                  <c:v>4.4932258617732805E-2</c:v>
                </c:pt>
                <c:pt idx="5">
                  <c:v>0.13943808532778357</c:v>
                </c:pt>
                <c:pt idx="6">
                  <c:v>0.24295010845986983</c:v>
                </c:pt>
                <c:pt idx="7">
                  <c:v>0.10480349344978165</c:v>
                </c:pt>
                <c:pt idx="8">
                  <c:v>2.1321961620469083E-2</c:v>
                </c:pt>
                <c:pt idx="9">
                  <c:v>0.11648745519713262</c:v>
                </c:pt>
                <c:pt idx="10">
                  <c:v>0.64390243902439026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D94-4CC4-8245-8D63B3794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609885"/>
        <c:axId val="170096631"/>
      </c:barChart>
      <c:catAx>
        <c:axId val="85860988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0096631"/>
        <c:crosses val="autoZero"/>
        <c:auto val="1"/>
        <c:lblAlgn val="ctr"/>
        <c:lblOffset val="100"/>
        <c:noMultiLvlLbl val="1"/>
      </c:catAx>
      <c:valAx>
        <c:axId val="17009663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ROA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58609885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TRAIL_PE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FOODS'!$C$159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FOODS'!$B$160:$B$170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FOODS'!$C$160:$C$170</c:f>
              <c:numCache>
                <c:formatCode>0</c:formatCode>
                <c:ptCount val="11"/>
                <c:pt idx="0">
                  <c:v>84.59</c:v>
                </c:pt>
                <c:pt idx="1">
                  <c:v>55.11</c:v>
                </c:pt>
                <c:pt idx="2">
                  <c:v>65.73</c:v>
                </c:pt>
                <c:pt idx="4">
                  <c:v>35.72</c:v>
                </c:pt>
                <c:pt idx="5">
                  <c:v>49</c:v>
                </c:pt>
                <c:pt idx="6">
                  <c:v>38.369999999999997</c:v>
                </c:pt>
                <c:pt idx="7">
                  <c:v>79.540000000000006</c:v>
                </c:pt>
                <c:pt idx="8">
                  <c:v>35.4</c:v>
                </c:pt>
                <c:pt idx="9">
                  <c:v>31.05</c:v>
                </c:pt>
                <c:pt idx="10">
                  <c:v>6.72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51C-4DCC-A119-C0F3549F4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301886"/>
        <c:axId val="1995380903"/>
      </c:barChart>
      <c:catAx>
        <c:axId val="196530188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5380903"/>
        <c:crosses val="autoZero"/>
        <c:auto val="1"/>
        <c:lblAlgn val="ctr"/>
        <c:lblOffset val="100"/>
        <c:noMultiLvlLbl val="1"/>
      </c:catAx>
      <c:valAx>
        <c:axId val="199538090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TRAIL_PE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6530188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YIELD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FOODS'!$G$159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FOODS'!$F$160:$F$170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FOODS'!$G$160:$G$170</c:f>
              <c:numCache>
                <c:formatCode>0.0%</c:formatCode>
                <c:ptCount val="11"/>
                <c:pt idx="0">
                  <c:v>1.1855296763618343E-2</c:v>
                </c:pt>
                <c:pt idx="1">
                  <c:v>1.8346541234214427E-2</c:v>
                </c:pt>
                <c:pt idx="2">
                  <c:v>1.5255965735264124E-2</c:v>
                </c:pt>
                <c:pt idx="3">
                  <c:v>-0.10903180121024848</c:v>
                </c:pt>
                <c:pt idx="4">
                  <c:v>2.8095563139931737E-2</c:v>
                </c:pt>
                <c:pt idx="5">
                  <c:v>2.0791628753412193E-2</c:v>
                </c:pt>
                <c:pt idx="6">
                  <c:v>2.5933147632311981E-2</c:v>
                </c:pt>
                <c:pt idx="7">
                  <c:v>1.4561389139159636E-2</c:v>
                </c:pt>
                <c:pt idx="8">
                  <c:v>2.8173003595162872E-2</c:v>
                </c:pt>
                <c:pt idx="9">
                  <c:v>3.2334682860998651E-2</c:v>
                </c:pt>
                <c:pt idx="10">
                  <c:v>0.14903299203640502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70E-43AA-90CA-B61121B1D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160033"/>
        <c:axId val="1908791035"/>
      </c:barChart>
      <c:catAx>
        <c:axId val="109916003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08791035"/>
        <c:crosses val="autoZero"/>
        <c:auto val="1"/>
        <c:lblAlgn val="ctr"/>
        <c:lblOffset val="100"/>
        <c:noMultiLvlLbl val="1"/>
      </c:catAx>
      <c:valAx>
        <c:axId val="190879103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99160033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PBV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FOODS'!$K$159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FOODS'!$J$160:$J$170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FOODS'!$K$160:$K$170</c:f>
              <c:numCache>
                <c:formatCode>0</c:formatCode>
                <c:ptCount val="11"/>
                <c:pt idx="0">
                  <c:v>88.178151260504208</c:v>
                </c:pt>
                <c:pt idx="1">
                  <c:v>40.847198050817958</c:v>
                </c:pt>
                <c:pt idx="2">
                  <c:v>11.729665071770336</c:v>
                </c:pt>
                <c:pt idx="3">
                  <c:v>1.8608735716918543</c:v>
                </c:pt>
                <c:pt idx="4">
                  <c:v>1.7725177645477241</c:v>
                </c:pt>
                <c:pt idx="5">
                  <c:v>10.518481848184818</c:v>
                </c:pt>
                <c:pt idx="6">
                  <c:v>15.496402877697841</c:v>
                </c:pt>
                <c:pt idx="7">
                  <c:v>13.175179856115108</c:v>
                </c:pt>
                <c:pt idx="8">
                  <c:v>3.1247659574468085</c:v>
                </c:pt>
                <c:pt idx="9">
                  <c:v>4.6102941176470589</c:v>
                </c:pt>
                <c:pt idx="10">
                  <c:v>5.7450980392156854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A86-47EF-BFC9-7DB0478BD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581161"/>
        <c:axId val="1007317083"/>
      </c:barChart>
      <c:catAx>
        <c:axId val="21258116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07317083"/>
        <c:crosses val="autoZero"/>
        <c:auto val="1"/>
        <c:lblAlgn val="ctr"/>
        <c:lblOffset val="100"/>
        <c:noMultiLvlLbl val="1"/>
      </c:catAx>
      <c:valAx>
        <c:axId val="100731708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PBV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58116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'PACKAGED FOODS'!$G$7</c:f>
              <c:strCache>
                <c:ptCount val="1"/>
                <c:pt idx="0">
                  <c:v>SALES_2023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4669-4AC7-B935-938F6DCA9AF1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4669-4AC7-B935-938F6DCA9AF1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4669-4AC7-B935-938F6DCA9AF1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4669-4AC7-B935-938F6DCA9AF1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4669-4AC7-B935-938F6DCA9AF1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4669-4AC7-B935-938F6DCA9AF1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4669-4AC7-B935-938F6DCA9AF1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4669-4AC7-B935-938F6DCA9AF1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4669-4AC7-B935-938F6DCA9AF1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4669-4AC7-B935-938F6DCA9AF1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4669-4AC7-B935-938F6DCA9AF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'PACKAGED FOODS'!$F$8:$F$18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FOODS'!$G$8:$G$18</c:f>
              <c:numCache>
                <c:formatCode>0</c:formatCode>
                <c:ptCount val="11"/>
                <c:pt idx="0">
                  <c:v>16789</c:v>
                </c:pt>
                <c:pt idx="1">
                  <c:v>16301</c:v>
                </c:pt>
                <c:pt idx="2">
                  <c:v>1966</c:v>
                </c:pt>
                <c:pt idx="3">
                  <c:v>18622</c:v>
                </c:pt>
                <c:pt idx="4">
                  <c:v>2254</c:v>
                </c:pt>
                <c:pt idx="5">
                  <c:v>1362</c:v>
                </c:pt>
                <c:pt idx="6">
                  <c:v>1394</c:v>
                </c:pt>
                <c:pt idx="7">
                  <c:v>475</c:v>
                </c:pt>
                <c:pt idx="8" formatCode="General">
                  <c:v>1652</c:v>
                </c:pt>
                <c:pt idx="9" formatCode="General">
                  <c:v>450</c:v>
                </c:pt>
                <c:pt idx="10" formatCode="General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669-4AC7-B935-938F6DCA9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PROFIT_2023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FOODS'!$K$7</c:f>
              <c:strCache>
                <c:ptCount val="1"/>
                <c:pt idx="0">
                  <c:v>PROFIT_2023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FOODS'!$J$8:$J$18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FOODS'!$K$8:$K$18</c:f>
              <c:numCache>
                <c:formatCode>0</c:formatCode>
                <c:ptCount val="11"/>
                <c:pt idx="0">
                  <c:v>2390</c:v>
                </c:pt>
                <c:pt idx="1">
                  <c:v>2316</c:v>
                </c:pt>
                <c:pt idx="2">
                  <c:v>126</c:v>
                </c:pt>
                <c:pt idx="3">
                  <c:v>-533</c:v>
                </c:pt>
                <c:pt idx="4">
                  <c:v>310</c:v>
                </c:pt>
                <c:pt idx="5">
                  <c:v>90</c:v>
                </c:pt>
                <c:pt idx="6">
                  <c:v>112</c:v>
                </c:pt>
                <c:pt idx="7">
                  <c:v>30</c:v>
                </c:pt>
                <c:pt idx="8" formatCode="General">
                  <c:v>20</c:v>
                </c:pt>
                <c:pt idx="9" formatCode="General">
                  <c:v>55</c:v>
                </c:pt>
                <c:pt idx="10" formatCode="General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53F-46FF-8E36-1D6F36F02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795934"/>
        <c:axId val="237263676"/>
      </c:barChart>
      <c:catAx>
        <c:axId val="130579593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7263676"/>
        <c:crosses val="autoZero"/>
        <c:auto val="1"/>
        <c:lblAlgn val="ctr"/>
        <c:lblOffset val="100"/>
        <c:noMultiLvlLbl val="1"/>
      </c:catAx>
      <c:valAx>
        <c:axId val="23726367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PROFIT_2023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579593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SALES_5Y_GR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FOODS'!$C$38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FOODS'!$B$39:$B$49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FOODS'!$C$39:$C$49</c:f>
              <c:numCache>
                <c:formatCode>0.0%</c:formatCode>
                <c:ptCount val="11"/>
                <c:pt idx="0">
                  <c:v>8.4020176609259201E-2</c:v>
                </c:pt>
                <c:pt idx="1">
                  <c:v>0.10477020613521582</c:v>
                </c:pt>
                <c:pt idx="2">
                  <c:v>0.20278082516485596</c:v>
                </c:pt>
                <c:pt idx="3">
                  <c:v>0.12709945405576506</c:v>
                </c:pt>
                <c:pt idx="4">
                  <c:v>0.34982412326456203</c:v>
                </c:pt>
                <c:pt idx="5">
                  <c:v>0.14469233461264874</c:v>
                </c:pt>
                <c:pt idx="7">
                  <c:v>9.920926349885395E-2</c:v>
                </c:pt>
                <c:pt idx="8">
                  <c:v>9.7605456381603561E-2</c:v>
                </c:pt>
                <c:pt idx="9">
                  <c:v>0.16688977891407952</c:v>
                </c:pt>
                <c:pt idx="10">
                  <c:v>5.814078782077714E-2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330-4BDB-81F9-B6FFC8C1F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649"/>
        <c:axId val="1563152822"/>
      </c:barChart>
      <c:catAx>
        <c:axId val="31264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63152822"/>
        <c:crosses val="autoZero"/>
        <c:auto val="1"/>
        <c:lblAlgn val="ctr"/>
        <c:lblOffset val="100"/>
        <c:noMultiLvlLbl val="1"/>
      </c:catAx>
      <c:valAx>
        <c:axId val="156315282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SALES_5Y_GR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12649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CY SALES GR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FOODS'!$G$38</c:f>
              <c:strCache>
                <c:ptCount val="1"/>
                <c:pt idx="0">
                  <c:v>CY SALES GR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FOODS'!$F$39:$F$49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FOODS'!$G$39:$G$49</c:f>
              <c:numCache>
                <c:formatCode>0.0%</c:formatCode>
                <c:ptCount val="11"/>
                <c:pt idx="0">
                  <c:v>0.13919828459110128</c:v>
                </c:pt>
                <c:pt idx="1">
                  <c:v>2.5887982332372328E-2</c:v>
                </c:pt>
                <c:pt idx="2">
                  <c:v>9.2065106815869768E-2</c:v>
                </c:pt>
                <c:pt idx="3">
                  <c:v>-8.4147782193104925E-2</c:v>
                </c:pt>
                <c:pt idx="4">
                  <c:v>1.7746228926354135E-3</c:v>
                </c:pt>
                <c:pt idx="5">
                  <c:v>0.14831130690161531</c:v>
                </c:pt>
                <c:pt idx="6">
                  <c:v>-3.0129124820659992E-2</c:v>
                </c:pt>
                <c:pt idx="7">
                  <c:v>0.13894736842105271</c:v>
                </c:pt>
                <c:pt idx="8">
                  <c:v>6.0532687651337902E-4</c:v>
                </c:pt>
                <c:pt idx="9">
                  <c:v>8.8888888888888795E-2</c:v>
                </c:pt>
                <c:pt idx="10">
                  <c:v>0.71076923076923082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95F-4C7F-9872-14DE45E1D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262423"/>
        <c:axId val="1654621418"/>
      </c:barChart>
      <c:catAx>
        <c:axId val="43026242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4621418"/>
        <c:crosses val="autoZero"/>
        <c:auto val="1"/>
        <c:lblAlgn val="ctr"/>
        <c:lblOffset val="100"/>
        <c:noMultiLvlLbl val="1"/>
      </c:catAx>
      <c:valAx>
        <c:axId val="165462141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CY SALES 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30262423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FOODS'!$C$68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FOODS'!$B$69:$B$79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FOODS'!$C$69:$C$79</c:f>
              <c:numCache>
                <c:formatCode>0.00</c:formatCode>
                <c:ptCount val="11"/>
                <c:pt idx="0">
                  <c:v>1.1204481792717087E-2</c:v>
                </c:pt>
                <c:pt idx="1">
                  <c:v>0.96101635920640449</c:v>
                </c:pt>
                <c:pt idx="2">
                  <c:v>0.14832535885167464</c:v>
                </c:pt>
                <c:pt idx="3">
                  <c:v>0</c:v>
                </c:pt>
                <c:pt idx="4">
                  <c:v>6.6833109275974648E-2</c:v>
                </c:pt>
                <c:pt idx="5">
                  <c:v>0</c:v>
                </c:pt>
                <c:pt idx="6">
                  <c:v>0.38848920863309355</c:v>
                </c:pt>
                <c:pt idx="7">
                  <c:v>0.18705035971223022</c:v>
                </c:pt>
                <c:pt idx="8">
                  <c:v>8.5106382978723402E-2</c:v>
                </c:pt>
                <c:pt idx="9">
                  <c:v>1.5837104072398189E-2</c:v>
                </c:pt>
                <c:pt idx="10">
                  <c:v>0.17647058823529413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001-498E-B65E-28FAD18AC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1224034"/>
        <c:axId val="582002655"/>
      </c:barChart>
      <c:catAx>
        <c:axId val="54122403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82002655"/>
        <c:crosses val="autoZero"/>
        <c:auto val="1"/>
        <c:lblAlgn val="ctr"/>
        <c:lblOffset val="100"/>
        <c:noMultiLvlLbl val="1"/>
      </c:catAx>
      <c:valAx>
        <c:axId val="58200265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4122403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FOODS'!$G$68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FOODS'!$F$69:$F$79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FOODS'!$G$69:$G$79</c:f>
              <c:numCache>
                <c:formatCode>0.0</c:formatCode>
                <c:ptCount val="11"/>
                <c:pt idx="0">
                  <c:v>38.571428571428569</c:v>
                </c:pt>
                <c:pt idx="1">
                  <c:v>19.494186046511629</c:v>
                </c:pt>
                <c:pt idx="2">
                  <c:v>37</c:v>
                </c:pt>
                <c:pt idx="3">
                  <c:v>6.8080357142857144</c:v>
                </c:pt>
                <c:pt idx="4">
                  <c:v>13.608695652173912</c:v>
                </c:pt>
                <c:pt idx="5">
                  <c:v>24.2</c:v>
                </c:pt>
                <c:pt idx="6">
                  <c:v>15</c:v>
                </c:pt>
                <c:pt idx="7">
                  <c:v>11.5</c:v>
                </c:pt>
                <c:pt idx="8">
                  <c:v>10</c:v>
                </c:pt>
                <c:pt idx="9">
                  <c:v>49.5</c:v>
                </c:pt>
                <c:pt idx="10">
                  <c:v>57.6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1B7-4C6F-998D-23F83F18A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339120"/>
        <c:axId val="1748205717"/>
      </c:barChart>
      <c:catAx>
        <c:axId val="181933912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48205717"/>
        <c:crosses val="autoZero"/>
        <c:auto val="1"/>
        <c:lblAlgn val="ctr"/>
        <c:lblOffset val="100"/>
        <c:noMultiLvlLbl val="1"/>
      </c:catAx>
      <c:valAx>
        <c:axId val="174820571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19339120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DEBTRATIO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FOODS'!$K$68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FOODS'!$J$69:$J$79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FOODS'!$K$69:$K$79</c:f>
              <c:numCache>
                <c:formatCode>0.00</c:formatCode>
                <c:ptCount val="11"/>
                <c:pt idx="0">
                  <c:v>0.69773592890393565</c:v>
                </c:pt>
                <c:pt idx="1">
                  <c:v>0.67150531489313059</c:v>
                </c:pt>
                <c:pt idx="2">
                  <c:v>0.27631578947368424</c:v>
                </c:pt>
                <c:pt idx="3">
                  <c:v>0.61745628877608572</c:v>
                </c:pt>
                <c:pt idx="4">
                  <c:v>0.10684273709483794</c:v>
                </c:pt>
                <c:pt idx="5">
                  <c:v>0.36940686784599375</c:v>
                </c:pt>
                <c:pt idx="6">
                  <c:v>0.37093275488069416</c:v>
                </c:pt>
                <c:pt idx="7">
                  <c:v>0.3930131004366812</c:v>
                </c:pt>
                <c:pt idx="8">
                  <c:v>0.24840085287846481</c:v>
                </c:pt>
                <c:pt idx="9">
                  <c:v>0.2078853046594982</c:v>
                </c:pt>
                <c:pt idx="10">
                  <c:v>0.25365853658536586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96D-4116-8B57-D833DFB44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9016075"/>
        <c:axId val="1902756101"/>
      </c:barChart>
      <c:catAx>
        <c:axId val="202901607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02756101"/>
        <c:crosses val="autoZero"/>
        <c:auto val="1"/>
        <c:lblAlgn val="ctr"/>
        <c:lblOffset val="100"/>
        <c:noMultiLvlLbl val="1"/>
      </c:catAx>
      <c:valAx>
        <c:axId val="190275610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9016075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MARGIN_FY23 and MARGIN_CY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FOODS'!$C$98</c:f>
              <c:strCache>
                <c:ptCount val="1"/>
                <c:pt idx="0">
                  <c:v>MARGIN_FY23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'PACKAGED FOODS'!$B$99:$B$109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FOODS'!$C$99:$C$109</c:f>
              <c:numCache>
                <c:formatCode>0.0%</c:formatCode>
                <c:ptCount val="11"/>
                <c:pt idx="0">
                  <c:v>0.1423551134671511</c:v>
                </c:pt>
                <c:pt idx="1">
                  <c:v>0.14207717317955953</c:v>
                </c:pt>
                <c:pt idx="2">
                  <c:v>6.4089521871820959E-2</c:v>
                </c:pt>
                <c:pt idx="3">
                  <c:v>-2.8622059929116098E-2</c:v>
                </c:pt>
                <c:pt idx="4">
                  <c:v>0.13753327417923691</c:v>
                </c:pt>
                <c:pt idx="5">
                  <c:v>6.6079295154185022E-2</c:v>
                </c:pt>
                <c:pt idx="6">
                  <c:v>8.0344332855093251E-2</c:v>
                </c:pt>
                <c:pt idx="7">
                  <c:v>6.3157894736842107E-2</c:v>
                </c:pt>
                <c:pt idx="8">
                  <c:v>1.2106537530266344E-2</c:v>
                </c:pt>
                <c:pt idx="9">
                  <c:v>0.12222222222222222</c:v>
                </c:pt>
                <c:pt idx="10">
                  <c:v>7.6923076923076927E-2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05E-43D8-8713-19CE5C91CC26}"/>
            </c:ext>
          </c:extLst>
        </c:ser>
        <c:ser>
          <c:idx val="1"/>
          <c:order val="1"/>
          <c:tx>
            <c:strRef>
              <c:f>'PACKAGED FOODS'!$D$98</c:f>
              <c:strCache>
                <c:ptCount val="1"/>
                <c:pt idx="0">
                  <c:v>MARGIN_CY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'PACKAGED FOODS'!$B$99:$B$109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FOODS'!$D$99:$D$109</c:f>
              <c:numCache>
                <c:formatCode>0.0%</c:formatCode>
                <c:ptCount val="11"/>
                <c:pt idx="0">
                  <c:v>0.15680225870542716</c:v>
                </c:pt>
                <c:pt idx="1">
                  <c:v>0.12886443819888777</c:v>
                </c:pt>
                <c:pt idx="2">
                  <c:v>8.9427107591988825E-2</c:v>
                </c:pt>
                <c:pt idx="3">
                  <c:v>-8.032834945763706E-3</c:v>
                </c:pt>
                <c:pt idx="4">
                  <c:v>0.11603188662533215</c:v>
                </c:pt>
                <c:pt idx="5">
                  <c:v>8.5677749360613814E-2</c:v>
                </c:pt>
                <c:pt idx="6">
                  <c:v>8.2840236686390539E-2</c:v>
                </c:pt>
                <c:pt idx="7">
                  <c:v>8.8724584103512014E-2</c:v>
                </c:pt>
                <c:pt idx="8">
                  <c:v>1.2099213551119177E-2</c:v>
                </c:pt>
                <c:pt idx="9">
                  <c:v>0.1326530612244898</c:v>
                </c:pt>
                <c:pt idx="10">
                  <c:v>0.23741007194244604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05E-43D8-8713-19CE5C91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7164115"/>
        <c:axId val="1586387340"/>
      </c:barChart>
      <c:catAx>
        <c:axId val="185716411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6387340"/>
        <c:crosses val="autoZero"/>
        <c:auto val="1"/>
        <c:lblAlgn val="ctr"/>
        <c:lblOffset val="100"/>
        <c:noMultiLvlLbl val="1"/>
      </c:catAx>
      <c:valAx>
        <c:axId val="158638734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7164115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21</xdr:row>
      <xdr:rowOff>0</xdr:rowOff>
    </xdr:from>
    <xdr:ext cx="4324350" cy="2686050"/>
    <xdr:graphicFrame macro="">
      <xdr:nvGraphicFramePr>
        <xdr:cNvPr id="2" name="Chart 5" title="Chart">
          <a:extLst>
            <a:ext uri="{FF2B5EF4-FFF2-40B4-BE49-F238E27FC236}">
              <a16:creationId xmlns:a16="http://schemas.microsoft.com/office/drawing/2014/main" id="{EE1EE09D-FB52-4E15-B8DE-53CB74F12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942975</xdr:colOff>
      <xdr:row>21</xdr:row>
      <xdr:rowOff>0</xdr:rowOff>
    </xdr:from>
    <xdr:ext cx="4381500" cy="2686050"/>
    <xdr:graphicFrame macro="">
      <xdr:nvGraphicFramePr>
        <xdr:cNvPr id="3" name="Chart 6" title="Chart">
          <a:extLst>
            <a:ext uri="{FF2B5EF4-FFF2-40B4-BE49-F238E27FC236}">
              <a16:creationId xmlns:a16="http://schemas.microsoft.com/office/drawing/2014/main" id="{A190D2DE-29CA-4A30-9014-ED4836297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523875</xdr:colOff>
      <xdr:row>21</xdr:row>
      <xdr:rowOff>0</xdr:rowOff>
    </xdr:from>
    <xdr:ext cx="4381500" cy="2686050"/>
    <xdr:graphicFrame macro="">
      <xdr:nvGraphicFramePr>
        <xdr:cNvPr id="4" name="Chart 7" title="Chart">
          <a:extLst>
            <a:ext uri="{FF2B5EF4-FFF2-40B4-BE49-F238E27FC236}">
              <a16:creationId xmlns:a16="http://schemas.microsoft.com/office/drawing/2014/main" id="{BF067139-8BD2-4A54-B132-ECAC4A4D8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76200</xdr:colOff>
      <xdr:row>51</xdr:row>
      <xdr:rowOff>0</xdr:rowOff>
    </xdr:from>
    <xdr:ext cx="4381500" cy="2686050"/>
    <xdr:graphicFrame macro="">
      <xdr:nvGraphicFramePr>
        <xdr:cNvPr id="5" name="Chart 8" title="Chart">
          <a:extLst>
            <a:ext uri="{FF2B5EF4-FFF2-40B4-BE49-F238E27FC236}">
              <a16:creationId xmlns:a16="http://schemas.microsoft.com/office/drawing/2014/main" id="{67E2987D-7DB4-43C3-B8CD-FA2435993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38100</xdr:colOff>
      <xdr:row>51</xdr:row>
      <xdr:rowOff>0</xdr:rowOff>
    </xdr:from>
    <xdr:ext cx="4324350" cy="2686050"/>
    <xdr:graphicFrame macro="">
      <xdr:nvGraphicFramePr>
        <xdr:cNvPr id="6" name="Chart 9" title="Chart">
          <a:extLst>
            <a:ext uri="{FF2B5EF4-FFF2-40B4-BE49-F238E27FC236}">
              <a16:creationId xmlns:a16="http://schemas.microsoft.com/office/drawing/2014/main" id="{AE4DD84E-2570-4E2E-B1D1-45888ACFE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9525</xdr:colOff>
      <xdr:row>81</xdr:row>
      <xdr:rowOff>0</xdr:rowOff>
    </xdr:from>
    <xdr:ext cx="4448175" cy="2771775"/>
    <xdr:graphicFrame macro="">
      <xdr:nvGraphicFramePr>
        <xdr:cNvPr id="7" name="Chart 10" title="Chart">
          <a:extLst>
            <a:ext uri="{FF2B5EF4-FFF2-40B4-BE49-F238E27FC236}">
              <a16:creationId xmlns:a16="http://schemas.microsoft.com/office/drawing/2014/main" id="{4FFDD7BD-E292-400B-B8E5-D7240BBB1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5</xdr:col>
      <xdr:colOff>38100</xdr:colOff>
      <xdr:row>81</xdr:row>
      <xdr:rowOff>0</xdr:rowOff>
    </xdr:from>
    <xdr:ext cx="4448175" cy="2771775"/>
    <xdr:graphicFrame macro="">
      <xdr:nvGraphicFramePr>
        <xdr:cNvPr id="8" name="Chart 11" title="Chart">
          <a:extLst>
            <a:ext uri="{FF2B5EF4-FFF2-40B4-BE49-F238E27FC236}">
              <a16:creationId xmlns:a16="http://schemas.microsoft.com/office/drawing/2014/main" id="{3FF55790-82B7-4D34-9E09-C937E1D5C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9</xdr:col>
      <xdr:colOff>647700</xdr:colOff>
      <xdr:row>81</xdr:row>
      <xdr:rowOff>0</xdr:rowOff>
    </xdr:from>
    <xdr:ext cx="4505325" cy="2771775"/>
    <xdr:graphicFrame macro="">
      <xdr:nvGraphicFramePr>
        <xdr:cNvPr id="9" name="Chart 12" title="Chart">
          <a:extLst>
            <a:ext uri="{FF2B5EF4-FFF2-40B4-BE49-F238E27FC236}">
              <a16:creationId xmlns:a16="http://schemas.microsoft.com/office/drawing/2014/main" id="{267EE69E-F629-471C-B2D0-9D34E645A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38100</xdr:colOff>
      <xdr:row>111</xdr:row>
      <xdr:rowOff>0</xdr:rowOff>
    </xdr:from>
    <xdr:ext cx="4381500" cy="2686050"/>
    <xdr:graphicFrame macro="">
      <xdr:nvGraphicFramePr>
        <xdr:cNvPr id="10" name="Chart 13" title="Chart">
          <a:extLst>
            <a:ext uri="{FF2B5EF4-FFF2-40B4-BE49-F238E27FC236}">
              <a16:creationId xmlns:a16="http://schemas.microsoft.com/office/drawing/2014/main" id="{F3CE98AB-BF31-4B1D-AD89-6932C77FB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5</xdr:col>
      <xdr:colOff>0</xdr:colOff>
      <xdr:row>111</xdr:row>
      <xdr:rowOff>0</xdr:rowOff>
    </xdr:from>
    <xdr:ext cx="4381500" cy="2686050"/>
    <xdr:graphicFrame macro="">
      <xdr:nvGraphicFramePr>
        <xdr:cNvPr id="11" name="Chart 14" title="Chart">
          <a:extLst>
            <a:ext uri="{FF2B5EF4-FFF2-40B4-BE49-F238E27FC236}">
              <a16:creationId xmlns:a16="http://schemas.microsoft.com/office/drawing/2014/main" id="{BBC43E3A-D8A1-4333-AFFC-FF6491438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9</xdr:col>
      <xdr:colOff>542925</xdr:colOff>
      <xdr:row>111</xdr:row>
      <xdr:rowOff>0</xdr:rowOff>
    </xdr:from>
    <xdr:ext cx="4286250" cy="2686050"/>
    <xdr:graphicFrame macro="">
      <xdr:nvGraphicFramePr>
        <xdr:cNvPr id="12" name="Chart 15" title="Chart">
          <a:extLst>
            <a:ext uri="{FF2B5EF4-FFF2-40B4-BE49-F238E27FC236}">
              <a16:creationId xmlns:a16="http://schemas.microsoft.com/office/drawing/2014/main" id="{42A569DD-4A4A-4A63-BBDE-962368BF4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0</xdr:col>
      <xdr:colOff>9525</xdr:colOff>
      <xdr:row>142</xdr:row>
      <xdr:rowOff>28575</xdr:rowOff>
    </xdr:from>
    <xdr:ext cx="4324350" cy="2686050"/>
    <xdr:graphicFrame macro="">
      <xdr:nvGraphicFramePr>
        <xdr:cNvPr id="13" name="Chart 16" title="Chart">
          <a:extLst>
            <a:ext uri="{FF2B5EF4-FFF2-40B4-BE49-F238E27FC236}">
              <a16:creationId xmlns:a16="http://schemas.microsoft.com/office/drawing/2014/main" id="{1973F23F-B9DC-4CED-A7AE-A2A3298E5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4</xdr:col>
      <xdr:colOff>876300</xdr:colOff>
      <xdr:row>142</xdr:row>
      <xdr:rowOff>28575</xdr:rowOff>
    </xdr:from>
    <xdr:ext cx="4381500" cy="2686050"/>
    <xdr:graphicFrame macro="">
      <xdr:nvGraphicFramePr>
        <xdr:cNvPr id="14" name="Chart 17" title="Chart">
          <a:extLst>
            <a:ext uri="{FF2B5EF4-FFF2-40B4-BE49-F238E27FC236}">
              <a16:creationId xmlns:a16="http://schemas.microsoft.com/office/drawing/2014/main" id="{A3110E2A-0873-40FD-8A06-7C75DCD36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9</xdr:col>
      <xdr:colOff>457200</xdr:colOff>
      <xdr:row>142</xdr:row>
      <xdr:rowOff>28575</xdr:rowOff>
    </xdr:from>
    <xdr:ext cx="4381500" cy="2686050"/>
    <xdr:graphicFrame macro="">
      <xdr:nvGraphicFramePr>
        <xdr:cNvPr id="15" name="Chart 18" title="Chart">
          <a:extLst>
            <a:ext uri="{FF2B5EF4-FFF2-40B4-BE49-F238E27FC236}">
              <a16:creationId xmlns:a16="http://schemas.microsoft.com/office/drawing/2014/main" id="{309E6DA5-A827-4906-B247-DF46E342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0</xdr:col>
      <xdr:colOff>0</xdr:colOff>
      <xdr:row>171</xdr:row>
      <xdr:rowOff>180975</xdr:rowOff>
    </xdr:from>
    <xdr:ext cx="4381500" cy="2686050"/>
    <xdr:graphicFrame macro="">
      <xdr:nvGraphicFramePr>
        <xdr:cNvPr id="16" name="Chart 19" title="Chart">
          <a:extLst>
            <a:ext uri="{FF2B5EF4-FFF2-40B4-BE49-F238E27FC236}">
              <a16:creationId xmlns:a16="http://schemas.microsoft.com/office/drawing/2014/main" id="{F86C6437-9DD4-47DA-8DEE-0A47060F0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5</xdr:col>
      <xdr:colOff>0</xdr:colOff>
      <xdr:row>171</xdr:row>
      <xdr:rowOff>180975</xdr:rowOff>
    </xdr:from>
    <xdr:ext cx="4324350" cy="2686050"/>
    <xdr:graphicFrame macro="">
      <xdr:nvGraphicFramePr>
        <xdr:cNvPr id="17" name="Chart 20" title="Chart">
          <a:extLst>
            <a:ext uri="{FF2B5EF4-FFF2-40B4-BE49-F238E27FC236}">
              <a16:creationId xmlns:a16="http://schemas.microsoft.com/office/drawing/2014/main" id="{E7F57ACB-A380-45AF-A506-012B92DFF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9</xdr:col>
      <xdr:colOff>523875</xdr:colOff>
      <xdr:row>171</xdr:row>
      <xdr:rowOff>161925</xdr:rowOff>
    </xdr:from>
    <xdr:ext cx="4381500" cy="2733675"/>
    <xdr:graphicFrame macro="">
      <xdr:nvGraphicFramePr>
        <xdr:cNvPr id="18" name="Chart 21" title="Chart">
          <a:extLst>
            <a:ext uri="{FF2B5EF4-FFF2-40B4-BE49-F238E27FC236}">
              <a16:creationId xmlns:a16="http://schemas.microsoft.com/office/drawing/2014/main" id="{9E8B977A-19CB-426D-99AA-042C728AF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Packaged%20Foods%20(2).xlsx" TargetMode="External"/><Relationship Id="rId1" Type="http://schemas.openxmlformats.org/officeDocument/2006/relationships/externalLinkPath" Target="/Users/profi/Downloads/Packaged%20Food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PACKAGED FOODS"/>
      <sheetName val="Pivot Table 1"/>
      <sheetName val="BritanniaINtrinsic"/>
      <sheetName val="NestleInt"/>
      <sheetName val="ParagMilk"/>
      <sheetName val="vadilalind"/>
      <sheetName val="BRITANNIA"/>
      <sheetName val="Nestleind"/>
      <sheetName val="PRABHAT"/>
      <sheetName val="FCONSUMER"/>
      <sheetName val="DIAMONDYD"/>
      <sheetName val="Sheet1"/>
    </sheetNames>
    <sheetDataSet>
      <sheetData sheetId="0"/>
      <sheetData sheetId="1">
        <row r="7">
          <cell r="C7" t="str">
            <v>Market cap</v>
          </cell>
          <cell r="G7" t="str">
            <v>SALES_2023</v>
          </cell>
          <cell r="K7" t="str">
            <v>PROFIT_2023</v>
          </cell>
        </row>
        <row r="8">
          <cell r="B8" t="str">
            <v>NESTLEIND</v>
          </cell>
          <cell r="C8">
            <v>252834</v>
          </cell>
          <cell r="F8" t="str">
            <v>NESTLEIND</v>
          </cell>
          <cell r="G8">
            <v>16789</v>
          </cell>
          <cell r="J8" t="str">
            <v>NESTLEIND</v>
          </cell>
          <cell r="K8">
            <v>2390</v>
          </cell>
        </row>
        <row r="9">
          <cell r="B9" t="str">
            <v>BRITANNIA</v>
          </cell>
          <cell r="C9">
            <v>119083</v>
          </cell>
          <cell r="F9" t="str">
            <v>BRITANNIA</v>
          </cell>
          <cell r="G9">
            <v>16301</v>
          </cell>
          <cell r="J9" t="str">
            <v>BRITANNIA</v>
          </cell>
          <cell r="K9">
            <v>2316</v>
          </cell>
        </row>
        <row r="10">
          <cell r="B10" t="str">
            <v>BIKAJI</v>
          </cell>
          <cell r="C10">
            <v>12276</v>
          </cell>
          <cell r="F10" t="str">
            <v>BIKAJI</v>
          </cell>
          <cell r="G10">
            <v>1966</v>
          </cell>
          <cell r="J10" t="str">
            <v>BIKAJI</v>
          </cell>
          <cell r="K10">
            <v>126</v>
          </cell>
        </row>
        <row r="11">
          <cell r="B11" t="str">
            <v>BBTC</v>
          </cell>
          <cell r="C11">
            <v>10919</v>
          </cell>
          <cell r="F11" t="str">
            <v>BBTC</v>
          </cell>
          <cell r="G11">
            <v>18622</v>
          </cell>
          <cell r="J11" t="str">
            <v>BBTC</v>
          </cell>
          <cell r="K11">
            <v>-533</v>
          </cell>
        </row>
        <row r="12">
          <cell r="B12" t="str">
            <v>ZYDUSWELL</v>
          </cell>
          <cell r="C12">
            <v>9356</v>
          </cell>
          <cell r="F12" t="str">
            <v>ZYDUSWELL</v>
          </cell>
          <cell r="G12">
            <v>2254</v>
          </cell>
          <cell r="J12" t="str">
            <v>ZYDUSWELL</v>
          </cell>
          <cell r="K12">
            <v>310</v>
          </cell>
        </row>
        <row r="13">
          <cell r="B13" t="str">
            <v>BECTORFOOD</v>
          </cell>
          <cell r="C13">
            <v>6455</v>
          </cell>
          <cell r="F13" t="str">
            <v>BECTORFOOD</v>
          </cell>
          <cell r="G13">
            <v>1362</v>
          </cell>
          <cell r="J13" t="str">
            <v>BECTORFOOD</v>
          </cell>
          <cell r="K13">
            <v>90</v>
          </cell>
        </row>
        <row r="14">
          <cell r="B14" t="str">
            <v>GOPAL</v>
          </cell>
          <cell r="C14">
            <v>4464</v>
          </cell>
          <cell r="F14" t="str">
            <v>GOPAL</v>
          </cell>
          <cell r="G14">
            <v>1394</v>
          </cell>
          <cell r="J14" t="str">
            <v>GOPAL</v>
          </cell>
          <cell r="K14">
            <v>112</v>
          </cell>
        </row>
        <row r="15">
          <cell r="B15" t="str">
            <v>TASTYBIT</v>
          </cell>
          <cell r="C15">
            <v>3131</v>
          </cell>
          <cell r="F15" t="str">
            <v>TASTYBIT</v>
          </cell>
          <cell r="G15">
            <v>475</v>
          </cell>
          <cell r="J15" t="str">
            <v>TASTYBIT</v>
          </cell>
          <cell r="K15">
            <v>30</v>
          </cell>
        </row>
        <row r="16">
          <cell r="B16" t="str">
            <v>DIAMONDYD</v>
          </cell>
          <cell r="C16">
            <v>2192</v>
          </cell>
          <cell r="F16" t="str">
            <v>DIAMONDYD</v>
          </cell>
          <cell r="G16">
            <v>1652</v>
          </cell>
          <cell r="J16" t="str">
            <v>DIAMONDYD</v>
          </cell>
          <cell r="K16">
            <v>20</v>
          </cell>
        </row>
        <row r="17">
          <cell r="B17" t="str">
            <v>ADFFOODS</v>
          </cell>
          <cell r="C17">
            <v>2042</v>
          </cell>
          <cell r="F17" t="str">
            <v>ADFFOODS</v>
          </cell>
          <cell r="G17">
            <v>450</v>
          </cell>
          <cell r="J17" t="str">
            <v>ADFFOODS</v>
          </cell>
          <cell r="K17">
            <v>55</v>
          </cell>
        </row>
        <row r="18">
          <cell r="B18" t="str">
            <v>MISHTANN</v>
          </cell>
          <cell r="C18">
            <v>1868</v>
          </cell>
          <cell r="F18" t="str">
            <v>MISHTANN</v>
          </cell>
          <cell r="G18">
            <v>650</v>
          </cell>
          <cell r="J18" t="str">
            <v>MISHTANN</v>
          </cell>
          <cell r="K18">
            <v>50</v>
          </cell>
        </row>
        <row r="19">
          <cell r="B19" t="str">
            <v>OTHERS_22</v>
          </cell>
          <cell r="C19">
            <v>3027</v>
          </cell>
        </row>
        <row r="38">
          <cell r="C38" t="str">
            <v>SALES_5Y_GR</v>
          </cell>
          <cell r="G38" t="str">
            <v>CY SALES GR</v>
          </cell>
        </row>
        <row r="39">
          <cell r="B39" t="str">
            <v>NESTLEIND</v>
          </cell>
          <cell r="C39">
            <v>8.4020176609259201E-2</v>
          </cell>
          <cell r="F39" t="str">
            <v>NESTLEIND</v>
          </cell>
          <cell r="G39">
            <v>0.13919828459110128</v>
          </cell>
        </row>
        <row r="40">
          <cell r="B40" t="str">
            <v>BRITANNIA</v>
          </cell>
          <cell r="C40">
            <v>0.10477020613521582</v>
          </cell>
          <cell r="F40" t="str">
            <v>BRITANNIA</v>
          </cell>
          <cell r="G40">
            <v>2.5887982332372328E-2</v>
          </cell>
        </row>
        <row r="41">
          <cell r="B41" t="str">
            <v>BIKAJI</v>
          </cell>
          <cell r="C41">
            <v>0.20278082516485596</v>
          </cell>
          <cell r="F41" t="str">
            <v>BIKAJI</v>
          </cell>
          <cell r="G41">
            <v>9.2065106815869768E-2</v>
          </cell>
        </row>
        <row r="42">
          <cell r="B42" t="str">
            <v>BBTC</v>
          </cell>
          <cell r="C42">
            <v>0.12709945405576506</v>
          </cell>
          <cell r="F42" t="str">
            <v>BBTC</v>
          </cell>
          <cell r="G42">
            <v>-8.4147782193104925E-2</v>
          </cell>
        </row>
        <row r="43">
          <cell r="B43" t="str">
            <v>ZYDUSWELL</v>
          </cell>
          <cell r="C43">
            <v>0.34982412326456203</v>
          </cell>
          <cell r="F43" t="str">
            <v>ZYDUSWELL</v>
          </cell>
          <cell r="G43">
            <v>1.7746228926354135E-3</v>
          </cell>
        </row>
        <row r="44">
          <cell r="B44" t="str">
            <v>BECTORFOOD</v>
          </cell>
          <cell r="C44">
            <v>0.14469233461264874</v>
          </cell>
          <cell r="F44" t="str">
            <v>BECTORFOOD</v>
          </cell>
          <cell r="G44">
            <v>0.14831130690161531</v>
          </cell>
        </row>
        <row r="45">
          <cell r="B45" t="str">
            <v>GOPAL</v>
          </cell>
          <cell r="F45" t="str">
            <v>GOPAL</v>
          </cell>
          <cell r="G45">
            <v>-3.0129124820659992E-2</v>
          </cell>
        </row>
        <row r="46">
          <cell r="B46" t="str">
            <v>TASTYBIT</v>
          </cell>
          <cell r="C46">
            <v>9.920926349885395E-2</v>
          </cell>
          <cell r="F46" t="str">
            <v>TASTYBIT</v>
          </cell>
          <cell r="G46">
            <v>0.13894736842105271</v>
          </cell>
        </row>
        <row r="47">
          <cell r="B47" t="str">
            <v>DIAMONDYD</v>
          </cell>
          <cell r="C47">
            <v>9.7605456381603561E-2</v>
          </cell>
          <cell r="F47" t="str">
            <v>DIAMONDYD</v>
          </cell>
          <cell r="G47">
            <v>6.0532687651337902E-4</v>
          </cell>
        </row>
        <row r="48">
          <cell r="B48" t="str">
            <v>ADFFOODS</v>
          </cell>
          <cell r="C48">
            <v>0.16688977891407952</v>
          </cell>
          <cell r="F48" t="str">
            <v>ADFFOODS</v>
          </cell>
          <cell r="G48">
            <v>8.8888888888888795E-2</v>
          </cell>
        </row>
        <row r="49">
          <cell r="B49" t="str">
            <v>MISHTANN</v>
          </cell>
          <cell r="C49">
            <v>5.814078782077714E-2</v>
          </cell>
          <cell r="F49" t="str">
            <v>MISHTANN</v>
          </cell>
          <cell r="G49">
            <v>0.71076923076923082</v>
          </cell>
        </row>
        <row r="68">
          <cell r="C68" t="str">
            <v>DEBT2EQUITY</v>
          </cell>
          <cell r="G68" t="str">
            <v>ICR</v>
          </cell>
          <cell r="K68" t="str">
            <v>DEBTRATIO</v>
          </cell>
        </row>
        <row r="69">
          <cell r="B69" t="str">
            <v>NESTLEIND</v>
          </cell>
          <cell r="C69">
            <v>1.1204481792717087E-2</v>
          </cell>
          <cell r="F69" t="str">
            <v>NESTLEIND</v>
          </cell>
          <cell r="G69">
            <v>38.571428571428569</v>
          </cell>
          <cell r="J69" t="str">
            <v>NESTLEIND</v>
          </cell>
          <cell r="K69">
            <v>0.69773592890393565</v>
          </cell>
        </row>
        <row r="70">
          <cell r="B70" t="str">
            <v>BRITANNIA</v>
          </cell>
          <cell r="C70">
            <v>0.96101635920640449</v>
          </cell>
          <cell r="F70" t="str">
            <v>BRITANNIA</v>
          </cell>
          <cell r="G70">
            <v>19.494186046511629</v>
          </cell>
          <cell r="J70" t="str">
            <v>BRITANNIA</v>
          </cell>
          <cell r="K70">
            <v>0.67150531489313059</v>
          </cell>
        </row>
        <row r="71">
          <cell r="B71" t="str">
            <v>BIKAJI</v>
          </cell>
          <cell r="C71">
            <v>0.14832535885167464</v>
          </cell>
          <cell r="F71" t="str">
            <v>BIKAJI</v>
          </cell>
          <cell r="G71">
            <v>37</v>
          </cell>
          <cell r="J71" t="str">
            <v>BIKAJI</v>
          </cell>
          <cell r="K71">
            <v>0.27631578947368424</v>
          </cell>
        </row>
        <row r="72">
          <cell r="B72" t="str">
            <v>BBTC</v>
          </cell>
          <cell r="C72">
            <v>0</v>
          </cell>
          <cell r="F72" t="str">
            <v>BBTC</v>
          </cell>
          <cell r="G72">
            <v>6.8080357142857144</v>
          </cell>
          <cell r="J72" t="str">
            <v>BBTC</v>
          </cell>
          <cell r="K72">
            <v>0.61745628877608572</v>
          </cell>
        </row>
        <row r="73">
          <cell r="B73" t="str">
            <v>ZYDUSWELL</v>
          </cell>
          <cell r="C73">
            <v>6.6833109275974648E-2</v>
          </cell>
          <cell r="F73" t="str">
            <v>ZYDUSWELL</v>
          </cell>
          <cell r="G73">
            <v>13.608695652173912</v>
          </cell>
          <cell r="J73" t="str">
            <v>ZYDUSWELL</v>
          </cell>
          <cell r="K73">
            <v>0.10684273709483794</v>
          </cell>
        </row>
        <row r="74">
          <cell r="B74" t="str">
            <v>BECTORFOOD</v>
          </cell>
          <cell r="C74">
            <v>0</v>
          </cell>
          <cell r="F74" t="str">
            <v>BECTORFOOD</v>
          </cell>
          <cell r="G74">
            <v>24.2</v>
          </cell>
          <cell r="J74" t="str">
            <v>BECTORFOOD</v>
          </cell>
          <cell r="K74">
            <v>0.36940686784599375</v>
          </cell>
        </row>
        <row r="75">
          <cell r="B75" t="str">
            <v>GOPAL</v>
          </cell>
          <cell r="C75">
            <v>0.38848920863309355</v>
          </cell>
          <cell r="F75" t="str">
            <v>GOPAL</v>
          </cell>
          <cell r="G75">
            <v>15</v>
          </cell>
          <cell r="J75" t="str">
            <v>GOPAL</v>
          </cell>
          <cell r="K75">
            <v>0.37093275488069416</v>
          </cell>
        </row>
        <row r="76">
          <cell r="B76" t="str">
            <v>TASTYBIT</v>
          </cell>
          <cell r="C76">
            <v>0.18705035971223022</v>
          </cell>
          <cell r="F76" t="str">
            <v>TASTYBIT</v>
          </cell>
          <cell r="G76">
            <v>11.5</v>
          </cell>
          <cell r="J76" t="str">
            <v>TASTYBIT</v>
          </cell>
          <cell r="K76">
            <v>0.3930131004366812</v>
          </cell>
        </row>
        <row r="77">
          <cell r="B77" t="str">
            <v>DIAMONDYD</v>
          </cell>
          <cell r="C77">
            <v>8.5106382978723402E-2</v>
          </cell>
          <cell r="F77" t="str">
            <v>DIAMONDYD</v>
          </cell>
          <cell r="G77">
            <v>10</v>
          </cell>
          <cell r="J77" t="str">
            <v>DIAMONDYD</v>
          </cell>
          <cell r="K77">
            <v>0.24840085287846481</v>
          </cell>
        </row>
        <row r="78">
          <cell r="B78" t="str">
            <v>ADFFOODS</v>
          </cell>
          <cell r="C78">
            <v>1.5837104072398189E-2</v>
          </cell>
          <cell r="F78" t="str">
            <v>ADFFOODS</v>
          </cell>
          <cell r="G78">
            <v>49.5</v>
          </cell>
          <cell r="J78" t="str">
            <v>ADFFOODS</v>
          </cell>
          <cell r="K78">
            <v>0.2078853046594982</v>
          </cell>
        </row>
        <row r="79">
          <cell r="B79" t="str">
            <v>MISHTANN</v>
          </cell>
          <cell r="C79">
            <v>0.17647058823529413</v>
          </cell>
          <cell r="F79" t="str">
            <v>MISHTANN</v>
          </cell>
          <cell r="G79">
            <v>57.6</v>
          </cell>
          <cell r="J79" t="str">
            <v>MISHTANN</v>
          </cell>
          <cell r="K79">
            <v>0.25365853658536586</v>
          </cell>
        </row>
        <row r="98">
          <cell r="C98" t="str">
            <v>MARGIN_FY23</v>
          </cell>
          <cell r="D98" t="str">
            <v>MARGIN_CY</v>
          </cell>
          <cell r="H98" t="str">
            <v>CUR. RATIO</v>
          </cell>
          <cell r="L98" t="str">
            <v>TR.DAYS</v>
          </cell>
        </row>
        <row r="99">
          <cell r="B99" t="str">
            <v>NESTLEIND</v>
          </cell>
          <cell r="C99">
            <v>0.1423551134671511</v>
          </cell>
          <cell r="D99">
            <v>0.15680225870542716</v>
          </cell>
          <cell r="G99" t="str">
            <v>NESTLEIND</v>
          </cell>
          <cell r="H99">
            <v>1.2135126270908494</v>
          </cell>
          <cell r="K99" t="str">
            <v>NESTLEIND</v>
          </cell>
          <cell r="L99">
            <v>5.6106870229007635</v>
          </cell>
        </row>
        <row r="100">
          <cell r="B100" t="str">
            <v>BRITANNIA</v>
          </cell>
          <cell r="C100">
            <v>0.14207717317955953</v>
          </cell>
          <cell r="D100">
            <v>0.12886443819888777</v>
          </cell>
          <cell r="G100" t="str">
            <v>BRITANNIA</v>
          </cell>
          <cell r="H100">
            <v>0.86582176624421647</v>
          </cell>
          <cell r="K100" t="str">
            <v>BRITANNIA</v>
          </cell>
          <cell r="L100">
            <v>8.9924056688393232</v>
          </cell>
        </row>
        <row r="101">
          <cell r="B101" t="str">
            <v>BIKAJI</v>
          </cell>
          <cell r="C101">
            <v>6.4089521871820959E-2</v>
          </cell>
          <cell r="D101">
            <v>8.9427107591988825E-2</v>
          </cell>
          <cell r="G101" t="str">
            <v>BIKAJI</v>
          </cell>
          <cell r="H101">
            <v>1.8076923076923077</v>
          </cell>
          <cell r="K101" t="str">
            <v>BIKAJI</v>
          </cell>
          <cell r="L101">
            <v>20.230554261760599</v>
          </cell>
        </row>
        <row r="102">
          <cell r="B102" t="str">
            <v>BBTC</v>
          </cell>
          <cell r="C102">
            <v>-2.8622059929116098E-2</v>
          </cell>
          <cell r="D102">
            <v>-8.032834945763706E-3</v>
          </cell>
          <cell r="G102" t="str">
            <v>BBTC</v>
          </cell>
          <cell r="H102">
            <v>1.3762488218661639</v>
          </cell>
          <cell r="K102" t="str">
            <v>BBTC</v>
          </cell>
          <cell r="L102">
            <v>10.315450014658458</v>
          </cell>
        </row>
        <row r="103">
          <cell r="B103" t="str">
            <v>ZYDUSWELL</v>
          </cell>
          <cell r="C103">
            <v>0.13753327417923691</v>
          </cell>
          <cell r="D103">
            <v>0.11603188662533215</v>
          </cell>
          <cell r="G103" t="str">
            <v>ZYDUSWELL</v>
          </cell>
          <cell r="H103">
            <v>1.4727272727272727</v>
          </cell>
          <cell r="K103" t="str">
            <v>ZYDUSWELL</v>
          </cell>
          <cell r="L103">
            <v>20.690876882196633</v>
          </cell>
        </row>
        <row r="104">
          <cell r="B104" t="str">
            <v>BECTORFOOD</v>
          </cell>
          <cell r="C104">
            <v>6.6079295154185022E-2</v>
          </cell>
          <cell r="D104">
            <v>8.5677749360613814E-2</v>
          </cell>
          <cell r="G104" t="str">
            <v>BECTORFOOD</v>
          </cell>
          <cell r="H104">
            <v>1.808411214953271</v>
          </cell>
          <cell r="K104" t="str">
            <v>BECTORFOOD</v>
          </cell>
          <cell r="L104">
            <v>24.737851662404093</v>
          </cell>
        </row>
        <row r="105">
          <cell r="B105" t="str">
            <v>GOPAL</v>
          </cell>
          <cell r="C105">
            <v>8.0344332855093251E-2</v>
          </cell>
          <cell r="D105">
            <v>8.2840236686390539E-2</v>
          </cell>
          <cell r="G105" t="str">
            <v>GOPAL</v>
          </cell>
          <cell r="H105" t="e">
            <v>#DIV/0!</v>
          </cell>
          <cell r="K105" t="str">
            <v>GOPAL</v>
          </cell>
          <cell r="L105">
            <v>2.9696745562130178</v>
          </cell>
        </row>
        <row r="106">
          <cell r="B106" t="str">
            <v>TASTYBIT</v>
          </cell>
          <cell r="C106">
            <v>6.3157894736842107E-2</v>
          </cell>
          <cell r="D106">
            <v>8.8724584103512014E-2</v>
          </cell>
          <cell r="G106" t="str">
            <v>TASTYBIT</v>
          </cell>
          <cell r="H106">
            <v>2</v>
          </cell>
          <cell r="K106" t="str">
            <v>TASTYBIT</v>
          </cell>
          <cell r="L106">
            <v>36.432532347504619</v>
          </cell>
        </row>
        <row r="107">
          <cell r="B107" t="str">
            <v>DIAMONDYD</v>
          </cell>
          <cell r="C107">
            <v>1.2106537530266344E-2</v>
          </cell>
          <cell r="D107">
            <v>1.2099213551119177E-2</v>
          </cell>
          <cell r="G107" t="str">
            <v>DIAMONDYD</v>
          </cell>
          <cell r="H107">
            <v>1.6265822784810127</v>
          </cell>
          <cell r="K107" t="str">
            <v>DIAMONDYD</v>
          </cell>
          <cell r="L107">
            <v>3.0913490623109499</v>
          </cell>
        </row>
        <row r="108">
          <cell r="B108" t="str">
            <v>ADFFOODS</v>
          </cell>
          <cell r="C108">
            <v>0.12222222222222222</v>
          </cell>
          <cell r="D108">
            <v>0.1326530612244898</v>
          </cell>
          <cell r="G108" t="str">
            <v>ADFFOODS</v>
          </cell>
          <cell r="H108">
            <v>6.8269230769230766</v>
          </cell>
          <cell r="K108" t="str">
            <v>ADFFOODS</v>
          </cell>
          <cell r="L108">
            <v>61.081632653061227</v>
          </cell>
        </row>
        <row r="109">
          <cell r="B109" t="str">
            <v>MISHTANN</v>
          </cell>
          <cell r="C109">
            <v>7.6923076923076927E-2</v>
          </cell>
          <cell r="D109">
            <v>0.23741007194244604</v>
          </cell>
          <cell r="G109" t="str">
            <v>MISHTANN</v>
          </cell>
          <cell r="H109">
            <v>4.1020408163265305</v>
          </cell>
          <cell r="K109" t="str">
            <v>MISHTANN</v>
          </cell>
          <cell r="L109">
            <v>124.40197841726618</v>
          </cell>
        </row>
        <row r="129">
          <cell r="C129" t="str">
            <v>ROE</v>
          </cell>
          <cell r="G129" t="str">
            <v>ROPE</v>
          </cell>
          <cell r="K129" t="str">
            <v>ROA</v>
          </cell>
        </row>
        <row r="130">
          <cell r="B130" t="str">
            <v>NESTLEIND</v>
          </cell>
          <cell r="C130">
            <v>1.0500700280112045</v>
          </cell>
          <cell r="F130" t="str">
            <v>NESTLEIND</v>
          </cell>
          <cell r="G130">
            <v>31.239583333333332</v>
          </cell>
          <cell r="J130" t="str">
            <v>NESTLEIND</v>
          </cell>
          <cell r="K130">
            <v>0.31728734659331359</v>
          </cell>
        </row>
        <row r="131">
          <cell r="B131" t="str">
            <v>BRITANNIA</v>
          </cell>
          <cell r="C131">
            <v>0.75008701705534286</v>
          </cell>
          <cell r="F131" t="str">
            <v>BRITANNIA</v>
          </cell>
          <cell r="G131">
            <v>89.791666666666671</v>
          </cell>
          <cell r="J131" t="str">
            <v>BRITANNIA</v>
          </cell>
          <cell r="K131">
            <v>0.24631386444165049</v>
          </cell>
        </row>
        <row r="132">
          <cell r="B132" t="str">
            <v>BIKAJI</v>
          </cell>
          <cell r="C132">
            <v>0.18373205741626794</v>
          </cell>
          <cell r="F132" t="str">
            <v>BIKAJI</v>
          </cell>
          <cell r="G132">
            <v>7.68</v>
          </cell>
          <cell r="J132" t="str">
            <v>BIKAJI</v>
          </cell>
          <cell r="K132">
            <v>0.1329639889196676</v>
          </cell>
        </row>
        <row r="133">
          <cell r="B133" t="str">
            <v>BBTC</v>
          </cell>
          <cell r="C133">
            <v>-2.5248802064135642E-2</v>
          </cell>
          <cell r="F133" t="str">
            <v>BBTC</v>
          </cell>
          <cell r="G133">
            <v>-10.538461538461538</v>
          </cell>
          <cell r="J133" t="str">
            <v>BBTC</v>
          </cell>
          <cell r="K133">
            <v>-9.6587704455724753E-3</v>
          </cell>
        </row>
        <row r="134">
          <cell r="B134" t="str">
            <v>ZYDUSWELL</v>
          </cell>
          <cell r="C134">
            <v>5.0316881121567118E-2</v>
          </cell>
          <cell r="F134" t="str">
            <v>ZYDUSWELL</v>
          </cell>
          <cell r="G134">
            <v>4.1587301587301591</v>
          </cell>
          <cell r="J134" t="str">
            <v>ZYDUSWELL</v>
          </cell>
          <cell r="K134">
            <v>4.4932258617732805E-2</v>
          </cell>
        </row>
        <row r="135">
          <cell r="B135" t="str">
            <v>BECTORFOOD</v>
          </cell>
          <cell r="C135">
            <v>0.22112211221122113</v>
          </cell>
          <cell r="F135" t="str">
            <v>BECTORFOOD</v>
          </cell>
          <cell r="G135">
            <v>2.3103448275862069</v>
          </cell>
          <cell r="J135" t="str">
            <v>BECTORFOOD</v>
          </cell>
          <cell r="K135">
            <v>0.13943808532778357</v>
          </cell>
        </row>
        <row r="136">
          <cell r="B136" t="str">
            <v>GOPAL</v>
          </cell>
          <cell r="C136">
            <v>0.40287769784172661</v>
          </cell>
          <cell r="F136" t="str">
            <v>GOPAL</v>
          </cell>
          <cell r="G136">
            <v>9.3333333333333339</v>
          </cell>
          <cell r="J136" t="str">
            <v>GOPAL</v>
          </cell>
          <cell r="K136">
            <v>0.24295010845986983</v>
          </cell>
        </row>
        <row r="137">
          <cell r="B137" t="str">
            <v>TASTYBIT</v>
          </cell>
          <cell r="C137">
            <v>0.17266187050359713</v>
          </cell>
          <cell r="F137" t="str">
            <v>TASTYBIT</v>
          </cell>
          <cell r="G137">
            <v>16</v>
          </cell>
          <cell r="J137" t="str">
            <v>TASTYBIT</v>
          </cell>
          <cell r="K137">
            <v>0.10480349344978165</v>
          </cell>
        </row>
        <row r="138">
          <cell r="B138" t="str">
            <v>DIAMONDYD</v>
          </cell>
          <cell r="C138">
            <v>2.8368794326241134E-2</v>
          </cell>
          <cell r="F138" t="str">
            <v>DIAMONDYD</v>
          </cell>
          <cell r="G138">
            <v>1.6666666666666667</v>
          </cell>
          <cell r="J138" t="str">
            <v>DIAMONDYD</v>
          </cell>
          <cell r="K138">
            <v>2.1321961620469083E-2</v>
          </cell>
        </row>
        <row r="139">
          <cell r="B139" t="str">
            <v>ADFFOODS</v>
          </cell>
          <cell r="C139">
            <v>0.14705882352941177</v>
          </cell>
          <cell r="F139" t="str">
            <v>ADFFOODS</v>
          </cell>
          <cell r="G139">
            <v>2.9545454545454546</v>
          </cell>
          <cell r="J139" t="str">
            <v>ADFFOODS</v>
          </cell>
          <cell r="K139">
            <v>0.11648745519713262</v>
          </cell>
        </row>
        <row r="140">
          <cell r="B140" t="str">
            <v>MISHTANN</v>
          </cell>
          <cell r="C140">
            <v>0.86274509803921573</v>
          </cell>
          <cell r="F140" t="str">
            <v>MISHTANN</v>
          </cell>
          <cell r="G140">
            <v>2.64</v>
          </cell>
          <cell r="J140" t="str">
            <v>MISHTANN</v>
          </cell>
          <cell r="K140">
            <v>0.64390243902439026</v>
          </cell>
        </row>
        <row r="159">
          <cell r="C159" t="str">
            <v>TRAIL_PE</v>
          </cell>
          <cell r="G159" t="str">
            <v>YIELD</v>
          </cell>
          <cell r="K159" t="str">
            <v>PBV</v>
          </cell>
        </row>
        <row r="160">
          <cell r="B160" t="str">
            <v>NESTLEIND</v>
          </cell>
          <cell r="C160">
            <v>84.59</v>
          </cell>
          <cell r="F160" t="str">
            <v>NESTLEIND</v>
          </cell>
          <cell r="G160">
            <v>1.1855296763618343E-2</v>
          </cell>
          <cell r="J160" t="str">
            <v>NESTLEIND</v>
          </cell>
          <cell r="K160">
            <v>88.178151260504208</v>
          </cell>
        </row>
        <row r="161">
          <cell r="B161" t="str">
            <v>BRITANNIA</v>
          </cell>
          <cell r="C161">
            <v>55.11</v>
          </cell>
          <cell r="F161" t="str">
            <v>BRITANNIA</v>
          </cell>
          <cell r="G161">
            <v>1.8346541234214427E-2</v>
          </cell>
          <cell r="J161" t="str">
            <v>BRITANNIA</v>
          </cell>
          <cell r="K161">
            <v>40.847198050817958</v>
          </cell>
        </row>
        <row r="162">
          <cell r="B162" t="str">
            <v>BIKAJI</v>
          </cell>
          <cell r="C162">
            <v>65.73</v>
          </cell>
          <cell r="F162" t="str">
            <v>BIKAJI</v>
          </cell>
          <cell r="G162">
            <v>1.5255965735264124E-2</v>
          </cell>
          <cell r="J162" t="str">
            <v>BIKAJI</v>
          </cell>
          <cell r="K162">
            <v>11.729665071770336</v>
          </cell>
        </row>
        <row r="163">
          <cell r="B163" t="str">
            <v>BBTC</v>
          </cell>
          <cell r="F163" t="str">
            <v>BBTC</v>
          </cell>
          <cell r="G163">
            <v>-0.10903180121024848</v>
          </cell>
          <cell r="J163" t="str">
            <v>BBTC</v>
          </cell>
          <cell r="K163">
            <v>1.8608735716918543</v>
          </cell>
        </row>
        <row r="164">
          <cell r="B164" t="str">
            <v>ZYDUSWELL</v>
          </cell>
          <cell r="C164">
            <v>35.72</v>
          </cell>
          <cell r="F164" t="str">
            <v>ZYDUSWELL</v>
          </cell>
          <cell r="G164">
            <v>2.8095563139931737E-2</v>
          </cell>
          <cell r="J164" t="str">
            <v>ZYDUSWELL</v>
          </cell>
          <cell r="K164">
            <v>1.7725177645477241</v>
          </cell>
        </row>
        <row r="165">
          <cell r="B165" t="str">
            <v>BECTORFOOD</v>
          </cell>
          <cell r="C165">
            <v>49</v>
          </cell>
          <cell r="F165" t="str">
            <v>BECTORFOOD</v>
          </cell>
          <cell r="G165">
            <v>2.0791628753412193E-2</v>
          </cell>
          <cell r="J165" t="str">
            <v>BECTORFOOD</v>
          </cell>
          <cell r="K165">
            <v>10.518481848184818</v>
          </cell>
        </row>
        <row r="166">
          <cell r="B166" t="str">
            <v>GOPAL</v>
          </cell>
          <cell r="C166">
            <v>38.369999999999997</v>
          </cell>
          <cell r="F166" t="str">
            <v>GOPAL</v>
          </cell>
          <cell r="G166">
            <v>2.5933147632311981E-2</v>
          </cell>
          <cell r="J166" t="str">
            <v>GOPAL</v>
          </cell>
          <cell r="K166">
            <v>15.496402877697841</v>
          </cell>
        </row>
        <row r="167">
          <cell r="B167" t="str">
            <v>TASTYBIT</v>
          </cell>
          <cell r="C167">
            <v>79.540000000000006</v>
          </cell>
          <cell r="F167" t="str">
            <v>TASTYBIT</v>
          </cell>
          <cell r="G167">
            <v>1.4561389139159636E-2</v>
          </cell>
          <cell r="J167" t="str">
            <v>TASTYBIT</v>
          </cell>
          <cell r="K167">
            <v>13.175179856115108</v>
          </cell>
        </row>
        <row r="168">
          <cell r="B168" t="str">
            <v>DIAMONDYD</v>
          </cell>
          <cell r="C168">
            <v>35.4</v>
          </cell>
          <cell r="F168" t="str">
            <v>DIAMONDYD</v>
          </cell>
          <cell r="G168">
            <v>2.8173003595162872E-2</v>
          </cell>
          <cell r="J168" t="str">
            <v>DIAMONDYD</v>
          </cell>
          <cell r="K168">
            <v>3.1247659574468085</v>
          </cell>
        </row>
        <row r="169">
          <cell r="B169" t="str">
            <v>ADFFOODS</v>
          </cell>
          <cell r="C169">
            <v>31.05</v>
          </cell>
          <cell r="F169" t="str">
            <v>ADFFOODS</v>
          </cell>
          <cell r="G169">
            <v>3.2334682860998651E-2</v>
          </cell>
          <cell r="J169" t="str">
            <v>ADFFOODS</v>
          </cell>
          <cell r="K169">
            <v>4.6102941176470589</v>
          </cell>
        </row>
        <row r="170">
          <cell r="B170" t="str">
            <v>MISHTANN</v>
          </cell>
          <cell r="C170">
            <v>6.72</v>
          </cell>
          <cell r="F170" t="str">
            <v>MISHTANN</v>
          </cell>
          <cell r="G170">
            <v>0.14903299203640502</v>
          </cell>
          <cell r="J170" t="str">
            <v>MISHTANN</v>
          </cell>
          <cell r="K170">
            <v>5.7450980392156854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CAFE6-A8BC-4DD9-92D4-1BDC83335E02}">
  <sheetPr>
    <outlinePr summaryBelow="0" summaryRight="0"/>
  </sheetPr>
  <dimension ref="A2:AL228"/>
  <sheetViews>
    <sheetView showGridLines="0" tabSelected="1" workbookViewId="0"/>
  </sheetViews>
  <sheetFormatPr defaultColWidth="14.44140625" defaultRowHeight="15" customHeight="1" x14ac:dyDescent="0.3"/>
  <cols>
    <col min="1" max="1" width="8.6640625" customWidth="1"/>
  </cols>
  <sheetData>
    <row r="2" spans="2:14" ht="14.4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6" spans="2:14" ht="14.4" x14ac:dyDescent="0.3">
      <c r="B6" s="3" t="s">
        <v>1</v>
      </c>
    </row>
    <row r="7" spans="2:14" ht="14.4" x14ac:dyDescent="0.3">
      <c r="B7" s="3" t="s">
        <v>2</v>
      </c>
      <c r="C7" s="3" t="s">
        <v>3</v>
      </c>
      <c r="F7" s="3" t="s">
        <v>2</v>
      </c>
      <c r="G7" s="3" t="s">
        <v>4</v>
      </c>
      <c r="J7" s="3" t="s">
        <v>2</v>
      </c>
      <c r="K7" s="3" t="s">
        <v>5</v>
      </c>
    </row>
    <row r="8" spans="2:14" ht="14.4" x14ac:dyDescent="0.3">
      <c r="B8" s="4" t="s">
        <v>6</v>
      </c>
      <c r="C8" s="5">
        <v>252834</v>
      </c>
      <c r="F8" s="4" t="s">
        <v>6</v>
      </c>
      <c r="G8" s="5">
        <v>16789</v>
      </c>
      <c r="J8" s="4" t="s">
        <v>6</v>
      </c>
      <c r="K8" s="5">
        <v>2390</v>
      </c>
    </row>
    <row r="9" spans="2:14" ht="14.4" x14ac:dyDescent="0.3">
      <c r="B9" s="4" t="s">
        <v>7</v>
      </c>
      <c r="C9" s="5">
        <v>119083</v>
      </c>
      <c r="F9" s="4" t="s">
        <v>7</v>
      </c>
      <c r="G9" s="5">
        <v>16301</v>
      </c>
      <c r="J9" s="4" t="s">
        <v>7</v>
      </c>
      <c r="K9" s="5">
        <v>2316</v>
      </c>
    </row>
    <row r="10" spans="2:14" ht="14.4" x14ac:dyDescent="0.3">
      <c r="B10" s="4" t="s">
        <v>8</v>
      </c>
      <c r="C10" s="5">
        <v>12276</v>
      </c>
      <c r="F10" s="4" t="s">
        <v>8</v>
      </c>
      <c r="G10" s="5">
        <v>1966</v>
      </c>
      <c r="J10" s="4" t="s">
        <v>8</v>
      </c>
      <c r="K10" s="5">
        <v>126</v>
      </c>
    </row>
    <row r="11" spans="2:14" ht="14.4" x14ac:dyDescent="0.3">
      <c r="B11" s="4" t="s">
        <v>9</v>
      </c>
      <c r="C11" s="5">
        <v>10919</v>
      </c>
      <c r="F11" s="4" t="s">
        <v>9</v>
      </c>
      <c r="G11" s="5">
        <v>18622</v>
      </c>
      <c r="J11" s="4" t="s">
        <v>9</v>
      </c>
      <c r="K11" s="5">
        <v>-533</v>
      </c>
    </row>
    <row r="12" spans="2:14" ht="14.4" x14ac:dyDescent="0.3">
      <c r="B12" s="4" t="s">
        <v>10</v>
      </c>
      <c r="C12" s="5">
        <v>9356</v>
      </c>
      <c r="F12" s="4" t="s">
        <v>10</v>
      </c>
      <c r="G12" s="5">
        <v>2254</v>
      </c>
      <c r="J12" s="4" t="s">
        <v>10</v>
      </c>
      <c r="K12" s="5">
        <v>310</v>
      </c>
    </row>
    <row r="13" spans="2:14" ht="14.4" x14ac:dyDescent="0.3">
      <c r="B13" s="4" t="s">
        <v>11</v>
      </c>
      <c r="C13" s="5">
        <v>6455</v>
      </c>
      <c r="F13" s="4" t="s">
        <v>11</v>
      </c>
      <c r="G13" s="5">
        <v>1362</v>
      </c>
      <c r="J13" s="4" t="s">
        <v>11</v>
      </c>
      <c r="K13" s="5">
        <v>90</v>
      </c>
    </row>
    <row r="14" spans="2:14" ht="14.4" x14ac:dyDescent="0.3">
      <c r="B14" s="6" t="s">
        <v>12</v>
      </c>
      <c r="C14" s="5">
        <v>4464</v>
      </c>
      <c r="F14" s="6" t="s">
        <v>12</v>
      </c>
      <c r="G14" s="5">
        <v>1394</v>
      </c>
      <c r="J14" s="6" t="s">
        <v>12</v>
      </c>
      <c r="K14" s="5">
        <v>112</v>
      </c>
    </row>
    <row r="15" spans="2:14" ht="14.4" x14ac:dyDescent="0.3">
      <c r="B15" s="4" t="s">
        <v>13</v>
      </c>
      <c r="C15" s="5">
        <v>3131</v>
      </c>
      <c r="F15" s="4" t="s">
        <v>13</v>
      </c>
      <c r="G15" s="5">
        <v>475</v>
      </c>
      <c r="J15" s="4" t="s">
        <v>13</v>
      </c>
      <c r="K15" s="5">
        <v>30</v>
      </c>
    </row>
    <row r="16" spans="2:14" ht="14.4" x14ac:dyDescent="0.3">
      <c r="B16" s="4" t="s">
        <v>14</v>
      </c>
      <c r="C16" s="5">
        <v>2192</v>
      </c>
      <c r="F16" s="4" t="s">
        <v>14</v>
      </c>
      <c r="G16" s="7">
        <v>1652</v>
      </c>
      <c r="J16" s="4" t="s">
        <v>14</v>
      </c>
      <c r="K16" s="7">
        <v>20</v>
      </c>
    </row>
    <row r="17" spans="2:11" ht="14.4" x14ac:dyDescent="0.3">
      <c r="B17" s="4" t="s">
        <v>15</v>
      </c>
      <c r="C17" s="5">
        <v>2042</v>
      </c>
      <c r="F17" s="4" t="s">
        <v>15</v>
      </c>
      <c r="G17" s="7">
        <v>450</v>
      </c>
      <c r="J17" s="4" t="s">
        <v>15</v>
      </c>
      <c r="K17" s="7">
        <v>55</v>
      </c>
    </row>
    <row r="18" spans="2:11" thickBot="1" x14ac:dyDescent="0.35">
      <c r="B18" s="4" t="s">
        <v>16</v>
      </c>
      <c r="C18" s="5">
        <v>1868</v>
      </c>
      <c r="F18" s="8" t="s">
        <v>16</v>
      </c>
      <c r="G18" s="9">
        <v>650</v>
      </c>
      <c r="J18" s="8" t="s">
        <v>16</v>
      </c>
      <c r="K18" s="9">
        <v>50</v>
      </c>
    </row>
    <row r="19" spans="2:11" ht="15.6" thickTop="1" thickBot="1" x14ac:dyDescent="0.35">
      <c r="B19" s="10" t="s">
        <v>17</v>
      </c>
      <c r="C19" s="10">
        <v>3027</v>
      </c>
    </row>
    <row r="21" spans="2:11" thickTop="1" x14ac:dyDescent="0.3">
      <c r="B21" s="11" t="s">
        <v>1</v>
      </c>
      <c r="C21" s="11">
        <f>SUM(C7:C19)</f>
        <v>427647</v>
      </c>
      <c r="F21" s="11" t="s">
        <v>1</v>
      </c>
      <c r="G21" s="11">
        <f>SUM(G7:G19)</f>
        <v>61915</v>
      </c>
      <c r="J21" s="11" t="s">
        <v>1</v>
      </c>
      <c r="K21" s="11">
        <f>SUM(K7:K19)</f>
        <v>4966</v>
      </c>
    </row>
    <row r="37" spans="2:7" ht="14.4" x14ac:dyDescent="0.3">
      <c r="B37" s="3" t="s">
        <v>18</v>
      </c>
    </row>
    <row r="38" spans="2:7" ht="14.4" x14ac:dyDescent="0.3">
      <c r="B38" s="3" t="s">
        <v>2</v>
      </c>
      <c r="C38" s="3" t="s">
        <v>19</v>
      </c>
      <c r="F38" s="3" t="s">
        <v>2</v>
      </c>
      <c r="G38" s="3" t="s">
        <v>20</v>
      </c>
    </row>
    <row r="39" spans="2:7" ht="14.4" x14ac:dyDescent="0.3">
      <c r="B39" s="4" t="s">
        <v>6</v>
      </c>
      <c r="C39" s="12">
        <v>8.4020176609259201E-2</v>
      </c>
      <c r="F39" s="4" t="s">
        <v>6</v>
      </c>
      <c r="G39" s="12">
        <v>0.13919828459110128</v>
      </c>
    </row>
    <row r="40" spans="2:7" ht="14.4" x14ac:dyDescent="0.3">
      <c r="B40" s="4" t="s">
        <v>7</v>
      </c>
      <c r="C40" s="12">
        <v>0.10477020613521582</v>
      </c>
      <c r="F40" s="4" t="s">
        <v>7</v>
      </c>
      <c r="G40" s="12">
        <v>2.5887982332372328E-2</v>
      </c>
    </row>
    <row r="41" spans="2:7" ht="14.4" x14ac:dyDescent="0.3">
      <c r="B41" s="4" t="s">
        <v>8</v>
      </c>
      <c r="C41" s="12">
        <v>0.20278082516485596</v>
      </c>
      <c r="F41" s="4" t="s">
        <v>8</v>
      </c>
      <c r="G41" s="12">
        <v>9.2065106815869768E-2</v>
      </c>
    </row>
    <row r="42" spans="2:7" ht="14.4" x14ac:dyDescent="0.3">
      <c r="B42" s="4" t="s">
        <v>9</v>
      </c>
      <c r="C42" s="12">
        <v>0.12709945405576506</v>
      </c>
      <c r="F42" s="4" t="s">
        <v>9</v>
      </c>
      <c r="G42" s="12">
        <v>-8.4147782193104925E-2</v>
      </c>
    </row>
    <row r="43" spans="2:7" ht="14.4" x14ac:dyDescent="0.3">
      <c r="B43" s="4" t="s">
        <v>10</v>
      </c>
      <c r="C43" s="12">
        <v>0.34982412326456203</v>
      </c>
      <c r="F43" s="4" t="s">
        <v>10</v>
      </c>
      <c r="G43" s="12">
        <v>1.7746228926354135E-3</v>
      </c>
    </row>
    <row r="44" spans="2:7" ht="14.4" x14ac:dyDescent="0.3">
      <c r="B44" s="4" t="s">
        <v>11</v>
      </c>
      <c r="C44" s="12">
        <v>0.14469233461264874</v>
      </c>
      <c r="F44" s="4" t="s">
        <v>11</v>
      </c>
      <c r="G44" s="12">
        <v>0.14831130690161531</v>
      </c>
    </row>
    <row r="45" spans="2:7" ht="14.4" x14ac:dyDescent="0.3">
      <c r="B45" s="6" t="s">
        <v>12</v>
      </c>
      <c r="C45" s="13"/>
      <c r="F45" s="6" t="s">
        <v>12</v>
      </c>
      <c r="G45" s="12">
        <v>-3.0129124820659992E-2</v>
      </c>
    </row>
    <row r="46" spans="2:7" ht="14.4" x14ac:dyDescent="0.3">
      <c r="B46" s="4" t="s">
        <v>13</v>
      </c>
      <c r="C46" s="12">
        <v>9.920926349885395E-2</v>
      </c>
      <c r="F46" s="4" t="s">
        <v>13</v>
      </c>
      <c r="G46" s="12">
        <v>0.13894736842105271</v>
      </c>
    </row>
    <row r="47" spans="2:7" ht="14.4" x14ac:dyDescent="0.3">
      <c r="B47" s="4" t="s">
        <v>14</v>
      </c>
      <c r="C47" s="12">
        <v>9.7605456381603561E-2</v>
      </c>
      <c r="F47" s="4" t="s">
        <v>14</v>
      </c>
      <c r="G47" s="12">
        <v>6.0532687651337902E-4</v>
      </c>
    </row>
    <row r="48" spans="2:7" ht="14.4" x14ac:dyDescent="0.3">
      <c r="B48" s="4" t="s">
        <v>15</v>
      </c>
      <c r="C48" s="12">
        <v>0.16688977891407952</v>
      </c>
      <c r="F48" s="4" t="s">
        <v>15</v>
      </c>
      <c r="G48" s="12">
        <v>8.8888888888888795E-2</v>
      </c>
    </row>
    <row r="49" spans="2:7" thickBot="1" x14ac:dyDescent="0.35">
      <c r="B49" s="8" t="s">
        <v>16</v>
      </c>
      <c r="C49" s="14">
        <v>5.814078782077714E-2</v>
      </c>
      <c r="F49" s="8" t="s">
        <v>16</v>
      </c>
      <c r="G49" s="14">
        <v>0.71076923076923082</v>
      </c>
    </row>
    <row r="51" spans="2:7" thickTop="1" x14ac:dyDescent="0.3">
      <c r="B51" s="11" t="s">
        <v>1</v>
      </c>
      <c r="C51" s="15">
        <v>0.113</v>
      </c>
      <c r="F51" s="11" t="s">
        <v>1</v>
      </c>
      <c r="G51" s="15">
        <v>3.4000000000000002E-2</v>
      </c>
    </row>
    <row r="67" spans="2:11" ht="14.4" x14ac:dyDescent="0.3">
      <c r="B67" s="3" t="s">
        <v>21</v>
      </c>
    </row>
    <row r="68" spans="2:11" ht="14.4" x14ac:dyDescent="0.3">
      <c r="B68" s="3" t="s">
        <v>2</v>
      </c>
      <c r="C68" s="3" t="s">
        <v>22</v>
      </c>
      <c r="F68" s="3" t="s">
        <v>2</v>
      </c>
      <c r="G68" s="3" t="s">
        <v>23</v>
      </c>
      <c r="J68" s="3" t="s">
        <v>2</v>
      </c>
      <c r="K68" s="3" t="s">
        <v>24</v>
      </c>
    </row>
    <row r="69" spans="2:11" ht="14.4" x14ac:dyDescent="0.3">
      <c r="B69" s="4" t="s">
        <v>6</v>
      </c>
      <c r="C69" s="16">
        <v>1.1204481792717087E-2</v>
      </c>
      <c r="F69" s="4" t="s">
        <v>6</v>
      </c>
      <c r="G69" s="17">
        <v>38.571428571428569</v>
      </c>
      <c r="J69" s="4" t="s">
        <v>6</v>
      </c>
      <c r="K69" s="16">
        <v>0.69773592890393565</v>
      </c>
    </row>
    <row r="70" spans="2:11" ht="14.4" x14ac:dyDescent="0.3">
      <c r="B70" s="4" t="s">
        <v>7</v>
      </c>
      <c r="C70" s="16">
        <v>0.96101635920640449</v>
      </c>
      <c r="F70" s="4" t="s">
        <v>7</v>
      </c>
      <c r="G70" s="17">
        <v>19.494186046511629</v>
      </c>
      <c r="J70" s="4" t="s">
        <v>7</v>
      </c>
      <c r="K70" s="16">
        <v>0.67150531489313059</v>
      </c>
    </row>
    <row r="71" spans="2:11" ht="14.4" x14ac:dyDescent="0.3">
      <c r="B71" s="4" t="s">
        <v>8</v>
      </c>
      <c r="C71" s="16">
        <v>0.14832535885167464</v>
      </c>
      <c r="F71" s="4" t="s">
        <v>8</v>
      </c>
      <c r="G71" s="17">
        <v>37</v>
      </c>
      <c r="J71" s="4" t="s">
        <v>8</v>
      </c>
      <c r="K71" s="16">
        <v>0.27631578947368424</v>
      </c>
    </row>
    <row r="72" spans="2:11" ht="14.4" x14ac:dyDescent="0.3">
      <c r="B72" s="4" t="s">
        <v>9</v>
      </c>
      <c r="C72" s="16">
        <v>0</v>
      </c>
      <c r="F72" s="4" t="s">
        <v>9</v>
      </c>
      <c r="G72" s="17">
        <v>6.8080357142857144</v>
      </c>
      <c r="J72" s="4" t="s">
        <v>9</v>
      </c>
      <c r="K72" s="16">
        <v>0.61745628877608572</v>
      </c>
    </row>
    <row r="73" spans="2:11" ht="14.4" x14ac:dyDescent="0.3">
      <c r="B73" s="4" t="s">
        <v>10</v>
      </c>
      <c r="C73" s="16">
        <v>6.6833109275974648E-2</v>
      </c>
      <c r="F73" s="4" t="s">
        <v>10</v>
      </c>
      <c r="G73" s="17">
        <v>13.608695652173912</v>
      </c>
      <c r="J73" s="4" t="s">
        <v>10</v>
      </c>
      <c r="K73" s="16">
        <v>0.10684273709483794</v>
      </c>
    </row>
    <row r="74" spans="2:11" ht="14.4" x14ac:dyDescent="0.3">
      <c r="B74" s="4" t="s">
        <v>11</v>
      </c>
      <c r="C74" s="16">
        <v>0</v>
      </c>
      <c r="F74" s="4" t="s">
        <v>11</v>
      </c>
      <c r="G74" s="17">
        <v>24.2</v>
      </c>
      <c r="J74" s="4" t="s">
        <v>11</v>
      </c>
      <c r="K74" s="16">
        <v>0.36940686784599375</v>
      </c>
    </row>
    <row r="75" spans="2:11" ht="14.4" x14ac:dyDescent="0.3">
      <c r="B75" s="6" t="s">
        <v>12</v>
      </c>
      <c r="C75" s="16">
        <v>0.38848920863309355</v>
      </c>
      <c r="F75" s="6" t="s">
        <v>12</v>
      </c>
      <c r="G75" s="17">
        <v>15</v>
      </c>
      <c r="J75" s="6" t="s">
        <v>12</v>
      </c>
      <c r="K75" s="16">
        <v>0.37093275488069416</v>
      </c>
    </row>
    <row r="76" spans="2:11" ht="14.4" x14ac:dyDescent="0.3">
      <c r="B76" s="4" t="s">
        <v>13</v>
      </c>
      <c r="C76" s="16">
        <v>0.18705035971223022</v>
      </c>
      <c r="F76" s="4" t="s">
        <v>13</v>
      </c>
      <c r="G76" s="17">
        <v>11.5</v>
      </c>
      <c r="J76" s="4" t="s">
        <v>13</v>
      </c>
      <c r="K76" s="16">
        <v>0.3930131004366812</v>
      </c>
    </row>
    <row r="77" spans="2:11" ht="14.4" x14ac:dyDescent="0.3">
      <c r="B77" s="4" t="s">
        <v>14</v>
      </c>
      <c r="C77" s="16">
        <v>8.5106382978723402E-2</v>
      </c>
      <c r="F77" s="4" t="s">
        <v>14</v>
      </c>
      <c r="G77" s="17">
        <v>10</v>
      </c>
      <c r="J77" s="4" t="s">
        <v>14</v>
      </c>
      <c r="K77" s="16">
        <v>0.24840085287846481</v>
      </c>
    </row>
    <row r="78" spans="2:11" ht="14.4" x14ac:dyDescent="0.3">
      <c r="B78" s="4" t="s">
        <v>15</v>
      </c>
      <c r="C78" s="16">
        <v>1.5837104072398189E-2</v>
      </c>
      <c r="F78" s="4" t="s">
        <v>15</v>
      </c>
      <c r="G78" s="17">
        <v>49.5</v>
      </c>
      <c r="J78" s="4" t="s">
        <v>15</v>
      </c>
      <c r="K78" s="16">
        <v>0.2078853046594982</v>
      </c>
    </row>
    <row r="79" spans="2:11" thickBot="1" x14ac:dyDescent="0.35">
      <c r="B79" s="8" t="s">
        <v>16</v>
      </c>
      <c r="C79" s="18">
        <v>0.17647058823529413</v>
      </c>
      <c r="F79" s="8" t="s">
        <v>16</v>
      </c>
      <c r="G79" s="19">
        <v>57.6</v>
      </c>
      <c r="J79" s="8" t="s">
        <v>16</v>
      </c>
      <c r="K79" s="18">
        <v>0.25365853658536586</v>
      </c>
    </row>
    <row r="81" spans="2:11" thickTop="1" x14ac:dyDescent="0.3">
      <c r="B81" s="11" t="s">
        <v>1</v>
      </c>
      <c r="C81" s="11">
        <v>0.18</v>
      </c>
      <c r="F81" s="11" t="s">
        <v>1</v>
      </c>
      <c r="G81" s="11">
        <v>15.4</v>
      </c>
      <c r="J81" s="11" t="s">
        <v>1</v>
      </c>
      <c r="K81" s="11">
        <v>0.54</v>
      </c>
    </row>
    <row r="97" spans="2:12" ht="14.4" x14ac:dyDescent="0.3">
      <c r="B97" s="3" t="s">
        <v>25</v>
      </c>
    </row>
    <row r="98" spans="2:12" ht="14.4" x14ac:dyDescent="0.3">
      <c r="B98" s="3" t="s">
        <v>2</v>
      </c>
      <c r="C98" s="3" t="s">
        <v>26</v>
      </c>
      <c r="D98" s="3" t="s">
        <v>27</v>
      </c>
      <c r="G98" s="3" t="s">
        <v>2</v>
      </c>
      <c r="H98" s="3" t="s">
        <v>28</v>
      </c>
      <c r="K98" s="3" t="s">
        <v>2</v>
      </c>
      <c r="L98" s="3" t="s">
        <v>29</v>
      </c>
    </row>
    <row r="99" spans="2:12" ht="14.4" x14ac:dyDescent="0.3">
      <c r="B99" s="4" t="s">
        <v>6</v>
      </c>
      <c r="C99" s="12">
        <v>0.1423551134671511</v>
      </c>
      <c r="D99" s="20">
        <v>0.15680225870542716</v>
      </c>
      <c r="G99" s="4" t="s">
        <v>6</v>
      </c>
      <c r="H99" s="17">
        <v>1.2135126270908494</v>
      </c>
      <c r="K99" s="4" t="s">
        <v>6</v>
      </c>
      <c r="L99" s="17">
        <v>5.6106870229007635</v>
      </c>
    </row>
    <row r="100" spans="2:12" ht="14.4" x14ac:dyDescent="0.3">
      <c r="B100" s="4" t="s">
        <v>7</v>
      </c>
      <c r="C100" s="12">
        <v>0.14207717317955953</v>
      </c>
      <c r="D100" s="20">
        <v>0.12886443819888777</v>
      </c>
      <c r="G100" s="4" t="s">
        <v>7</v>
      </c>
      <c r="H100" s="17">
        <v>0.86582176624421647</v>
      </c>
      <c r="K100" s="4" t="s">
        <v>7</v>
      </c>
      <c r="L100" s="17">
        <v>8.9924056688393232</v>
      </c>
    </row>
    <row r="101" spans="2:12" ht="14.4" x14ac:dyDescent="0.3">
      <c r="B101" s="4" t="s">
        <v>8</v>
      </c>
      <c r="C101" s="12">
        <v>6.4089521871820959E-2</v>
      </c>
      <c r="D101" s="20">
        <v>8.9427107591988825E-2</v>
      </c>
      <c r="G101" s="4" t="s">
        <v>8</v>
      </c>
      <c r="H101" s="17">
        <v>1.8076923076923077</v>
      </c>
      <c r="K101" s="4" t="s">
        <v>8</v>
      </c>
      <c r="L101" s="17">
        <v>20.230554261760599</v>
      </c>
    </row>
    <row r="102" spans="2:12" ht="14.4" x14ac:dyDescent="0.3">
      <c r="B102" s="4" t="s">
        <v>9</v>
      </c>
      <c r="C102" s="12">
        <v>-2.8622059929116098E-2</v>
      </c>
      <c r="D102" s="20">
        <v>-8.032834945763706E-3</v>
      </c>
      <c r="G102" s="4" t="s">
        <v>9</v>
      </c>
      <c r="H102" s="17">
        <v>1.3762488218661639</v>
      </c>
      <c r="K102" s="4" t="s">
        <v>9</v>
      </c>
      <c r="L102" s="17">
        <v>10.315450014658458</v>
      </c>
    </row>
    <row r="103" spans="2:12" ht="14.4" x14ac:dyDescent="0.3">
      <c r="B103" s="4" t="s">
        <v>10</v>
      </c>
      <c r="C103" s="12">
        <v>0.13753327417923691</v>
      </c>
      <c r="D103" s="20">
        <v>0.11603188662533215</v>
      </c>
      <c r="G103" s="4" t="s">
        <v>10</v>
      </c>
      <c r="H103" s="17">
        <v>1.4727272727272727</v>
      </c>
      <c r="K103" s="4" t="s">
        <v>10</v>
      </c>
      <c r="L103" s="17">
        <v>20.690876882196633</v>
      </c>
    </row>
    <row r="104" spans="2:12" ht="14.4" x14ac:dyDescent="0.3">
      <c r="B104" s="4" t="s">
        <v>11</v>
      </c>
      <c r="C104" s="12">
        <v>6.6079295154185022E-2</v>
      </c>
      <c r="D104" s="20">
        <v>8.5677749360613814E-2</v>
      </c>
      <c r="G104" s="4" t="s">
        <v>11</v>
      </c>
      <c r="H104" s="17">
        <v>1.808411214953271</v>
      </c>
      <c r="K104" s="4" t="s">
        <v>11</v>
      </c>
      <c r="L104" s="17">
        <v>24.737851662404093</v>
      </c>
    </row>
    <row r="105" spans="2:12" ht="14.4" x14ac:dyDescent="0.3">
      <c r="B105" s="6" t="s">
        <v>12</v>
      </c>
      <c r="C105" s="12">
        <v>8.0344332855093251E-2</v>
      </c>
      <c r="D105" s="20">
        <v>8.2840236686390539E-2</v>
      </c>
      <c r="G105" s="6" t="s">
        <v>12</v>
      </c>
      <c r="H105" s="21" t="e">
        <v>#DIV/0!</v>
      </c>
      <c r="K105" s="6" t="s">
        <v>12</v>
      </c>
      <c r="L105" s="17">
        <v>2.9696745562130178</v>
      </c>
    </row>
    <row r="106" spans="2:12" ht="14.4" x14ac:dyDescent="0.3">
      <c r="B106" s="4" t="s">
        <v>13</v>
      </c>
      <c r="C106" s="12">
        <v>6.3157894736842107E-2</v>
      </c>
      <c r="D106" s="20">
        <v>8.8724584103512014E-2</v>
      </c>
      <c r="G106" s="4" t="s">
        <v>13</v>
      </c>
      <c r="H106" s="17">
        <v>2</v>
      </c>
      <c r="K106" s="4" t="s">
        <v>13</v>
      </c>
      <c r="L106" s="17">
        <v>36.432532347504619</v>
      </c>
    </row>
    <row r="107" spans="2:12" ht="14.4" x14ac:dyDescent="0.3">
      <c r="B107" s="4" t="s">
        <v>14</v>
      </c>
      <c r="C107" s="12">
        <v>1.2106537530266344E-2</v>
      </c>
      <c r="D107" s="20">
        <v>1.2099213551119177E-2</v>
      </c>
      <c r="G107" s="4" t="s">
        <v>14</v>
      </c>
      <c r="H107" s="17">
        <v>1.6265822784810127</v>
      </c>
      <c r="K107" s="4" t="s">
        <v>14</v>
      </c>
      <c r="L107" s="17">
        <v>3.0913490623109499</v>
      </c>
    </row>
    <row r="108" spans="2:12" ht="14.4" x14ac:dyDescent="0.3">
      <c r="B108" s="4" t="s">
        <v>15</v>
      </c>
      <c r="C108" s="12">
        <v>0.12222222222222222</v>
      </c>
      <c r="D108" s="20">
        <v>0.1326530612244898</v>
      </c>
      <c r="G108" s="4" t="s">
        <v>15</v>
      </c>
      <c r="H108" s="17">
        <v>6.8269230769230766</v>
      </c>
      <c r="K108" s="4" t="s">
        <v>15</v>
      </c>
      <c r="L108" s="17">
        <v>61.081632653061227</v>
      </c>
    </row>
    <row r="109" spans="2:12" thickBot="1" x14ac:dyDescent="0.35">
      <c r="B109" s="8" t="s">
        <v>16</v>
      </c>
      <c r="C109" s="14">
        <v>7.6923076923076927E-2</v>
      </c>
      <c r="D109" s="22">
        <v>0.23741007194244604</v>
      </c>
      <c r="G109" s="8" t="s">
        <v>16</v>
      </c>
      <c r="H109" s="19">
        <v>4.1020408163265305</v>
      </c>
      <c r="K109" s="8" t="s">
        <v>16</v>
      </c>
      <c r="L109" s="19">
        <v>124.40197841726618</v>
      </c>
    </row>
    <row r="111" spans="2:12" thickTop="1" x14ac:dyDescent="0.3">
      <c r="B111" s="11" t="s">
        <v>1</v>
      </c>
      <c r="C111" s="15">
        <v>0.08</v>
      </c>
      <c r="D111" s="15">
        <v>9.5000000000000001E-2</v>
      </c>
      <c r="G111" s="11" t="s">
        <v>1</v>
      </c>
      <c r="H111" s="11">
        <v>1.2</v>
      </c>
      <c r="K111" s="11" t="s">
        <v>1</v>
      </c>
      <c r="L111" s="11">
        <v>11.9</v>
      </c>
    </row>
    <row r="128" spans="2:2" ht="14.4" x14ac:dyDescent="0.3">
      <c r="B128" s="3" t="s">
        <v>30</v>
      </c>
    </row>
    <row r="129" spans="2:11" ht="14.4" x14ac:dyDescent="0.3">
      <c r="B129" s="3" t="s">
        <v>2</v>
      </c>
      <c r="C129" s="3" t="s">
        <v>31</v>
      </c>
      <c r="F129" s="3" t="s">
        <v>2</v>
      </c>
      <c r="G129" s="3" t="s">
        <v>32</v>
      </c>
      <c r="J129" s="3" t="s">
        <v>2</v>
      </c>
      <c r="K129" s="3" t="s">
        <v>33</v>
      </c>
    </row>
    <row r="130" spans="2:11" ht="14.4" x14ac:dyDescent="0.3">
      <c r="B130" s="4" t="s">
        <v>6</v>
      </c>
      <c r="C130" s="12">
        <v>1.0500700280112045</v>
      </c>
      <c r="F130" s="4" t="s">
        <v>6</v>
      </c>
      <c r="G130" s="5">
        <v>31.239583333333332</v>
      </c>
      <c r="J130" s="4" t="s">
        <v>6</v>
      </c>
      <c r="K130" s="23">
        <v>0.31728734659331359</v>
      </c>
    </row>
    <row r="131" spans="2:11" ht="14.4" x14ac:dyDescent="0.3">
      <c r="B131" s="4" t="s">
        <v>7</v>
      </c>
      <c r="C131" s="12">
        <v>0.75008701705534286</v>
      </c>
      <c r="F131" s="4" t="s">
        <v>7</v>
      </c>
      <c r="G131" s="5">
        <v>89.791666666666671</v>
      </c>
      <c r="J131" s="4" t="s">
        <v>7</v>
      </c>
      <c r="K131" s="23">
        <v>0.24631386444165049</v>
      </c>
    </row>
    <row r="132" spans="2:11" ht="14.4" x14ac:dyDescent="0.3">
      <c r="B132" s="4" t="s">
        <v>8</v>
      </c>
      <c r="C132" s="12">
        <v>0.18373205741626794</v>
      </c>
      <c r="F132" s="4" t="s">
        <v>8</v>
      </c>
      <c r="G132" s="5">
        <v>7.68</v>
      </c>
      <c r="J132" s="4" t="s">
        <v>8</v>
      </c>
      <c r="K132" s="23">
        <v>0.1329639889196676</v>
      </c>
    </row>
    <row r="133" spans="2:11" ht="14.4" x14ac:dyDescent="0.3">
      <c r="B133" s="4" t="s">
        <v>9</v>
      </c>
      <c r="C133" s="12">
        <v>-2.5248802064135642E-2</v>
      </c>
      <c r="F133" s="4" t="s">
        <v>9</v>
      </c>
      <c r="G133" s="5">
        <v>-10.538461538461538</v>
      </c>
      <c r="J133" s="4" t="s">
        <v>9</v>
      </c>
      <c r="K133" s="23">
        <v>-9.6587704455724753E-3</v>
      </c>
    </row>
    <row r="134" spans="2:11" ht="14.4" x14ac:dyDescent="0.3">
      <c r="B134" s="4" t="s">
        <v>10</v>
      </c>
      <c r="C134" s="12">
        <v>5.0316881121567118E-2</v>
      </c>
      <c r="F134" s="4" t="s">
        <v>10</v>
      </c>
      <c r="G134" s="5">
        <v>4.1587301587301591</v>
      </c>
      <c r="J134" s="4" t="s">
        <v>10</v>
      </c>
      <c r="K134" s="23">
        <v>4.4932258617732805E-2</v>
      </c>
    </row>
    <row r="135" spans="2:11" ht="14.4" x14ac:dyDescent="0.3">
      <c r="B135" s="4" t="s">
        <v>11</v>
      </c>
      <c r="C135" s="12">
        <v>0.22112211221122113</v>
      </c>
      <c r="F135" s="4" t="s">
        <v>11</v>
      </c>
      <c r="G135" s="5">
        <v>2.3103448275862069</v>
      </c>
      <c r="J135" s="4" t="s">
        <v>11</v>
      </c>
      <c r="K135" s="23">
        <v>0.13943808532778357</v>
      </c>
    </row>
    <row r="136" spans="2:11" ht="14.4" x14ac:dyDescent="0.3">
      <c r="B136" s="6" t="s">
        <v>12</v>
      </c>
      <c r="C136" s="12">
        <v>0.40287769784172661</v>
      </c>
      <c r="F136" s="6" t="s">
        <v>12</v>
      </c>
      <c r="G136" s="5">
        <v>9.3333333333333339</v>
      </c>
      <c r="J136" s="6" t="s">
        <v>12</v>
      </c>
      <c r="K136" s="23">
        <v>0.24295010845986983</v>
      </c>
    </row>
    <row r="137" spans="2:11" ht="14.4" x14ac:dyDescent="0.3">
      <c r="B137" s="4" t="s">
        <v>13</v>
      </c>
      <c r="C137" s="12">
        <v>0.17266187050359713</v>
      </c>
      <c r="F137" s="4" t="s">
        <v>13</v>
      </c>
      <c r="G137" s="5">
        <v>16</v>
      </c>
      <c r="J137" s="4" t="s">
        <v>13</v>
      </c>
      <c r="K137" s="23">
        <v>0.10480349344978165</v>
      </c>
    </row>
    <row r="138" spans="2:11" ht="14.4" x14ac:dyDescent="0.3">
      <c r="B138" s="4" t="s">
        <v>14</v>
      </c>
      <c r="C138" s="12">
        <v>2.8368794326241134E-2</v>
      </c>
      <c r="F138" s="4" t="s">
        <v>14</v>
      </c>
      <c r="G138" s="5">
        <v>1.6666666666666667</v>
      </c>
      <c r="J138" s="4" t="s">
        <v>14</v>
      </c>
      <c r="K138" s="23">
        <v>2.1321961620469083E-2</v>
      </c>
    </row>
    <row r="139" spans="2:11" ht="14.4" x14ac:dyDescent="0.3">
      <c r="B139" s="4" t="s">
        <v>15</v>
      </c>
      <c r="C139" s="12">
        <v>0.14705882352941177</v>
      </c>
      <c r="F139" s="4" t="s">
        <v>15</v>
      </c>
      <c r="G139" s="5">
        <v>2.9545454545454546</v>
      </c>
      <c r="J139" s="4" t="s">
        <v>15</v>
      </c>
      <c r="K139" s="23">
        <v>0.11648745519713262</v>
      </c>
    </row>
    <row r="140" spans="2:11" thickBot="1" x14ac:dyDescent="0.35">
      <c r="B140" s="8" t="s">
        <v>16</v>
      </c>
      <c r="C140" s="14">
        <v>0.86274509803921573</v>
      </c>
      <c r="F140" s="8" t="s">
        <v>16</v>
      </c>
      <c r="G140" s="24">
        <v>2.64</v>
      </c>
      <c r="J140" s="8" t="s">
        <v>16</v>
      </c>
      <c r="K140" s="25">
        <v>0.64390243902439026</v>
      </c>
    </row>
    <row r="142" spans="2:11" thickTop="1" x14ac:dyDescent="0.3">
      <c r="B142" s="11" t="s">
        <v>1</v>
      </c>
      <c r="C142" s="26">
        <v>0.30536409949056037</v>
      </c>
      <c r="F142" s="11" t="s">
        <v>1</v>
      </c>
      <c r="G142" s="27">
        <v>14.285046728971963</v>
      </c>
      <c r="J142" s="11" t="s">
        <v>1</v>
      </c>
      <c r="K142" s="28">
        <v>0.14072641900290014</v>
      </c>
    </row>
    <row r="158" spans="2:11" ht="14.4" x14ac:dyDescent="0.3">
      <c r="B158" s="3" t="s">
        <v>34</v>
      </c>
    </row>
    <row r="159" spans="2:11" ht="14.4" x14ac:dyDescent="0.3">
      <c r="B159" s="29" t="s">
        <v>2</v>
      </c>
      <c r="C159" s="29" t="s">
        <v>35</v>
      </c>
      <c r="F159" s="29" t="s">
        <v>2</v>
      </c>
      <c r="G159" s="29" t="s">
        <v>36</v>
      </c>
      <c r="J159" s="29" t="s">
        <v>2</v>
      </c>
      <c r="K159" s="29" t="s">
        <v>37</v>
      </c>
    </row>
    <row r="160" spans="2:11" ht="13.5" customHeight="1" x14ac:dyDescent="0.3">
      <c r="B160" s="4" t="s">
        <v>6</v>
      </c>
      <c r="C160" s="30">
        <v>84.59</v>
      </c>
      <c r="F160" s="4" t="s">
        <v>6</v>
      </c>
      <c r="G160" s="12">
        <v>1.1855296763618343E-2</v>
      </c>
      <c r="J160" s="4" t="s">
        <v>6</v>
      </c>
      <c r="K160" s="30">
        <v>88.178151260504208</v>
      </c>
    </row>
    <row r="161" spans="2:11" ht="13.5" customHeight="1" x14ac:dyDescent="0.3">
      <c r="B161" s="4" t="s">
        <v>7</v>
      </c>
      <c r="C161" s="30">
        <v>55.11</v>
      </c>
      <c r="F161" s="4" t="s">
        <v>7</v>
      </c>
      <c r="G161" s="12">
        <v>1.8346541234214427E-2</v>
      </c>
      <c r="J161" s="4" t="s">
        <v>7</v>
      </c>
      <c r="K161" s="30">
        <v>40.847198050817958</v>
      </c>
    </row>
    <row r="162" spans="2:11" ht="13.5" customHeight="1" x14ac:dyDescent="0.3">
      <c r="B162" s="4" t="s">
        <v>8</v>
      </c>
      <c r="C162" s="30">
        <v>65.73</v>
      </c>
      <c r="F162" s="4" t="s">
        <v>8</v>
      </c>
      <c r="G162" s="12">
        <v>1.5255965735264124E-2</v>
      </c>
      <c r="J162" s="4" t="s">
        <v>8</v>
      </c>
      <c r="K162" s="30">
        <v>11.729665071770336</v>
      </c>
    </row>
    <row r="163" spans="2:11" ht="13.5" customHeight="1" x14ac:dyDescent="0.3">
      <c r="B163" s="4" t="s">
        <v>9</v>
      </c>
      <c r="C163" s="30"/>
      <c r="F163" s="4" t="s">
        <v>9</v>
      </c>
      <c r="G163" s="12">
        <v>-0.10903180121024848</v>
      </c>
      <c r="J163" s="4" t="s">
        <v>9</v>
      </c>
      <c r="K163" s="30">
        <v>1.8608735716918543</v>
      </c>
    </row>
    <row r="164" spans="2:11" ht="13.5" customHeight="1" x14ac:dyDescent="0.3">
      <c r="B164" s="4" t="s">
        <v>10</v>
      </c>
      <c r="C164" s="30">
        <v>35.72</v>
      </c>
      <c r="F164" s="4" t="s">
        <v>10</v>
      </c>
      <c r="G164" s="12">
        <v>2.8095563139931737E-2</v>
      </c>
      <c r="J164" s="4" t="s">
        <v>10</v>
      </c>
      <c r="K164" s="30">
        <v>1.7725177645477241</v>
      </c>
    </row>
    <row r="165" spans="2:11" ht="13.5" customHeight="1" x14ac:dyDescent="0.3">
      <c r="B165" s="4" t="s">
        <v>11</v>
      </c>
      <c r="C165" s="30">
        <v>49</v>
      </c>
      <c r="F165" s="4" t="s">
        <v>11</v>
      </c>
      <c r="G165" s="12">
        <v>2.0791628753412193E-2</v>
      </c>
      <c r="J165" s="4" t="s">
        <v>11</v>
      </c>
      <c r="K165" s="30">
        <v>10.518481848184818</v>
      </c>
    </row>
    <row r="166" spans="2:11" ht="13.5" customHeight="1" x14ac:dyDescent="0.3">
      <c r="B166" s="6" t="s">
        <v>12</v>
      </c>
      <c r="C166" s="30">
        <v>38.369999999999997</v>
      </c>
      <c r="F166" s="6" t="s">
        <v>12</v>
      </c>
      <c r="G166" s="12">
        <v>2.5933147632311981E-2</v>
      </c>
      <c r="J166" s="6" t="s">
        <v>12</v>
      </c>
      <c r="K166" s="30">
        <v>15.496402877697841</v>
      </c>
    </row>
    <row r="167" spans="2:11" ht="13.5" customHeight="1" x14ac:dyDescent="0.3">
      <c r="B167" s="4" t="s">
        <v>13</v>
      </c>
      <c r="C167" s="30">
        <v>79.540000000000006</v>
      </c>
      <c r="F167" s="4" t="s">
        <v>13</v>
      </c>
      <c r="G167" s="12">
        <v>1.4561389139159636E-2</v>
      </c>
      <c r="J167" s="4" t="s">
        <v>13</v>
      </c>
      <c r="K167" s="30">
        <v>13.175179856115108</v>
      </c>
    </row>
    <row r="168" spans="2:11" ht="13.5" customHeight="1" x14ac:dyDescent="0.3">
      <c r="B168" s="4" t="s">
        <v>14</v>
      </c>
      <c r="C168" s="30">
        <v>35.4</v>
      </c>
      <c r="F168" s="4" t="s">
        <v>14</v>
      </c>
      <c r="G168" s="12">
        <v>2.8173003595162872E-2</v>
      </c>
      <c r="J168" s="4" t="s">
        <v>14</v>
      </c>
      <c r="K168" s="30">
        <v>3.1247659574468085</v>
      </c>
    </row>
    <row r="169" spans="2:11" ht="13.5" customHeight="1" x14ac:dyDescent="0.3">
      <c r="B169" s="4" t="s">
        <v>15</v>
      </c>
      <c r="C169" s="30">
        <v>31.05</v>
      </c>
      <c r="F169" s="4" t="s">
        <v>15</v>
      </c>
      <c r="G169" s="12">
        <v>3.2334682860998651E-2</v>
      </c>
      <c r="J169" s="4" t="s">
        <v>15</v>
      </c>
      <c r="K169" s="30">
        <v>4.6102941176470589</v>
      </c>
    </row>
    <row r="170" spans="2:11" ht="13.5" customHeight="1" thickBot="1" x14ac:dyDescent="0.35">
      <c r="B170" s="8" t="s">
        <v>16</v>
      </c>
      <c r="C170" s="31">
        <v>6.72</v>
      </c>
      <c r="F170" s="8" t="s">
        <v>16</v>
      </c>
      <c r="G170" s="14">
        <v>0.14903299203640502</v>
      </c>
      <c r="J170" s="8" t="s">
        <v>16</v>
      </c>
      <c r="K170" s="31">
        <v>5.7450980392156854</v>
      </c>
    </row>
    <row r="171" spans="2:11" ht="13.5" customHeight="1" thickTop="1" thickBot="1" x14ac:dyDescent="0.35"/>
    <row r="172" spans="2:11" thickTop="1" x14ac:dyDescent="0.3">
      <c r="B172" s="11" t="s">
        <v>1</v>
      </c>
      <c r="C172" s="32">
        <f>MEDIAN(C160:C170)</f>
        <v>43.685000000000002</v>
      </c>
      <c r="F172" s="11" t="s">
        <v>1</v>
      </c>
      <c r="G172" s="33">
        <f>MEDIAN(G160:G170)</f>
        <v>2.0791628753412193E-2</v>
      </c>
      <c r="J172" s="11" t="s">
        <v>1</v>
      </c>
      <c r="K172" s="32">
        <f>MEDIAN(K160:K170)</f>
        <v>10.518481848184818</v>
      </c>
    </row>
    <row r="193" spans="1:38" ht="14.4" x14ac:dyDescent="0.3">
      <c r="A193" s="3" t="s">
        <v>38</v>
      </c>
      <c r="B193" s="3" t="s">
        <v>2</v>
      </c>
      <c r="C193" s="3" t="s">
        <v>39</v>
      </c>
      <c r="D193" s="3" t="s">
        <v>3</v>
      </c>
      <c r="E193" s="3" t="s">
        <v>40</v>
      </c>
      <c r="F193" s="3" t="s">
        <v>41</v>
      </c>
      <c r="G193" s="3" t="s">
        <v>42</v>
      </c>
      <c r="H193" s="3" t="s">
        <v>43</v>
      </c>
      <c r="I193" s="3" t="s">
        <v>44</v>
      </c>
      <c r="J193" s="3" t="s">
        <v>45</v>
      </c>
      <c r="K193" s="3" t="s">
        <v>46</v>
      </c>
      <c r="L193" s="3" t="s">
        <v>47</v>
      </c>
      <c r="M193" s="3" t="s">
        <v>48</v>
      </c>
      <c r="N193" s="3" t="s">
        <v>49</v>
      </c>
      <c r="O193" s="3" t="s">
        <v>50</v>
      </c>
      <c r="P193" s="3" t="s">
        <v>51</v>
      </c>
      <c r="Q193" s="3" t="s">
        <v>4</v>
      </c>
      <c r="R193" s="3" t="s">
        <v>5</v>
      </c>
      <c r="S193" s="3" t="s">
        <v>52</v>
      </c>
      <c r="T193" s="3" t="s">
        <v>53</v>
      </c>
      <c r="U193" s="3" t="s">
        <v>54</v>
      </c>
      <c r="V193" s="3" t="s">
        <v>55</v>
      </c>
      <c r="W193" s="3" t="s">
        <v>19</v>
      </c>
      <c r="X193" s="3" t="s">
        <v>20</v>
      </c>
      <c r="Y193" s="3" t="s">
        <v>26</v>
      </c>
      <c r="Z193" s="3" t="s">
        <v>27</v>
      </c>
      <c r="AA193" s="3" t="s">
        <v>23</v>
      </c>
      <c r="AB193" s="3" t="s">
        <v>28</v>
      </c>
      <c r="AC193" s="3" t="s">
        <v>29</v>
      </c>
      <c r="AD193" s="3" t="s">
        <v>22</v>
      </c>
      <c r="AE193" s="3" t="s">
        <v>24</v>
      </c>
      <c r="AF193" s="3" t="s">
        <v>31</v>
      </c>
      <c r="AG193" s="3" t="s">
        <v>32</v>
      </c>
      <c r="AH193" s="3" t="s">
        <v>33</v>
      </c>
      <c r="AI193" s="3" t="s">
        <v>35</v>
      </c>
      <c r="AJ193" s="3" t="s">
        <v>36</v>
      </c>
      <c r="AK193" s="3" t="s">
        <v>56</v>
      </c>
      <c r="AL193" s="3" t="s">
        <v>37</v>
      </c>
    </row>
    <row r="194" spans="1:38" ht="14.4" x14ac:dyDescent="0.3">
      <c r="A194" s="34">
        <v>500790</v>
      </c>
      <c r="B194" s="35" t="s">
        <v>6</v>
      </c>
      <c r="C194" s="36">
        <v>2623.3</v>
      </c>
      <c r="D194" s="37">
        <v>252834</v>
      </c>
      <c r="E194" s="5">
        <v>3700</v>
      </c>
      <c r="F194" s="5">
        <v>3049</v>
      </c>
      <c r="G194" s="5">
        <v>9452</v>
      </c>
      <c r="H194" s="5">
        <v>6595</v>
      </c>
      <c r="I194" s="5">
        <v>96</v>
      </c>
      <c r="J194" s="5">
        <v>2856</v>
      </c>
      <c r="K194" s="7">
        <v>32</v>
      </c>
      <c r="L194" s="5">
        <v>294</v>
      </c>
      <c r="M194" s="7">
        <v>1</v>
      </c>
      <c r="N194" s="38">
        <f ca="1">IFERROR(__xludf.DUMMYFUNCTION("GOOGLEFINANCE(""NSE:""&amp;B194,""EPS"")"),31.1)</f>
        <v>31.1</v>
      </c>
      <c r="O194" s="5">
        <v>11216</v>
      </c>
      <c r="P194" s="5">
        <v>1606</v>
      </c>
      <c r="Q194" s="5">
        <v>16789</v>
      </c>
      <c r="R194" s="5">
        <v>2390</v>
      </c>
      <c r="S194" s="5">
        <v>19126</v>
      </c>
      <c r="T194" s="5">
        <v>2999</v>
      </c>
      <c r="U194" s="7">
        <v>119</v>
      </c>
      <c r="V194" s="7">
        <v>14655</v>
      </c>
      <c r="W194" s="39">
        <f t="shared" ref="W194:W204" si="0">(Q194/O194)^(1/5)-1</f>
        <v>8.4020176609259201E-2</v>
      </c>
      <c r="X194" s="39">
        <f t="shared" ref="X194:X204" si="1">(S194/Q194)-1</f>
        <v>0.13919828459110128</v>
      </c>
      <c r="Y194" s="39">
        <f t="shared" ref="Y194:Y204" si="2">R194/Q194</f>
        <v>0.1423551134671511</v>
      </c>
      <c r="Z194" s="40">
        <f t="shared" ref="Z194:Z204" si="3">T194/S194</f>
        <v>0.15680225870542716</v>
      </c>
      <c r="AA194" s="41">
        <f t="shared" ref="AA194:AA204" si="4">(S194-V194+U194)/U194</f>
        <v>38.571428571428569</v>
      </c>
      <c r="AB194" s="41">
        <f t="shared" ref="AB194:AB204" si="5">E194/F194</f>
        <v>1.2135126270908494</v>
      </c>
      <c r="AC194" s="41">
        <f t="shared" ref="AC194:AC204" si="6">(L194/S194)*365</f>
        <v>5.6106870229007635</v>
      </c>
      <c r="AD194" s="42">
        <f t="shared" ref="AD194:AD204" si="7">K194/J194</f>
        <v>1.1204481792717087E-2</v>
      </c>
      <c r="AE194" s="42">
        <f t="shared" ref="AE194:AE204" si="8">H194/G194</f>
        <v>0.69773592890393565</v>
      </c>
      <c r="AF194" s="39">
        <f t="shared" ref="AF194:AF204" si="9">T194/J194</f>
        <v>1.0500700280112045</v>
      </c>
      <c r="AG194" s="43">
        <f t="shared" ref="AG194:AG204" si="10">T194/I194</f>
        <v>31.239583333333332</v>
      </c>
      <c r="AH194" s="44">
        <f t="shared" ref="AH194:AH204" si="11">T194/G194</f>
        <v>0.31728734659331359</v>
      </c>
      <c r="AI194" s="38">
        <f ca="1">IFERROR(__xludf.DUMMYFUNCTION("GOOGLEFINANCE(""NSE:""&amp;B194,""PE"")"),84.59)</f>
        <v>84.59</v>
      </c>
      <c r="AJ194" s="39">
        <f t="shared" ref="AJ194:AJ204" ca="1" si="12">N194/C194</f>
        <v>1.1855296763618343E-2</v>
      </c>
      <c r="AK194" s="41">
        <f t="shared" ref="AK194:AK204" si="13">J194/(I194/M194)</f>
        <v>29.75</v>
      </c>
      <c r="AL194" s="45">
        <f t="shared" ref="AL194:AL204" si="14">C194/AK194</f>
        <v>88.178151260504208</v>
      </c>
    </row>
    <row r="195" spans="1:38" ht="14.4" x14ac:dyDescent="0.3">
      <c r="A195" s="34">
        <v>500825</v>
      </c>
      <c r="B195" s="35" t="s">
        <v>7</v>
      </c>
      <c r="C195" s="36">
        <v>4889.75</v>
      </c>
      <c r="D195" s="37">
        <v>119083</v>
      </c>
      <c r="E195" s="5">
        <v>4304</v>
      </c>
      <c r="F195" s="5">
        <v>4971</v>
      </c>
      <c r="G195" s="5">
        <v>8749</v>
      </c>
      <c r="H195" s="5">
        <v>5875</v>
      </c>
      <c r="I195" s="5">
        <v>24</v>
      </c>
      <c r="J195" s="5">
        <v>2873</v>
      </c>
      <c r="K195" s="7">
        <v>2761</v>
      </c>
      <c r="L195" s="5">
        <v>412</v>
      </c>
      <c r="M195" s="7">
        <v>1</v>
      </c>
      <c r="N195" s="38">
        <f ca="1">IFERROR(__xludf.DUMMYFUNCTION("GOOGLEFINANCE(""NSE:""&amp;B195,""EPS"")"),89.71)</f>
        <v>89.71</v>
      </c>
      <c r="O195" s="5">
        <v>9905</v>
      </c>
      <c r="P195" s="5">
        <v>1004</v>
      </c>
      <c r="Q195" s="5">
        <v>16301</v>
      </c>
      <c r="R195" s="5">
        <v>2316</v>
      </c>
      <c r="S195" s="5">
        <v>16723</v>
      </c>
      <c r="T195" s="5">
        <v>2155</v>
      </c>
      <c r="U195" s="7">
        <v>172</v>
      </c>
      <c r="V195" s="7">
        <v>13542</v>
      </c>
      <c r="W195" s="39">
        <f t="shared" si="0"/>
        <v>0.10477020613521582</v>
      </c>
      <c r="X195" s="39">
        <f t="shared" si="1"/>
        <v>2.5887982332372328E-2</v>
      </c>
      <c r="Y195" s="39">
        <f t="shared" si="2"/>
        <v>0.14207717317955953</v>
      </c>
      <c r="Z195" s="40">
        <f t="shared" si="3"/>
        <v>0.12886443819888777</v>
      </c>
      <c r="AA195" s="41">
        <f t="shared" si="4"/>
        <v>19.494186046511629</v>
      </c>
      <c r="AB195" s="41">
        <f t="shared" si="5"/>
        <v>0.86582176624421647</v>
      </c>
      <c r="AC195" s="41">
        <f t="shared" si="6"/>
        <v>8.9924056688393232</v>
      </c>
      <c r="AD195" s="42">
        <f t="shared" si="7"/>
        <v>0.96101635920640449</v>
      </c>
      <c r="AE195" s="42">
        <f t="shared" si="8"/>
        <v>0.67150531489313059</v>
      </c>
      <c r="AF195" s="39">
        <f t="shared" si="9"/>
        <v>0.75008701705534286</v>
      </c>
      <c r="AG195" s="43">
        <f t="shared" si="10"/>
        <v>89.791666666666671</v>
      </c>
      <c r="AH195" s="44">
        <f t="shared" si="11"/>
        <v>0.24631386444165049</v>
      </c>
      <c r="AI195" s="38">
        <f ca="1">IFERROR(__xludf.DUMMYFUNCTION("GOOGLEFINANCE(""NSE:""&amp;B195,""PE"")"),55.11)</f>
        <v>55.11</v>
      </c>
      <c r="AJ195" s="39">
        <f t="shared" ca="1" si="12"/>
        <v>1.8346541234214427E-2</v>
      </c>
      <c r="AK195" s="41">
        <f t="shared" si="13"/>
        <v>119.70833333333333</v>
      </c>
      <c r="AL195" s="45">
        <f t="shared" si="14"/>
        <v>40.847198050817958</v>
      </c>
    </row>
    <row r="196" spans="1:38" ht="14.4" x14ac:dyDescent="0.3">
      <c r="A196" s="34">
        <v>543653</v>
      </c>
      <c r="B196" s="35" t="s">
        <v>8</v>
      </c>
      <c r="C196" s="36">
        <v>490.3</v>
      </c>
      <c r="D196" s="37">
        <v>12276</v>
      </c>
      <c r="E196" s="5">
        <v>517</v>
      </c>
      <c r="F196" s="5">
        <v>286</v>
      </c>
      <c r="G196" s="5">
        <v>1444</v>
      </c>
      <c r="H196" s="5">
        <v>399</v>
      </c>
      <c r="I196" s="5">
        <v>25</v>
      </c>
      <c r="J196" s="5">
        <v>1045</v>
      </c>
      <c r="K196" s="7">
        <v>155</v>
      </c>
      <c r="L196" s="5">
        <v>119</v>
      </c>
      <c r="M196" s="7">
        <v>1</v>
      </c>
      <c r="N196" s="38">
        <f ca="1">IFERROR(__xludf.DUMMYFUNCTION("GOOGLEFINANCE(""NSE:""&amp;B196,""EPS"")"),7.48)</f>
        <v>7.48</v>
      </c>
      <c r="O196" s="5">
        <v>781</v>
      </c>
      <c r="P196" s="5">
        <v>53</v>
      </c>
      <c r="Q196" s="5">
        <v>1966</v>
      </c>
      <c r="R196" s="46">
        <v>126</v>
      </c>
      <c r="S196" s="5">
        <v>2147</v>
      </c>
      <c r="T196" s="5">
        <v>192</v>
      </c>
      <c r="U196" s="7">
        <v>8</v>
      </c>
      <c r="V196" s="7">
        <v>1859</v>
      </c>
      <c r="W196" s="39">
        <f t="shared" si="0"/>
        <v>0.20278082516485596</v>
      </c>
      <c r="X196" s="39">
        <f t="shared" si="1"/>
        <v>9.2065106815869768E-2</v>
      </c>
      <c r="Y196" s="39">
        <f t="shared" si="2"/>
        <v>6.4089521871820959E-2</v>
      </c>
      <c r="Z196" s="40">
        <f t="shared" si="3"/>
        <v>8.9427107591988825E-2</v>
      </c>
      <c r="AA196" s="41">
        <f t="shared" si="4"/>
        <v>37</v>
      </c>
      <c r="AB196" s="41">
        <f t="shared" si="5"/>
        <v>1.8076923076923077</v>
      </c>
      <c r="AC196" s="41">
        <f t="shared" si="6"/>
        <v>20.230554261760599</v>
      </c>
      <c r="AD196" s="42">
        <f t="shared" si="7"/>
        <v>0.14832535885167464</v>
      </c>
      <c r="AE196" s="42">
        <f t="shared" si="8"/>
        <v>0.27631578947368424</v>
      </c>
      <c r="AF196" s="39">
        <f t="shared" si="9"/>
        <v>0.18373205741626794</v>
      </c>
      <c r="AG196" s="43">
        <f t="shared" si="10"/>
        <v>7.68</v>
      </c>
      <c r="AH196" s="44">
        <f t="shared" si="11"/>
        <v>0.1329639889196676</v>
      </c>
      <c r="AI196" s="38">
        <f ca="1">IFERROR(__xludf.DUMMYFUNCTION("GOOGLEFINANCE(""NSE:""&amp;B196,""PE"")"),65.73)</f>
        <v>65.73</v>
      </c>
      <c r="AJ196" s="39">
        <f t="shared" ca="1" si="12"/>
        <v>1.5255965735264124E-2</v>
      </c>
      <c r="AK196" s="41">
        <f t="shared" si="13"/>
        <v>41.8</v>
      </c>
      <c r="AL196" s="45">
        <f t="shared" si="14"/>
        <v>11.729665071770336</v>
      </c>
    </row>
    <row r="197" spans="1:38" ht="14.4" x14ac:dyDescent="0.3">
      <c r="A197" s="34">
        <v>501425</v>
      </c>
      <c r="B197" s="35" t="s">
        <v>9</v>
      </c>
      <c r="C197" s="36">
        <v>1553.4</v>
      </c>
      <c r="D197" s="37">
        <v>10919</v>
      </c>
      <c r="E197" s="5">
        <v>7301</v>
      </c>
      <c r="F197" s="5">
        <v>5305</v>
      </c>
      <c r="G197" s="5">
        <v>14184</v>
      </c>
      <c r="H197" s="5">
        <v>8758</v>
      </c>
      <c r="I197" s="5">
        <v>13</v>
      </c>
      <c r="J197" s="5">
        <v>5426</v>
      </c>
      <c r="K197" s="7">
        <v>0</v>
      </c>
      <c r="L197" s="5">
        <v>482</v>
      </c>
      <c r="M197" s="7">
        <v>2</v>
      </c>
      <c r="N197" s="38">
        <f ca="1">IFERROR(__xludf.DUMMYFUNCTION("GOOGLEFINANCE(""NSE:""&amp;B197,""EPS"")"),-169.37)</f>
        <v>-169.37</v>
      </c>
      <c r="O197" s="5">
        <v>10238</v>
      </c>
      <c r="P197" s="5">
        <v>773</v>
      </c>
      <c r="Q197" s="5">
        <v>18622</v>
      </c>
      <c r="R197" s="5">
        <v>-533</v>
      </c>
      <c r="S197" s="5">
        <v>17055</v>
      </c>
      <c r="T197" s="5">
        <v>-137</v>
      </c>
      <c r="U197" s="7">
        <v>448</v>
      </c>
      <c r="V197" s="7">
        <v>14453</v>
      </c>
      <c r="W197" s="39">
        <f t="shared" si="0"/>
        <v>0.12709945405576506</v>
      </c>
      <c r="X197" s="39">
        <f t="shared" si="1"/>
        <v>-8.4147782193104925E-2</v>
      </c>
      <c r="Y197" s="39">
        <f t="shared" si="2"/>
        <v>-2.8622059929116098E-2</v>
      </c>
      <c r="Z197" s="40">
        <f t="shared" si="3"/>
        <v>-8.032834945763706E-3</v>
      </c>
      <c r="AA197" s="41">
        <f t="shared" si="4"/>
        <v>6.8080357142857144</v>
      </c>
      <c r="AB197" s="41">
        <f t="shared" si="5"/>
        <v>1.3762488218661639</v>
      </c>
      <c r="AC197" s="41">
        <f t="shared" si="6"/>
        <v>10.315450014658458</v>
      </c>
      <c r="AD197" s="42">
        <f t="shared" si="7"/>
        <v>0</v>
      </c>
      <c r="AE197" s="42">
        <f t="shared" si="8"/>
        <v>0.61745628877608572</v>
      </c>
      <c r="AF197" s="39">
        <f t="shared" si="9"/>
        <v>-2.5248802064135642E-2</v>
      </c>
      <c r="AG197" s="43">
        <f t="shared" si="10"/>
        <v>-10.538461538461538</v>
      </c>
      <c r="AH197" s="44">
        <f t="shared" si="11"/>
        <v>-9.6587704455724753E-3</v>
      </c>
      <c r="AI197" s="38" t="str">
        <f ca="1">IFERROR(__xludf.DUMMYFUNCTION("GOOGLEFINANCE(""BOM:""&amp;A197,""PE"")"),"#N/A")</f>
        <v>#N/A</v>
      </c>
      <c r="AJ197" s="39">
        <f t="shared" ca="1" si="12"/>
        <v>-0.10903180121024848</v>
      </c>
      <c r="AK197" s="41">
        <f t="shared" si="13"/>
        <v>834.76923076923072</v>
      </c>
      <c r="AL197" s="45">
        <f t="shared" si="14"/>
        <v>1.8608735716918543</v>
      </c>
    </row>
    <row r="198" spans="1:38" ht="14.4" x14ac:dyDescent="0.3">
      <c r="A198" s="34">
        <v>531335</v>
      </c>
      <c r="B198" s="35" t="s">
        <v>10</v>
      </c>
      <c r="C198" s="36">
        <v>1465</v>
      </c>
      <c r="D198" s="37">
        <v>9356</v>
      </c>
      <c r="E198" s="5">
        <v>891</v>
      </c>
      <c r="F198" s="5">
        <v>605</v>
      </c>
      <c r="G198" s="5">
        <v>5831</v>
      </c>
      <c r="H198" s="5">
        <v>623</v>
      </c>
      <c r="I198" s="5">
        <v>63</v>
      </c>
      <c r="J198" s="5">
        <v>5207</v>
      </c>
      <c r="K198" s="7">
        <v>348</v>
      </c>
      <c r="L198" s="5">
        <v>128</v>
      </c>
      <c r="M198" s="7">
        <v>10</v>
      </c>
      <c r="N198" s="38">
        <f ca="1">IFERROR(__xludf.DUMMYFUNCTION("GOOGLEFINANCE(""NSE:""&amp;B198,""EPS"")"),41.16)</f>
        <v>41.16</v>
      </c>
      <c r="O198" s="5">
        <v>503</v>
      </c>
      <c r="P198" s="5">
        <v>136</v>
      </c>
      <c r="Q198" s="5">
        <v>2254</v>
      </c>
      <c r="R198" s="5">
        <v>310</v>
      </c>
      <c r="S198" s="5">
        <v>2258</v>
      </c>
      <c r="T198" s="5">
        <v>262</v>
      </c>
      <c r="U198" s="7">
        <v>23</v>
      </c>
      <c r="V198" s="7">
        <v>1968</v>
      </c>
      <c r="W198" s="39">
        <f t="shared" si="0"/>
        <v>0.34982412326456225</v>
      </c>
      <c r="X198" s="39">
        <f t="shared" si="1"/>
        <v>1.7746228926354135E-3</v>
      </c>
      <c r="Y198" s="39">
        <f t="shared" si="2"/>
        <v>0.13753327417923691</v>
      </c>
      <c r="Z198" s="40">
        <f t="shared" si="3"/>
        <v>0.11603188662533215</v>
      </c>
      <c r="AA198" s="41">
        <f t="shared" si="4"/>
        <v>13.608695652173912</v>
      </c>
      <c r="AB198" s="41">
        <f t="shared" si="5"/>
        <v>1.4727272727272727</v>
      </c>
      <c r="AC198" s="41">
        <f t="shared" si="6"/>
        <v>20.690876882196633</v>
      </c>
      <c r="AD198" s="42">
        <f t="shared" si="7"/>
        <v>6.6833109275974648E-2</v>
      </c>
      <c r="AE198" s="42">
        <f t="shared" si="8"/>
        <v>0.10684273709483794</v>
      </c>
      <c r="AF198" s="39">
        <f t="shared" si="9"/>
        <v>5.0316881121567118E-2</v>
      </c>
      <c r="AG198" s="43">
        <f t="shared" si="10"/>
        <v>4.1587301587301591</v>
      </c>
      <c r="AH198" s="44">
        <f t="shared" si="11"/>
        <v>4.4932258617732805E-2</v>
      </c>
      <c r="AI198" s="38">
        <f ca="1">IFERROR(__xludf.DUMMYFUNCTION("GOOGLEFINANCE(""NSE:""&amp;B198,""PE"")"),35.72)</f>
        <v>35.72</v>
      </c>
      <c r="AJ198" s="39">
        <f t="shared" ca="1" si="12"/>
        <v>2.8095563139931737E-2</v>
      </c>
      <c r="AK198" s="41">
        <f t="shared" si="13"/>
        <v>826.50793650793651</v>
      </c>
      <c r="AL198" s="45">
        <f t="shared" si="14"/>
        <v>1.7725177645477241</v>
      </c>
    </row>
    <row r="199" spans="1:38" ht="14.4" x14ac:dyDescent="0.3">
      <c r="A199" s="34">
        <v>543253</v>
      </c>
      <c r="B199" s="35" t="s">
        <v>11</v>
      </c>
      <c r="C199" s="36">
        <v>1099</v>
      </c>
      <c r="D199" s="37">
        <v>6455</v>
      </c>
      <c r="E199" s="5">
        <v>387</v>
      </c>
      <c r="F199" s="5">
        <v>214</v>
      </c>
      <c r="G199" s="5">
        <v>961</v>
      </c>
      <c r="H199" s="5">
        <v>355</v>
      </c>
      <c r="I199" s="5">
        <v>58</v>
      </c>
      <c r="J199" s="5">
        <v>606</v>
      </c>
      <c r="K199" s="7">
        <v>0</v>
      </c>
      <c r="L199" s="5">
        <v>106</v>
      </c>
      <c r="M199" s="7">
        <v>10</v>
      </c>
      <c r="N199" s="38">
        <f ca="1">IFERROR(__xludf.DUMMYFUNCTION("GOOGLEFINANCE(""NSE:""&amp;B199,""EPS"")"),22.85)</f>
        <v>22.85</v>
      </c>
      <c r="O199" s="5">
        <v>693</v>
      </c>
      <c r="P199" s="5">
        <v>35</v>
      </c>
      <c r="Q199" s="5">
        <v>1362</v>
      </c>
      <c r="R199" s="5">
        <v>90</v>
      </c>
      <c r="S199" s="5">
        <v>1564</v>
      </c>
      <c r="T199" s="5">
        <v>134</v>
      </c>
      <c r="U199" s="7">
        <v>10</v>
      </c>
      <c r="V199" s="7">
        <v>1332</v>
      </c>
      <c r="W199" s="39">
        <f t="shared" si="0"/>
        <v>0.14469233461264874</v>
      </c>
      <c r="X199" s="39">
        <f t="shared" si="1"/>
        <v>0.14831130690161531</v>
      </c>
      <c r="Y199" s="39">
        <f t="shared" si="2"/>
        <v>6.6079295154185022E-2</v>
      </c>
      <c r="Z199" s="40">
        <f t="shared" si="3"/>
        <v>8.5677749360613814E-2</v>
      </c>
      <c r="AA199" s="41">
        <f t="shared" si="4"/>
        <v>24.2</v>
      </c>
      <c r="AB199" s="41">
        <f t="shared" si="5"/>
        <v>1.808411214953271</v>
      </c>
      <c r="AC199" s="41">
        <f t="shared" si="6"/>
        <v>24.737851662404093</v>
      </c>
      <c r="AD199" s="42">
        <f t="shared" si="7"/>
        <v>0</v>
      </c>
      <c r="AE199" s="42">
        <f t="shared" si="8"/>
        <v>0.36940686784599375</v>
      </c>
      <c r="AF199" s="39">
        <f t="shared" si="9"/>
        <v>0.22112211221122113</v>
      </c>
      <c r="AG199" s="43">
        <f t="shared" si="10"/>
        <v>2.3103448275862069</v>
      </c>
      <c r="AH199" s="44">
        <f t="shared" si="11"/>
        <v>0.13943808532778357</v>
      </c>
      <c r="AI199" s="38">
        <f ca="1">IFERROR(__xludf.DUMMYFUNCTION("GOOGLEFINANCE(""NSE:""&amp;B199,""PE"")"),49)</f>
        <v>49</v>
      </c>
      <c r="AJ199" s="39">
        <f t="shared" ca="1" si="12"/>
        <v>2.0791628753412193E-2</v>
      </c>
      <c r="AK199" s="41">
        <f t="shared" si="13"/>
        <v>104.48275862068967</v>
      </c>
      <c r="AL199" s="45">
        <f t="shared" si="14"/>
        <v>10.518481848184818</v>
      </c>
    </row>
    <row r="200" spans="1:38" ht="14.4" x14ac:dyDescent="0.3">
      <c r="A200" s="34">
        <v>544140</v>
      </c>
      <c r="B200" s="47" t="s">
        <v>12</v>
      </c>
      <c r="C200" s="36">
        <v>359</v>
      </c>
      <c r="D200" s="37">
        <v>4464</v>
      </c>
      <c r="E200" s="43"/>
      <c r="F200" s="43"/>
      <c r="G200" s="5">
        <v>461</v>
      </c>
      <c r="H200" s="5">
        <v>171</v>
      </c>
      <c r="I200" s="5">
        <v>12</v>
      </c>
      <c r="J200" s="5">
        <v>278</v>
      </c>
      <c r="K200" s="7">
        <v>108</v>
      </c>
      <c r="L200" s="5">
        <v>11</v>
      </c>
      <c r="M200" s="7">
        <v>1</v>
      </c>
      <c r="N200" s="38">
        <f ca="1">IFERROR(__xludf.DUMMYFUNCTION("GOOGLEFINANCE(""NSE:""&amp;B200,""EPS"")"),9.31)</f>
        <v>9.31</v>
      </c>
      <c r="O200" s="43"/>
      <c r="P200" s="43"/>
      <c r="Q200" s="5">
        <v>1394</v>
      </c>
      <c r="R200" s="5">
        <v>112</v>
      </c>
      <c r="S200" s="5">
        <v>1352</v>
      </c>
      <c r="T200" s="5">
        <v>112</v>
      </c>
      <c r="U200" s="7">
        <v>11</v>
      </c>
      <c r="V200" s="7">
        <v>1198</v>
      </c>
      <c r="W200" s="39" t="e">
        <f t="shared" si="0"/>
        <v>#DIV/0!</v>
      </c>
      <c r="X200" s="39">
        <f t="shared" si="1"/>
        <v>-3.0129124820659992E-2</v>
      </c>
      <c r="Y200" s="39">
        <f t="shared" si="2"/>
        <v>8.0344332855093251E-2</v>
      </c>
      <c r="Z200" s="40">
        <f t="shared" si="3"/>
        <v>8.2840236686390539E-2</v>
      </c>
      <c r="AA200" s="41">
        <f t="shared" si="4"/>
        <v>15</v>
      </c>
      <c r="AB200" s="41" t="e">
        <f t="shared" si="5"/>
        <v>#DIV/0!</v>
      </c>
      <c r="AC200" s="41">
        <f t="shared" si="6"/>
        <v>2.9696745562130178</v>
      </c>
      <c r="AD200" s="42">
        <f t="shared" si="7"/>
        <v>0.38848920863309355</v>
      </c>
      <c r="AE200" s="42">
        <f t="shared" si="8"/>
        <v>0.37093275488069416</v>
      </c>
      <c r="AF200" s="39">
        <f t="shared" si="9"/>
        <v>0.40287769784172661</v>
      </c>
      <c r="AG200" s="43">
        <f t="shared" si="10"/>
        <v>9.3333333333333339</v>
      </c>
      <c r="AH200" s="44">
        <f t="shared" si="11"/>
        <v>0.24295010845986983</v>
      </c>
      <c r="AI200" s="38">
        <f ca="1">IFERROR(__xludf.DUMMYFUNCTION("GOOGLEFINANCE(""NSE:""&amp;B200,""PE"")"),38.37)</f>
        <v>38.369999999999997</v>
      </c>
      <c r="AJ200" s="39">
        <f t="shared" ca="1" si="12"/>
        <v>2.5933147632311981E-2</v>
      </c>
      <c r="AK200" s="41">
        <f t="shared" si="13"/>
        <v>23.166666666666668</v>
      </c>
      <c r="AL200" s="45">
        <f t="shared" si="14"/>
        <v>15.496402877697841</v>
      </c>
    </row>
    <row r="201" spans="1:38" ht="14.4" x14ac:dyDescent="0.3">
      <c r="A201" s="34">
        <v>519091</v>
      </c>
      <c r="B201" s="35" t="s">
        <v>13</v>
      </c>
      <c r="C201" s="36">
        <v>12209</v>
      </c>
      <c r="D201" s="37">
        <v>3131</v>
      </c>
      <c r="E201" s="5">
        <v>188</v>
      </c>
      <c r="F201" s="5">
        <v>94</v>
      </c>
      <c r="G201" s="5">
        <v>458</v>
      </c>
      <c r="H201" s="5">
        <v>180</v>
      </c>
      <c r="I201" s="5">
        <v>3</v>
      </c>
      <c r="J201" s="5">
        <v>278</v>
      </c>
      <c r="K201" s="7">
        <v>52</v>
      </c>
      <c r="L201" s="5">
        <v>54</v>
      </c>
      <c r="M201" s="7">
        <v>10</v>
      </c>
      <c r="N201" s="38">
        <f ca="1">IFERROR(__xludf.DUMMYFUNCTION("GOOGLEFINANCE(""BOM:""&amp;A201,""EPS"")"),177.78)</f>
        <v>177.78</v>
      </c>
      <c r="O201" s="5">
        <v>296</v>
      </c>
      <c r="P201" s="5">
        <v>26</v>
      </c>
      <c r="Q201" s="5">
        <v>475</v>
      </c>
      <c r="R201" s="5">
        <v>30</v>
      </c>
      <c r="S201" s="5">
        <v>541</v>
      </c>
      <c r="T201" s="5">
        <v>48</v>
      </c>
      <c r="U201" s="7">
        <v>8</v>
      </c>
      <c r="V201" s="7">
        <v>457</v>
      </c>
      <c r="W201" s="39">
        <f t="shared" si="0"/>
        <v>9.920926349885395E-2</v>
      </c>
      <c r="X201" s="39">
        <f t="shared" si="1"/>
        <v>0.13894736842105271</v>
      </c>
      <c r="Y201" s="39">
        <f t="shared" si="2"/>
        <v>6.3157894736842107E-2</v>
      </c>
      <c r="Z201" s="40">
        <f t="shared" si="3"/>
        <v>8.8724584103512014E-2</v>
      </c>
      <c r="AA201" s="41">
        <f t="shared" si="4"/>
        <v>11.5</v>
      </c>
      <c r="AB201" s="41">
        <f t="shared" si="5"/>
        <v>2</v>
      </c>
      <c r="AC201" s="41">
        <f t="shared" si="6"/>
        <v>36.432532347504619</v>
      </c>
      <c r="AD201" s="42">
        <f t="shared" si="7"/>
        <v>0.18705035971223022</v>
      </c>
      <c r="AE201" s="42">
        <f t="shared" si="8"/>
        <v>0.3930131004366812</v>
      </c>
      <c r="AF201" s="39">
        <f t="shared" si="9"/>
        <v>0.17266187050359713</v>
      </c>
      <c r="AG201" s="43">
        <f t="shared" si="10"/>
        <v>16</v>
      </c>
      <c r="AH201" s="44">
        <f t="shared" si="11"/>
        <v>0.10480349344978165</v>
      </c>
      <c r="AI201" s="38">
        <f ca="1">IFERROR(__xludf.DUMMYFUNCTION("GOOGLEFINANCE(""BOM:""&amp;A201,""PE"")"),79.54)</f>
        <v>79.540000000000006</v>
      </c>
      <c r="AJ201" s="39">
        <f t="shared" ca="1" si="12"/>
        <v>1.4561389139159636E-2</v>
      </c>
      <c r="AK201" s="41">
        <f t="shared" si="13"/>
        <v>926.66666666666674</v>
      </c>
      <c r="AL201" s="45">
        <f t="shared" si="14"/>
        <v>13.175179856115108</v>
      </c>
    </row>
    <row r="202" spans="1:38" ht="14.4" x14ac:dyDescent="0.3">
      <c r="A202" s="34">
        <v>540724</v>
      </c>
      <c r="B202" s="35" t="s">
        <v>14</v>
      </c>
      <c r="C202" s="36">
        <v>917.9</v>
      </c>
      <c r="D202" s="37">
        <v>2192</v>
      </c>
      <c r="E202" s="5">
        <v>257</v>
      </c>
      <c r="F202" s="5">
        <v>158</v>
      </c>
      <c r="G202" s="5">
        <v>938</v>
      </c>
      <c r="H202" s="5">
        <v>233</v>
      </c>
      <c r="I202" s="5">
        <v>12</v>
      </c>
      <c r="J202" s="5">
        <v>705</v>
      </c>
      <c r="K202" s="7">
        <v>60</v>
      </c>
      <c r="L202" s="5">
        <v>14</v>
      </c>
      <c r="M202" s="7">
        <v>5</v>
      </c>
      <c r="N202" s="38">
        <f ca="1">IFERROR(__xludf.DUMMYFUNCTION("GOOGLEFINANCE(""NSE:""&amp;B202,""EPS"")"),25.86)</f>
        <v>25.86</v>
      </c>
      <c r="O202" s="7">
        <v>1037</v>
      </c>
      <c r="P202" s="7">
        <v>44</v>
      </c>
      <c r="Q202" s="7">
        <v>1652</v>
      </c>
      <c r="R202" s="7">
        <v>20</v>
      </c>
      <c r="S202" s="7">
        <v>1653</v>
      </c>
      <c r="T202" s="7">
        <v>20</v>
      </c>
      <c r="U202" s="7">
        <v>7</v>
      </c>
      <c r="V202" s="7">
        <v>1590</v>
      </c>
      <c r="W202" s="39">
        <f t="shared" si="0"/>
        <v>9.7605456381603561E-2</v>
      </c>
      <c r="X202" s="39">
        <f t="shared" si="1"/>
        <v>6.0532687651337902E-4</v>
      </c>
      <c r="Y202" s="39">
        <f t="shared" si="2"/>
        <v>1.2106537530266344E-2</v>
      </c>
      <c r="Z202" s="40">
        <f t="shared" si="3"/>
        <v>1.2099213551119177E-2</v>
      </c>
      <c r="AA202" s="41">
        <f t="shared" si="4"/>
        <v>10</v>
      </c>
      <c r="AB202" s="41">
        <f t="shared" si="5"/>
        <v>1.6265822784810127</v>
      </c>
      <c r="AC202" s="41">
        <f t="shared" si="6"/>
        <v>3.0913490623109499</v>
      </c>
      <c r="AD202" s="42">
        <f t="shared" si="7"/>
        <v>8.5106382978723402E-2</v>
      </c>
      <c r="AE202" s="42">
        <f t="shared" si="8"/>
        <v>0.24840085287846481</v>
      </c>
      <c r="AF202" s="39">
        <f t="shared" si="9"/>
        <v>2.8368794326241134E-2</v>
      </c>
      <c r="AG202" s="43">
        <f t="shared" si="10"/>
        <v>1.6666666666666667</v>
      </c>
      <c r="AH202" s="44">
        <f t="shared" si="11"/>
        <v>2.1321961620469083E-2</v>
      </c>
      <c r="AI202" s="38">
        <f ca="1">IFERROR(__xludf.DUMMYFUNCTION("GOOGLEFINANCE(""NSE:""&amp;B202,""PE"")"),35.4)</f>
        <v>35.4</v>
      </c>
      <c r="AJ202" s="39">
        <f t="shared" ca="1" si="12"/>
        <v>2.8173003595162872E-2</v>
      </c>
      <c r="AK202" s="41">
        <f t="shared" si="13"/>
        <v>293.75</v>
      </c>
      <c r="AL202" s="45">
        <f t="shared" si="14"/>
        <v>3.1247659574468085</v>
      </c>
    </row>
    <row r="203" spans="1:38" ht="14.4" x14ac:dyDescent="0.3">
      <c r="A203" s="34">
        <v>519183</v>
      </c>
      <c r="B203" s="35" t="s">
        <v>15</v>
      </c>
      <c r="C203" s="36">
        <v>185.25</v>
      </c>
      <c r="D203" s="37">
        <v>2042</v>
      </c>
      <c r="E203" s="5">
        <v>355</v>
      </c>
      <c r="F203" s="5">
        <v>52</v>
      </c>
      <c r="G203" s="5">
        <v>558</v>
      </c>
      <c r="H203" s="5">
        <v>116</v>
      </c>
      <c r="I203" s="5">
        <v>22</v>
      </c>
      <c r="J203" s="5">
        <v>442</v>
      </c>
      <c r="K203" s="7">
        <v>7</v>
      </c>
      <c r="L203" s="5">
        <v>82</v>
      </c>
      <c r="M203" s="7">
        <v>2</v>
      </c>
      <c r="N203" s="38">
        <f ca="1">IFERROR(__xludf.DUMMYFUNCTION("GOOGLEFINANCE(""NSE:""&amp;B203,""EPS"")"),5.99)</f>
        <v>5.99</v>
      </c>
      <c r="O203" s="7">
        <v>208</v>
      </c>
      <c r="P203" s="7">
        <v>18</v>
      </c>
      <c r="Q203" s="7">
        <v>450</v>
      </c>
      <c r="R203" s="7">
        <v>55</v>
      </c>
      <c r="S203" s="7">
        <v>490</v>
      </c>
      <c r="T203" s="7">
        <v>65</v>
      </c>
      <c r="U203" s="7">
        <v>2</v>
      </c>
      <c r="V203" s="7">
        <v>393</v>
      </c>
      <c r="W203" s="39">
        <f t="shared" si="0"/>
        <v>0.16688977891407952</v>
      </c>
      <c r="X203" s="39">
        <f t="shared" si="1"/>
        <v>8.8888888888888795E-2</v>
      </c>
      <c r="Y203" s="39">
        <f t="shared" si="2"/>
        <v>0.12222222222222222</v>
      </c>
      <c r="Z203" s="40">
        <f t="shared" si="3"/>
        <v>0.1326530612244898</v>
      </c>
      <c r="AA203" s="41">
        <f t="shared" si="4"/>
        <v>49.5</v>
      </c>
      <c r="AB203" s="41">
        <f t="shared" si="5"/>
        <v>6.8269230769230766</v>
      </c>
      <c r="AC203" s="41">
        <f t="shared" si="6"/>
        <v>61.081632653061227</v>
      </c>
      <c r="AD203" s="42">
        <f t="shared" si="7"/>
        <v>1.5837104072398189E-2</v>
      </c>
      <c r="AE203" s="42">
        <f t="shared" si="8"/>
        <v>0.2078853046594982</v>
      </c>
      <c r="AF203" s="39">
        <f t="shared" si="9"/>
        <v>0.14705882352941177</v>
      </c>
      <c r="AG203" s="43">
        <f t="shared" si="10"/>
        <v>2.9545454545454546</v>
      </c>
      <c r="AH203" s="44">
        <f t="shared" si="11"/>
        <v>0.11648745519713262</v>
      </c>
      <c r="AI203" s="38">
        <f ca="1">IFERROR(__xludf.DUMMYFUNCTION("GOOGLEFINANCE(""NSE:""&amp;B203,""PE"")"),31.05)</f>
        <v>31.05</v>
      </c>
      <c r="AJ203" s="39">
        <f t="shared" ca="1" si="12"/>
        <v>3.2334682860998651E-2</v>
      </c>
      <c r="AK203" s="41">
        <f t="shared" si="13"/>
        <v>40.18181818181818</v>
      </c>
      <c r="AL203" s="45">
        <f t="shared" si="14"/>
        <v>4.6102941176470589</v>
      </c>
    </row>
    <row r="204" spans="1:38" ht="14.4" x14ac:dyDescent="0.3">
      <c r="A204" s="34">
        <v>539594</v>
      </c>
      <c r="B204" s="35" t="s">
        <v>16</v>
      </c>
      <c r="C204" s="36">
        <v>17.579999999999998</v>
      </c>
      <c r="D204" s="37">
        <v>1868</v>
      </c>
      <c r="E204" s="5">
        <v>402</v>
      </c>
      <c r="F204" s="5">
        <v>98</v>
      </c>
      <c r="G204" s="5">
        <v>410</v>
      </c>
      <c r="H204" s="5">
        <v>104</v>
      </c>
      <c r="I204" s="5">
        <v>100</v>
      </c>
      <c r="J204" s="5">
        <v>306</v>
      </c>
      <c r="K204" s="7">
        <v>54</v>
      </c>
      <c r="L204" s="5">
        <v>379</v>
      </c>
      <c r="M204" s="7">
        <v>1</v>
      </c>
      <c r="N204" s="38">
        <f ca="1">IFERROR(__xludf.DUMMYFUNCTION("GOOGLEFINANCE(""BOM:""&amp;A204,""EPS"")"),2.62)</f>
        <v>2.62</v>
      </c>
      <c r="O204" s="7">
        <v>490</v>
      </c>
      <c r="P204" s="7">
        <v>6</v>
      </c>
      <c r="Q204" s="7">
        <v>650</v>
      </c>
      <c r="R204" s="7">
        <v>50</v>
      </c>
      <c r="S204" s="7">
        <v>1112</v>
      </c>
      <c r="T204" s="7">
        <v>264</v>
      </c>
      <c r="U204" s="7">
        <v>5</v>
      </c>
      <c r="V204" s="7">
        <v>829</v>
      </c>
      <c r="W204" s="39">
        <f t="shared" si="0"/>
        <v>5.814078782077714E-2</v>
      </c>
      <c r="X204" s="39">
        <f t="shared" si="1"/>
        <v>0.71076923076923082</v>
      </c>
      <c r="Y204" s="39">
        <f t="shared" si="2"/>
        <v>7.6923076923076927E-2</v>
      </c>
      <c r="Z204" s="40">
        <f t="shared" si="3"/>
        <v>0.23741007194244604</v>
      </c>
      <c r="AA204" s="41">
        <f t="shared" si="4"/>
        <v>57.6</v>
      </c>
      <c r="AB204" s="41">
        <f t="shared" si="5"/>
        <v>4.1020408163265305</v>
      </c>
      <c r="AC204" s="41">
        <f t="shared" si="6"/>
        <v>124.40197841726618</v>
      </c>
      <c r="AD204" s="42">
        <f t="shared" si="7"/>
        <v>0.17647058823529413</v>
      </c>
      <c r="AE204" s="42">
        <f t="shared" si="8"/>
        <v>0.25365853658536586</v>
      </c>
      <c r="AF204" s="39">
        <f t="shared" si="9"/>
        <v>0.86274509803921573</v>
      </c>
      <c r="AG204" s="43">
        <f t="shared" si="10"/>
        <v>2.64</v>
      </c>
      <c r="AH204" s="44">
        <f t="shared" si="11"/>
        <v>0.64390243902439026</v>
      </c>
      <c r="AI204" s="38">
        <f ca="1">IFERROR(__xludf.DUMMYFUNCTION("GOOGLEFINANCE(""BOM:""&amp;A204,""PE"")"),6.72)</f>
        <v>6.72</v>
      </c>
      <c r="AJ204" s="39">
        <f t="shared" ca="1" si="12"/>
        <v>0.14903299203640502</v>
      </c>
      <c r="AK204" s="41">
        <f t="shared" si="13"/>
        <v>3.06</v>
      </c>
      <c r="AL204" s="45">
        <f t="shared" si="14"/>
        <v>5.7450980392156854</v>
      </c>
    </row>
    <row r="205" spans="1:38" ht="14.4" x14ac:dyDescent="0.3">
      <c r="A205" s="34">
        <v>507552</v>
      </c>
      <c r="B205" s="35" t="s">
        <v>57</v>
      </c>
      <c r="C205" s="36">
        <v>130.15</v>
      </c>
      <c r="D205" s="37">
        <v>738</v>
      </c>
      <c r="E205" s="43"/>
      <c r="F205" s="43"/>
      <c r="G205" s="43"/>
      <c r="H205" s="43"/>
      <c r="I205" s="43"/>
      <c r="J205" s="43"/>
      <c r="K205" s="48"/>
      <c r="L205" s="43"/>
      <c r="M205" s="48"/>
      <c r="N205" s="48"/>
      <c r="O205" s="42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</row>
    <row r="206" spans="1:38" ht="14.4" x14ac:dyDescent="0.3">
      <c r="A206" s="34">
        <v>531889</v>
      </c>
      <c r="B206" s="35" t="s">
        <v>58</v>
      </c>
      <c r="C206" s="36">
        <v>629</v>
      </c>
      <c r="D206" s="37">
        <v>603</v>
      </c>
      <c r="E206" s="43"/>
      <c r="F206" s="43"/>
      <c r="G206" s="43"/>
      <c r="H206" s="43"/>
      <c r="I206" s="43"/>
      <c r="J206" s="43"/>
      <c r="K206" s="48"/>
      <c r="L206" s="43"/>
      <c r="M206" s="48"/>
      <c r="N206" s="48"/>
      <c r="O206" s="42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</row>
    <row r="207" spans="1:38" ht="14.4" x14ac:dyDescent="0.3">
      <c r="A207" s="34">
        <v>523475</v>
      </c>
      <c r="B207" s="35" t="s">
        <v>59</v>
      </c>
      <c r="C207" s="36">
        <v>345</v>
      </c>
      <c r="D207" s="37">
        <v>443</v>
      </c>
      <c r="E207" s="43"/>
      <c r="F207" s="43"/>
      <c r="G207" s="43"/>
      <c r="H207" s="43"/>
      <c r="I207" s="43"/>
      <c r="J207" s="43"/>
      <c r="K207" s="48"/>
      <c r="L207" s="43"/>
      <c r="M207" s="48"/>
      <c r="N207" s="48"/>
      <c r="O207" s="42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</row>
    <row r="208" spans="1:38" ht="14.4" x14ac:dyDescent="0.3">
      <c r="A208" s="34">
        <v>519295</v>
      </c>
      <c r="B208" s="35" t="s">
        <v>60</v>
      </c>
      <c r="C208" s="36">
        <v>333.5</v>
      </c>
      <c r="D208" s="37">
        <v>267</v>
      </c>
      <c r="E208" s="43"/>
      <c r="F208" s="43"/>
      <c r="G208" s="43"/>
      <c r="H208" s="43"/>
      <c r="I208" s="43"/>
      <c r="J208" s="43"/>
      <c r="K208" s="48"/>
      <c r="L208" s="43"/>
      <c r="M208" s="48"/>
      <c r="N208" s="48"/>
      <c r="O208" s="42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</row>
    <row r="209" spans="1:38" ht="14.4" x14ac:dyDescent="0.3">
      <c r="A209" s="34">
        <v>540332</v>
      </c>
      <c r="B209" s="35" t="s">
        <v>61</v>
      </c>
      <c r="C209" s="36">
        <v>163.15</v>
      </c>
      <c r="D209" s="37">
        <v>170</v>
      </c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</row>
    <row r="210" spans="1:38" ht="14.4" x14ac:dyDescent="0.3">
      <c r="A210" s="34">
        <v>540648</v>
      </c>
      <c r="B210" s="35" t="s">
        <v>62</v>
      </c>
      <c r="C210" s="36">
        <v>120.35</v>
      </c>
      <c r="D210" s="37">
        <v>117</v>
      </c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</row>
    <row r="211" spans="1:38" ht="14.4" x14ac:dyDescent="0.3">
      <c r="A211" s="34">
        <v>532070</v>
      </c>
      <c r="B211" s="35" t="s">
        <v>63</v>
      </c>
      <c r="C211" s="36">
        <v>162</v>
      </c>
      <c r="D211" s="37">
        <v>115</v>
      </c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</row>
    <row r="212" spans="1:38" ht="14.4" x14ac:dyDescent="0.3">
      <c r="A212" s="34">
        <v>511153</v>
      </c>
      <c r="B212" s="35" t="s">
        <v>64</v>
      </c>
      <c r="C212" s="36">
        <v>31.9</v>
      </c>
      <c r="D212" s="37">
        <v>89</v>
      </c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</row>
    <row r="213" spans="1:38" ht="14.4" x14ac:dyDescent="0.3">
      <c r="A213" s="34">
        <v>540850</v>
      </c>
      <c r="B213" s="35" t="s">
        <v>65</v>
      </c>
      <c r="C213" s="36">
        <v>77.87</v>
      </c>
      <c r="D213" s="37">
        <v>80</v>
      </c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</row>
    <row r="214" spans="1:38" ht="14.4" x14ac:dyDescent="0.3">
      <c r="A214" s="34">
        <v>541418</v>
      </c>
      <c r="B214" s="35" t="s">
        <v>66</v>
      </c>
      <c r="C214" s="36">
        <v>50.34</v>
      </c>
      <c r="D214" s="37">
        <v>64</v>
      </c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</row>
    <row r="215" spans="1:38" ht="14.4" x14ac:dyDescent="0.3">
      <c r="A215" s="34">
        <v>506186</v>
      </c>
      <c r="B215" s="35" t="s">
        <v>67</v>
      </c>
      <c r="C215" s="36">
        <v>12.44</v>
      </c>
      <c r="D215" s="37">
        <v>56</v>
      </c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</row>
    <row r="216" spans="1:38" ht="14.4" x14ac:dyDescent="0.3">
      <c r="A216" s="34">
        <v>530617</v>
      </c>
      <c r="B216" s="35" t="s">
        <v>68</v>
      </c>
      <c r="C216" s="36">
        <v>68.25</v>
      </c>
      <c r="D216" s="37">
        <v>50</v>
      </c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</row>
    <row r="217" spans="1:38" ht="14.4" x14ac:dyDescent="0.3">
      <c r="A217" s="34">
        <v>514171</v>
      </c>
      <c r="B217" s="35" t="s">
        <v>69</v>
      </c>
      <c r="C217" s="36">
        <v>32.35</v>
      </c>
      <c r="D217" s="37">
        <v>47</v>
      </c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</row>
    <row r="218" spans="1:38" ht="14.4" x14ac:dyDescent="0.3">
      <c r="A218" s="34">
        <v>530217</v>
      </c>
      <c r="B218" s="35" t="s">
        <v>70</v>
      </c>
      <c r="C218" s="36">
        <v>10.95</v>
      </c>
      <c r="D218" s="37">
        <v>34</v>
      </c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</row>
    <row r="219" spans="1:38" ht="14.4" x14ac:dyDescent="0.3">
      <c r="A219" s="34">
        <v>519475</v>
      </c>
      <c r="B219" s="35" t="s">
        <v>71</v>
      </c>
      <c r="C219" s="36">
        <v>83</v>
      </c>
      <c r="D219" s="37">
        <v>33</v>
      </c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</row>
    <row r="220" spans="1:38" ht="14.4" x14ac:dyDescent="0.3">
      <c r="A220" s="34">
        <v>526345</v>
      </c>
      <c r="B220" s="35" t="s">
        <v>72</v>
      </c>
      <c r="C220" s="36">
        <v>19.13</v>
      </c>
      <c r="D220" s="37">
        <v>30</v>
      </c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</row>
    <row r="221" spans="1:38" ht="14.4" x14ac:dyDescent="0.3">
      <c r="A221" s="34">
        <v>540681</v>
      </c>
      <c r="B221" s="35" t="s">
        <v>73</v>
      </c>
      <c r="C221" s="36">
        <v>25.5</v>
      </c>
      <c r="D221" s="37">
        <v>26</v>
      </c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</row>
    <row r="222" spans="1:38" ht="14.4" x14ac:dyDescent="0.3">
      <c r="A222" s="34">
        <v>542935</v>
      </c>
      <c r="B222" s="35" t="s">
        <v>74</v>
      </c>
      <c r="C222" s="36">
        <v>39.71</v>
      </c>
      <c r="D222" s="37">
        <v>24</v>
      </c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</row>
    <row r="223" spans="1:38" ht="14.4" x14ac:dyDescent="0.3">
      <c r="A223" s="34">
        <v>519415</v>
      </c>
      <c r="B223" s="35" t="s">
        <v>75</v>
      </c>
      <c r="C223" s="36">
        <v>36.58</v>
      </c>
      <c r="D223" s="37">
        <v>19</v>
      </c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</row>
    <row r="224" spans="1:38" ht="14.4" x14ac:dyDescent="0.3">
      <c r="A224" s="34">
        <v>530735</v>
      </c>
      <c r="B224" s="35" t="s">
        <v>76</v>
      </c>
      <c r="C224" s="36">
        <v>31</v>
      </c>
      <c r="D224" s="37">
        <v>9</v>
      </c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</row>
    <row r="225" spans="1:38" ht="14.4" x14ac:dyDescent="0.3">
      <c r="A225" s="34">
        <v>543924</v>
      </c>
      <c r="B225" s="35" t="s">
        <v>77</v>
      </c>
      <c r="C225" s="36">
        <v>34.03</v>
      </c>
      <c r="D225" s="37">
        <v>7</v>
      </c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</row>
    <row r="226" spans="1:38" ht="14.4" x14ac:dyDescent="0.3">
      <c r="A226" s="34">
        <v>531925</v>
      </c>
      <c r="B226" s="35" t="s">
        <v>78</v>
      </c>
      <c r="C226" s="36">
        <v>1.62</v>
      </c>
      <c r="D226" s="37">
        <v>6</v>
      </c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</row>
    <row r="228" spans="1:38" ht="14.4" x14ac:dyDescent="0.3">
      <c r="B228" s="49" t="s">
        <v>1</v>
      </c>
      <c r="D228" s="45">
        <f t="shared" ref="D228:L228" si="15">SUM(D194:D226)</f>
        <v>427647</v>
      </c>
      <c r="E228" s="45">
        <f t="shared" si="15"/>
        <v>18302</v>
      </c>
      <c r="F228" s="45">
        <f t="shared" si="15"/>
        <v>14832</v>
      </c>
      <c r="G228" s="45">
        <f t="shared" si="15"/>
        <v>43446</v>
      </c>
      <c r="H228" s="45">
        <f t="shared" si="15"/>
        <v>23409</v>
      </c>
      <c r="I228" s="45">
        <f t="shared" si="15"/>
        <v>428</v>
      </c>
      <c r="J228" s="45">
        <f t="shared" si="15"/>
        <v>20022</v>
      </c>
      <c r="K228" s="49">
        <f t="shared" si="15"/>
        <v>3577</v>
      </c>
      <c r="L228" s="45">
        <f t="shared" si="15"/>
        <v>2081</v>
      </c>
      <c r="M228" s="49">
        <f>MEDIAN(M194:M226)</f>
        <v>2</v>
      </c>
      <c r="N228" s="45">
        <f t="shared" ref="N228:V228" ca="1" si="16">SUM(N194:N226)</f>
        <v>244.49</v>
      </c>
      <c r="O228" s="45">
        <f t="shared" si="16"/>
        <v>35367</v>
      </c>
      <c r="P228" s="45">
        <f t="shared" si="16"/>
        <v>3701</v>
      </c>
      <c r="Q228" s="45">
        <f t="shared" si="16"/>
        <v>61915</v>
      </c>
      <c r="R228" s="45">
        <f t="shared" si="16"/>
        <v>4966</v>
      </c>
      <c r="S228" s="45">
        <f t="shared" si="16"/>
        <v>64021</v>
      </c>
      <c r="T228" s="45">
        <f t="shared" si="16"/>
        <v>6114</v>
      </c>
      <c r="U228" s="49">
        <f t="shared" si="16"/>
        <v>813</v>
      </c>
      <c r="V228" s="49">
        <f t="shared" si="16"/>
        <v>52276</v>
      </c>
      <c r="W228" s="39">
        <f>(Q228/O228)^(1/5)-1</f>
        <v>0.11850912363024046</v>
      </c>
      <c r="X228" s="39">
        <f>(S228/Q228)-1</f>
        <v>3.4014374545748183E-2</v>
      </c>
      <c r="Y228" s="39">
        <f>R228/Q228</f>
        <v>8.0206735039974164E-2</v>
      </c>
      <c r="Z228" s="40">
        <f>T228/S228</f>
        <v>9.5499914090688989E-2</v>
      </c>
      <c r="AA228" s="41">
        <f>(S228-V228+U228)/U228</f>
        <v>15.446494464944649</v>
      </c>
      <c r="AB228" s="41">
        <f>E228/F228</f>
        <v>1.2339536138079827</v>
      </c>
      <c r="AC228" s="41">
        <f>(L228/S228)*365</f>
        <v>11.86431014823261</v>
      </c>
      <c r="AD228" s="42">
        <f>K228/J228</f>
        <v>0.17865348117071223</v>
      </c>
      <c r="AE228" s="42">
        <f>H228/G228</f>
        <v>0.53880679464162407</v>
      </c>
      <c r="AF228" s="39">
        <f>T228/J228</f>
        <v>0.30536409949056037</v>
      </c>
      <c r="AG228" s="43">
        <f>T228/I228</f>
        <v>14.285046728971963</v>
      </c>
      <c r="AH228" s="44">
        <f>T228/G228</f>
        <v>0.14072641900290014</v>
      </c>
    </row>
  </sheetData>
  <mergeCells count="1">
    <mergeCell ref="B2:N4"/>
  </mergeCells>
  <conditionalFormatting sqref="C8:C1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9:C49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69:C79">
    <cfRule type="colorScale" priority="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130:C140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60:C170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99:D109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8:G18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9:G49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68:G79 J68:K68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30:G140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60:G170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99:H109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8:K18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69:K79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130:K140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60:K170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99:L109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PACKAGED FOODS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2024-03-29T10:22:45Z</dcterms:created>
  <dcterms:modified xsi:type="dcterms:W3CDTF">2024-03-29T10:23:02Z</dcterms:modified>
</cp:coreProperties>
</file>