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11418BA7-1B52-4B8A-8CDF-2F2435952C54}" xr6:coauthVersionLast="47" xr6:coauthVersionMax="47" xr10:uidLastSave="{00000000-0000-0000-0000-000000000000}"/>
  <bookViews>
    <workbookView xWindow="-108" yWindow="-108" windowWidth="23256" windowHeight="12456" xr2:uid="{730D9564-D4DE-487F-A5CB-C8BB2D2F432F}"/>
  </bookViews>
  <sheets>
    <sheet name="TATAC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Q53" i="1"/>
  <c r="P52" i="1"/>
  <c r="Q52" i="1" s="1"/>
  <c r="O52" i="1"/>
  <c r="Q51" i="1"/>
  <c r="P50" i="1"/>
  <c r="Q50" i="1" s="1"/>
  <c r="Q49" i="1"/>
  <c r="J49" i="1"/>
  <c r="I49" i="1"/>
  <c r="F49" i="1"/>
  <c r="J48" i="1"/>
  <c r="I48" i="1"/>
  <c r="F48" i="1"/>
  <c r="J47" i="1"/>
  <c r="I47" i="1"/>
  <c r="F47" i="1"/>
  <c r="R46" i="1"/>
  <c r="Q46" i="1"/>
  <c r="P46" i="1"/>
  <c r="O46" i="1"/>
  <c r="J46" i="1"/>
  <c r="I46" i="1"/>
  <c r="F46" i="1"/>
  <c r="J45" i="1"/>
  <c r="I45" i="1"/>
  <c r="F45" i="1"/>
  <c r="R44" i="1"/>
  <c r="Q44" i="1"/>
  <c r="J44" i="1"/>
  <c r="I44" i="1"/>
  <c r="F44" i="1"/>
  <c r="R43" i="1"/>
  <c r="Q43" i="1"/>
  <c r="J43" i="1"/>
  <c r="I43" i="1"/>
  <c r="F43" i="1"/>
  <c r="R42" i="1"/>
  <c r="Q42" i="1"/>
  <c r="J42" i="1"/>
  <c r="I42" i="1"/>
  <c r="F42" i="1"/>
  <c r="R41" i="1"/>
  <c r="Q41" i="1"/>
  <c r="J41" i="1"/>
  <c r="I41" i="1"/>
  <c r="F41" i="1"/>
  <c r="J40" i="1"/>
  <c r="I40" i="1"/>
  <c r="F40" i="1"/>
  <c r="J39" i="1"/>
  <c r="I39" i="1"/>
  <c r="F39" i="1"/>
  <c r="P38" i="1"/>
  <c r="O38" i="1"/>
  <c r="R38" i="1" s="1"/>
  <c r="J38" i="1"/>
  <c r="I38" i="1"/>
  <c r="F38" i="1"/>
  <c r="J37" i="1"/>
  <c r="I37" i="1"/>
  <c r="F37" i="1"/>
  <c r="R36" i="1"/>
  <c r="Q36" i="1"/>
  <c r="J36" i="1"/>
  <c r="I36" i="1"/>
  <c r="F36" i="1"/>
  <c r="R35" i="1"/>
  <c r="J35" i="1"/>
  <c r="I35" i="1"/>
  <c r="F35" i="1"/>
  <c r="E35" i="1"/>
  <c r="R34" i="1"/>
  <c r="J34" i="1"/>
  <c r="I34" i="1"/>
  <c r="F34" i="1"/>
  <c r="R33" i="1"/>
  <c r="Q33" i="1"/>
  <c r="J33" i="1"/>
  <c r="I33" i="1"/>
  <c r="F33" i="1"/>
  <c r="R32" i="1"/>
  <c r="J32" i="1"/>
  <c r="I32" i="1"/>
  <c r="F32" i="1"/>
  <c r="R31" i="1"/>
  <c r="J31" i="1"/>
  <c r="I31" i="1"/>
  <c r="F31" i="1"/>
  <c r="R30" i="1"/>
  <c r="Q30" i="1"/>
  <c r="J30" i="1"/>
  <c r="I30" i="1"/>
  <c r="F30" i="1"/>
  <c r="J29" i="1"/>
  <c r="I29" i="1"/>
  <c r="F29" i="1"/>
  <c r="J28" i="1"/>
  <c r="I28" i="1"/>
  <c r="F28" i="1"/>
  <c r="U27" i="1"/>
  <c r="V27" i="1" s="1"/>
  <c r="T27" i="1"/>
  <c r="P27" i="1"/>
  <c r="O27" i="1"/>
  <c r="Q27" i="1" s="1"/>
  <c r="J27" i="1"/>
  <c r="J23" i="1" s="1"/>
  <c r="I27" i="1"/>
  <c r="I20" i="1" s="1"/>
  <c r="F27" i="1"/>
  <c r="F21" i="1" s="1"/>
  <c r="AA26" i="1"/>
  <c r="Z26" i="1"/>
  <c r="Y26" i="1"/>
  <c r="U26" i="1"/>
  <c r="T26" i="1"/>
  <c r="V26" i="1" s="1"/>
  <c r="Q26" i="1"/>
  <c r="P26" i="1"/>
  <c r="O26" i="1"/>
  <c r="J26" i="1"/>
  <c r="I26" i="1"/>
  <c r="D26" i="1"/>
  <c r="F26" i="1" s="1"/>
  <c r="C26" i="1"/>
  <c r="AA25" i="1"/>
  <c r="Z25" i="1"/>
  <c r="Y25" i="1"/>
  <c r="V25" i="1"/>
  <c r="Q25" i="1"/>
  <c r="AA24" i="1"/>
  <c r="V24" i="1"/>
  <c r="Q24" i="1"/>
  <c r="AA23" i="1"/>
  <c r="V23" i="1"/>
  <c r="Q23" i="1"/>
  <c r="L23" i="1"/>
  <c r="K23" i="1"/>
  <c r="I23" i="1"/>
  <c r="H23" i="1"/>
  <c r="G23" i="1"/>
  <c r="F23" i="1"/>
  <c r="E23" i="1"/>
  <c r="D23" i="1"/>
  <c r="C23" i="1"/>
  <c r="AA22" i="1"/>
  <c r="V22" i="1"/>
  <c r="Q22" i="1"/>
  <c r="L22" i="1"/>
  <c r="K22" i="1"/>
  <c r="J22" i="1"/>
  <c r="H22" i="1"/>
  <c r="G22" i="1"/>
  <c r="F22" i="1"/>
  <c r="E22" i="1"/>
  <c r="D22" i="1"/>
  <c r="C22" i="1"/>
  <c r="AA21" i="1"/>
  <c r="V21" i="1"/>
  <c r="Q21" i="1"/>
  <c r="L21" i="1"/>
  <c r="K21" i="1"/>
  <c r="J21" i="1"/>
  <c r="I21" i="1"/>
  <c r="H21" i="1"/>
  <c r="G21" i="1"/>
  <c r="E21" i="1"/>
  <c r="D21" i="1"/>
  <c r="C21" i="1"/>
  <c r="AA20" i="1"/>
  <c r="V20" i="1"/>
  <c r="Q20" i="1"/>
  <c r="L20" i="1"/>
  <c r="K20" i="1"/>
  <c r="H20" i="1"/>
  <c r="G20" i="1"/>
  <c r="F20" i="1"/>
  <c r="E20" i="1"/>
  <c r="D20" i="1"/>
  <c r="C20" i="1"/>
  <c r="L16" i="1"/>
  <c r="H13" i="1"/>
  <c r="E13" i="1"/>
  <c r="G3" i="1" s="1"/>
  <c r="C13" i="1"/>
  <c r="E3" i="1" s="1"/>
  <c r="E5" i="1" s="1"/>
  <c r="M8" i="1"/>
  <c r="H8" i="1"/>
  <c r="E8" i="1"/>
  <c r="D8" i="1"/>
  <c r="C8" i="1"/>
  <c r="B8" i="1"/>
  <c r="U5" i="1"/>
  <c r="T5" i="1"/>
  <c r="S5" i="1"/>
  <c r="R5" i="1"/>
  <c r="Q5" i="1"/>
  <c r="O5" i="1"/>
  <c r="N5" i="1"/>
  <c r="M5" i="1"/>
  <c r="L5" i="1"/>
  <c r="I5" i="1"/>
  <c r="H5" i="1"/>
  <c r="T4" i="1"/>
  <c r="P4" i="1"/>
  <c r="K4" i="1"/>
  <c r="J4" i="1"/>
  <c r="T3" i="1"/>
  <c r="P3" i="1"/>
  <c r="G8" i="1" s="1"/>
  <c r="K3" i="1"/>
  <c r="K5" i="1" s="1"/>
  <c r="J3" i="1"/>
  <c r="F8" i="1" s="1"/>
  <c r="D3" i="1"/>
  <c r="D4" i="1" s="1"/>
  <c r="D5" i="1" s="1"/>
  <c r="C3" i="1"/>
  <c r="Q55" i="1" l="1"/>
  <c r="G5" i="1"/>
  <c r="L8" i="1"/>
  <c r="K8" i="1"/>
  <c r="P5" i="1"/>
  <c r="F13" i="1"/>
  <c r="J20" i="1"/>
  <c r="J18" i="1" s="1"/>
  <c r="C12" i="1"/>
  <c r="I22" i="1"/>
  <c r="I18" i="1" s="1"/>
  <c r="K18" i="1" s="1"/>
  <c r="Q34" i="1"/>
  <c r="J5" i="1"/>
  <c r="N8" i="1"/>
  <c r="I13" i="1"/>
  <c r="Q31" i="1"/>
  <c r="C5" i="1"/>
  <c r="J13" i="1"/>
  <c r="K11" i="1" s="1"/>
  <c r="O8" i="1" s="1"/>
  <c r="D13" i="1"/>
  <c r="Q38" i="1"/>
  <c r="P55" i="1"/>
  <c r="Q32" i="1"/>
  <c r="Q35" i="1"/>
  <c r="D17" i="1" l="1"/>
  <c r="F3" i="1"/>
  <c r="C11" i="1"/>
  <c r="D12" i="1"/>
  <c r="D11" i="1" l="1"/>
  <c r="E12" i="1"/>
  <c r="J8" i="1"/>
  <c r="F5" i="1"/>
  <c r="I8" i="1"/>
  <c r="E11" i="1" l="1"/>
  <c r="F11" i="1" s="1"/>
  <c r="F12" i="1"/>
</calcChain>
</file>

<file path=xl/sharedStrings.xml><?xml version="1.0" encoding="utf-8"?>
<sst xmlns="http://schemas.openxmlformats.org/spreadsheetml/2006/main" count="228" uniqueCount="140">
  <si>
    <t>MARKET</t>
  </si>
  <si>
    <t>INCOME</t>
  </si>
  <si>
    <t>BALANCESHEET</t>
  </si>
  <si>
    <t>CASHFLOW</t>
  </si>
  <si>
    <t>FINANCIALS</t>
  </si>
  <si>
    <t>Company</t>
  </si>
  <si>
    <t>Cmp</t>
  </si>
  <si>
    <t>Marketcap</t>
  </si>
  <si>
    <t>SALES</t>
  </si>
  <si>
    <t>PROFIT</t>
  </si>
  <si>
    <t>F_EPS</t>
  </si>
  <si>
    <t>Equity</t>
  </si>
  <si>
    <t>Researve</t>
  </si>
  <si>
    <t>DEBT</t>
  </si>
  <si>
    <t>LEASE</t>
  </si>
  <si>
    <t>C.ASSETS</t>
  </si>
  <si>
    <t>C.LIABITLITIES</t>
  </si>
  <si>
    <t>TR. REC</t>
  </si>
  <si>
    <t>ASSETS</t>
  </si>
  <si>
    <t>LIABILITIES</t>
  </si>
  <si>
    <t>CFO</t>
  </si>
  <si>
    <t>CFI</t>
  </si>
  <si>
    <t>CFF</t>
  </si>
  <si>
    <t>NET</t>
  </si>
  <si>
    <t>PPE</t>
  </si>
  <si>
    <t>TATACONSUM</t>
  </si>
  <si>
    <t>LAST YEAR_24</t>
  </si>
  <si>
    <t>GROWTH</t>
  </si>
  <si>
    <t>RATIO</t>
  </si>
  <si>
    <t>PROF MARGIN</t>
  </si>
  <si>
    <t>CUR.RATIO</t>
  </si>
  <si>
    <t>TRADECYCLE</t>
  </si>
  <si>
    <t>D2E</t>
  </si>
  <si>
    <t>DEBT_RATIO</t>
  </si>
  <si>
    <t>ICR</t>
  </si>
  <si>
    <t>ROE</t>
  </si>
  <si>
    <t>ROA</t>
  </si>
  <si>
    <t>F_PE</t>
  </si>
  <si>
    <t>YIELD</t>
  </si>
  <si>
    <t>BOOKVALUE</t>
  </si>
  <si>
    <t>PBV</t>
  </si>
  <si>
    <t>PEG</t>
  </si>
  <si>
    <t>ESTIMATE</t>
  </si>
  <si>
    <t>Year</t>
  </si>
  <si>
    <t>Sales</t>
  </si>
  <si>
    <t>Profit</t>
  </si>
  <si>
    <t>EPS</t>
  </si>
  <si>
    <t>FAIRVALUE</t>
  </si>
  <si>
    <t>EPS_24</t>
  </si>
  <si>
    <t>T_EPS</t>
  </si>
  <si>
    <t>EST_EPS_25</t>
  </si>
  <si>
    <t>F_PEG</t>
  </si>
  <si>
    <t>FY_2035</t>
  </si>
  <si>
    <t>FY_2030</t>
  </si>
  <si>
    <t>PE_24</t>
  </si>
  <si>
    <t>T_PE</t>
  </si>
  <si>
    <t>EST_PE_25</t>
  </si>
  <si>
    <t>TCL+TCP</t>
  </si>
  <si>
    <t>FY_2025</t>
  </si>
  <si>
    <t>CURRENT-TREND</t>
  </si>
  <si>
    <t>9M_FY_24</t>
  </si>
  <si>
    <t>FY_24</t>
  </si>
  <si>
    <t>Q1_FY_25</t>
  </si>
  <si>
    <t>H1_FY_25</t>
  </si>
  <si>
    <t>F-2025</t>
  </si>
  <si>
    <t>Margin</t>
  </si>
  <si>
    <t>Q3_FY_24</t>
  </si>
  <si>
    <t>Q4_FY_24</t>
  </si>
  <si>
    <t>Q2_FY_25</t>
  </si>
  <si>
    <t>T_EPS_25</t>
  </si>
  <si>
    <t>LONGTERM</t>
  </si>
  <si>
    <t>CYEAR</t>
  </si>
  <si>
    <t>MARGIN</t>
  </si>
  <si>
    <t>High price</t>
  </si>
  <si>
    <t>Low Price</t>
  </si>
  <si>
    <t>High PE</t>
  </si>
  <si>
    <t>Low PE</t>
  </si>
  <si>
    <t>Reserve</t>
  </si>
  <si>
    <t>RESULTS</t>
  </si>
  <si>
    <t>H1_FY_24</t>
  </si>
  <si>
    <t>Q1_FY_24</t>
  </si>
  <si>
    <t>20YEAR</t>
  </si>
  <si>
    <t>14% CC</t>
  </si>
  <si>
    <t>12% CC</t>
  </si>
  <si>
    <t>10YEAR</t>
  </si>
  <si>
    <t>FINANCE</t>
  </si>
  <si>
    <t>5YEAR</t>
  </si>
  <si>
    <t>COST</t>
  </si>
  <si>
    <t>EQUITY</t>
  </si>
  <si>
    <t>ACTUAL DATA</t>
  </si>
  <si>
    <t>TRAIL_FY25</t>
  </si>
  <si>
    <t>FY_2024</t>
  </si>
  <si>
    <t>FY_2023</t>
  </si>
  <si>
    <t>FY_2022</t>
  </si>
  <si>
    <t>SHARE</t>
  </si>
  <si>
    <t>FY_2021</t>
  </si>
  <si>
    <t>MATERIAL</t>
  </si>
  <si>
    <t>BONUS 2:1</t>
  </si>
  <si>
    <t>FY_2020</t>
  </si>
  <si>
    <t>STOCK</t>
  </si>
  <si>
    <t>TATAGLOBAL</t>
  </si>
  <si>
    <t>FY_2019</t>
  </si>
  <si>
    <t>OTHER COST</t>
  </si>
  <si>
    <t>FY_2018</t>
  </si>
  <si>
    <t>EMPLOYEE</t>
  </si>
  <si>
    <t>FY_2017</t>
  </si>
  <si>
    <t>D&amp;A</t>
  </si>
  <si>
    <t>FY_2016</t>
  </si>
  <si>
    <t>FY_2015</t>
  </si>
  <si>
    <t>INVENTORY</t>
  </si>
  <si>
    <t>FY_2014</t>
  </si>
  <si>
    <t>FY_2013</t>
  </si>
  <si>
    <t>TOTAL</t>
  </si>
  <si>
    <t>FY_2012</t>
  </si>
  <si>
    <t>FY_2011</t>
  </si>
  <si>
    <t>BRAND</t>
  </si>
  <si>
    <t>Q2_FY25</t>
  </si>
  <si>
    <t>Q2_FY24</t>
  </si>
  <si>
    <t>SPLIT 10:1</t>
  </si>
  <si>
    <t>FY_2010</t>
  </si>
  <si>
    <t>INDIA-BRANDED</t>
  </si>
  <si>
    <t>FY_2009</t>
  </si>
  <si>
    <t>INTER_BRANDED</t>
  </si>
  <si>
    <t>FY_2008</t>
  </si>
  <si>
    <t>NONBRANDED</t>
  </si>
  <si>
    <t>FY_2007</t>
  </si>
  <si>
    <t>OTHER</t>
  </si>
  <si>
    <t>FY_2006</t>
  </si>
  <si>
    <t>FY_2005</t>
  </si>
  <si>
    <t>FY_2004</t>
  </si>
  <si>
    <t>FY_2003</t>
  </si>
  <si>
    <t>SHP</t>
  </si>
  <si>
    <t>FY_23</t>
  </si>
  <si>
    <t>FY_16</t>
  </si>
  <si>
    <t>FY_2002</t>
  </si>
  <si>
    <t>PROMOTER</t>
  </si>
  <si>
    <t>MF&amp; INSURANCE</t>
  </si>
  <si>
    <t>FPI</t>
  </si>
  <si>
    <t>RETAIL</t>
  </si>
  <si>
    <t>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</si>
</sst>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Calibri"/>
      <scheme val="minor"/>
    </font>
    <font>
      <sz val="11"/>
      <color theme="0"/>
      <name val="Calibri"/>
      <scheme val="minor"/>
    </font>
    <font>
      <i/>
      <sz val="12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  <scheme val="minor"/>
    </font>
    <font>
      <sz val="32"/>
      <color theme="1"/>
      <name val="Calibri"/>
      <scheme val="minor"/>
    </font>
    <font>
      <sz val="11"/>
      <color rgb="FFFFFFFF"/>
      <name val="Calibri"/>
    </font>
    <font>
      <b/>
      <i/>
      <sz val="11"/>
      <color theme="1"/>
      <name val="Calibri"/>
      <scheme val="minor"/>
    </font>
    <font>
      <b/>
      <i/>
      <u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0486B"/>
        <bgColor rgb="FF10486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6D6D6"/>
        <bgColor rgb="FFD6D6D6"/>
      </patternFill>
    </fill>
    <fill>
      <patternFill patternType="solid">
        <fgColor rgb="FF999999"/>
        <bgColor rgb="FF999999"/>
      </patternFill>
    </fill>
    <fill>
      <patternFill patternType="solid">
        <fgColor rgb="FFE67C73"/>
        <bgColor rgb="FFE67C73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9" fontId="1" fillId="0" borderId="1" xfId="0" applyNumberFormat="1" applyFont="1" applyBorder="1" applyAlignment="1">
      <alignment horizontal="left"/>
    </xf>
    <xf numFmtId="1" fontId="0" fillId="3" borderId="2" xfId="0" applyNumberFormat="1" applyFill="1" applyBorder="1"/>
    <xf numFmtId="1" fontId="4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164" fontId="1" fillId="0" borderId="1" xfId="0" applyNumberFormat="1" applyFont="1" applyBorder="1"/>
    <xf numFmtId="10" fontId="1" fillId="0" borderId="1" xfId="0" applyNumberFormat="1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left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3" fontId="7" fillId="5" borderId="1" xfId="0" applyNumberFormat="1" applyFont="1" applyFill="1" applyBorder="1"/>
    <xf numFmtId="1" fontId="7" fillId="5" borderId="1" xfId="0" applyNumberFormat="1" applyFont="1" applyFill="1" applyBorder="1"/>
    <xf numFmtId="164" fontId="1" fillId="0" borderId="1" xfId="0" applyNumberFormat="1" applyFont="1" applyBorder="1" applyAlignment="1">
      <alignment horizontal="center"/>
    </xf>
    <xf numFmtId="164" fontId="8" fillId="6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166" fontId="7" fillId="5" borderId="1" xfId="0" applyNumberFormat="1" applyFont="1" applyFill="1" applyBorder="1"/>
    <xf numFmtId="164" fontId="6" fillId="7" borderId="4" xfId="0" applyNumberFormat="1" applyFont="1" applyFill="1" applyBorder="1" applyAlignment="1">
      <alignment horizont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left"/>
    </xf>
    <xf numFmtId="1" fontId="1" fillId="0" borderId="0" xfId="0" applyNumberFormat="1" applyFont="1"/>
    <xf numFmtId="0" fontId="10" fillId="0" borderId="5" xfId="0" applyFont="1" applyBorder="1"/>
    <xf numFmtId="9" fontId="10" fillId="0" borderId="1" xfId="0" applyNumberFormat="1" applyFont="1" applyBorder="1"/>
    <xf numFmtId="0" fontId="11" fillId="0" borderId="5" xfId="0" applyFont="1" applyBorder="1"/>
    <xf numFmtId="9" fontId="11" fillId="0" borderId="1" xfId="0" applyNumberFormat="1" applyFont="1" applyBorder="1"/>
    <xf numFmtId="0" fontId="11" fillId="8" borderId="5" xfId="0" applyFont="1" applyFill="1" applyBorder="1"/>
    <xf numFmtId="9" fontId="11" fillId="8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78</xdr:row>
      <xdr:rowOff>-38100</xdr:rowOff>
    </xdr:from>
    <xdr:ext cx="1533525" cy="1533525"/>
    <xdr:pic>
      <xdr:nvPicPr>
        <xdr:cNvPr id="2" name="image3.jpg" title="Image">
          <a:extLst>
            <a:ext uri="{FF2B5EF4-FFF2-40B4-BE49-F238E27FC236}">
              <a16:creationId xmlns:a16="http://schemas.microsoft.com/office/drawing/2014/main" id="{449A6AE8-487A-4879-9D21-5E79A9A17B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0" y="14820900"/>
          <a:ext cx="1533525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914400</xdr:colOff>
      <xdr:row>49</xdr:row>
      <xdr:rowOff>104775</xdr:rowOff>
    </xdr:from>
    <xdr:ext cx="11039475" cy="46958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61803408-3291-41D3-AD89-CFA5132A728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4400" y="9439275"/>
          <a:ext cx="11039475" cy="469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60D5-55B7-43DB-8342-2B157DC4ADF1}">
  <sheetPr>
    <outlinePr summaryBelow="0" summaryRight="0"/>
  </sheetPr>
  <dimension ref="A1:AA1018"/>
  <sheetViews>
    <sheetView showGridLines="0" tabSelected="1" workbookViewId="0"/>
  </sheetViews>
  <sheetFormatPr defaultColWidth="14.44140625" defaultRowHeight="15" customHeight="1" x14ac:dyDescent="0.3"/>
  <sheetData>
    <row r="1" spans="1:21" x14ac:dyDescent="0.3">
      <c r="B1" s="1" t="s">
        <v>0</v>
      </c>
      <c r="E1" s="1" t="s">
        <v>1</v>
      </c>
      <c r="H1" s="1" t="s">
        <v>2</v>
      </c>
      <c r="Q1" s="1" t="s">
        <v>3</v>
      </c>
    </row>
    <row r="2" spans="1:21" x14ac:dyDescent="0.3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1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</row>
    <row r="3" spans="1:21" x14ac:dyDescent="0.3">
      <c r="B3" s="3" t="s">
        <v>25</v>
      </c>
      <c r="C3" s="4">
        <f ca="1">IFERROR(__xludf.DUMMYFUNCTION("GOOGLEFINANCE(""NSE:""&amp;B3,""PRICE"")"),961.25)</f>
        <v>961.25</v>
      </c>
      <c r="D3" s="5">
        <f ca="1">IFERROR(__xludf.DUMMYFUNCTION("GOOGLEFINANCE(""nse:""&amp;B3,""marketcap"")/10000000"),94111.9995525)</f>
        <v>94111.999552499998</v>
      </c>
      <c r="E3" s="5">
        <f t="shared" ref="E3:G3" si="0">C13</f>
        <v>17029.600000000002</v>
      </c>
      <c r="F3" s="5">
        <f t="shared" si="0"/>
        <v>1447.5160000000003</v>
      </c>
      <c r="G3" s="6">
        <f t="shared" si="0"/>
        <v>13.675200000000002</v>
      </c>
      <c r="H3" s="7">
        <v>98.94</v>
      </c>
      <c r="I3" s="8">
        <v>19033</v>
      </c>
      <c r="J3" s="9">
        <f>153+2244</f>
        <v>2397</v>
      </c>
      <c r="K3" s="9">
        <f>1984+64</f>
        <v>2048</v>
      </c>
      <c r="L3" s="9">
        <v>7841</v>
      </c>
      <c r="M3" s="9">
        <v>5416</v>
      </c>
      <c r="N3" s="10">
        <v>1002</v>
      </c>
      <c r="O3" s="11">
        <v>30970</v>
      </c>
      <c r="P3" s="11">
        <f>5038+M3</f>
        <v>10454</v>
      </c>
      <c r="Q3" s="11">
        <v>295</v>
      </c>
      <c r="R3" s="11">
        <v>-2023</v>
      </c>
      <c r="S3" s="11">
        <v>1657</v>
      </c>
      <c r="T3" s="11">
        <f t="shared" ref="T3:T4" si="1">SUM(Q3:S3)</f>
        <v>-71</v>
      </c>
      <c r="U3" s="11">
        <v>219</v>
      </c>
    </row>
    <row r="4" spans="1:21" x14ac:dyDescent="0.3">
      <c r="B4" s="12" t="s">
        <v>26</v>
      </c>
      <c r="C4" s="13">
        <v>1084</v>
      </c>
      <c r="D4" s="13">
        <f ca="1">C4*D3/C3</f>
        <v>106129.9427983459</v>
      </c>
      <c r="E4" s="11">
        <v>15205</v>
      </c>
      <c r="F4" s="11">
        <v>1300</v>
      </c>
      <c r="G4" s="11">
        <v>12.32</v>
      </c>
      <c r="H4" s="14">
        <v>95.28</v>
      </c>
      <c r="I4" s="11">
        <v>15962</v>
      </c>
      <c r="J4" s="11">
        <f>168+2785</f>
        <v>2953</v>
      </c>
      <c r="K4" s="11">
        <f>1726+64</f>
        <v>1790</v>
      </c>
      <c r="L4" s="11">
        <v>7427</v>
      </c>
      <c r="M4" s="11">
        <v>6191</v>
      </c>
      <c r="N4" s="11">
        <v>897</v>
      </c>
      <c r="O4" s="11">
        <v>28021</v>
      </c>
      <c r="P4" s="11">
        <f>4394+M4</f>
        <v>10585</v>
      </c>
      <c r="Q4" s="11">
        <v>438</v>
      </c>
      <c r="R4" s="11">
        <v>414</v>
      </c>
      <c r="S4" s="11">
        <v>-958</v>
      </c>
      <c r="T4" s="11">
        <f t="shared" si="1"/>
        <v>-106</v>
      </c>
      <c r="U4" s="11">
        <v>145</v>
      </c>
    </row>
    <row r="5" spans="1:21" x14ac:dyDescent="0.3">
      <c r="B5" s="12" t="s">
        <v>27</v>
      </c>
      <c r="C5" s="15">
        <f t="shared" ref="C5:U5" ca="1" si="2">(C3/C4)-1</f>
        <v>-0.11323800738007384</v>
      </c>
      <c r="D5" s="15">
        <f t="shared" ca="1" si="2"/>
        <v>-0.11323800738007384</v>
      </c>
      <c r="E5" s="16">
        <f t="shared" si="2"/>
        <v>0.12000000000000011</v>
      </c>
      <c r="F5" s="16">
        <f t="shared" si="2"/>
        <v>0.11347384615384648</v>
      </c>
      <c r="G5" s="16">
        <f t="shared" si="2"/>
        <v>0.1100000000000001</v>
      </c>
      <c r="H5" s="16">
        <f t="shared" si="2"/>
        <v>3.8413098236775856E-2</v>
      </c>
      <c r="I5" s="16">
        <f t="shared" si="2"/>
        <v>0.19239443678737</v>
      </c>
      <c r="J5" s="16">
        <f t="shared" si="2"/>
        <v>-0.18828310193024045</v>
      </c>
      <c r="K5" s="16">
        <f t="shared" si="2"/>
        <v>0.14413407821229041</v>
      </c>
      <c r="L5" s="16">
        <f t="shared" si="2"/>
        <v>5.5742560926349771E-2</v>
      </c>
      <c r="M5" s="16">
        <f t="shared" si="2"/>
        <v>-0.12518171539331291</v>
      </c>
      <c r="N5" s="16">
        <f t="shared" si="2"/>
        <v>0.11705685618729089</v>
      </c>
      <c r="O5" s="16">
        <f t="shared" si="2"/>
        <v>0.10524249669890429</v>
      </c>
      <c r="P5" s="16">
        <f t="shared" si="2"/>
        <v>-1.2376003778932443E-2</v>
      </c>
      <c r="Q5" s="16">
        <f t="shared" si="2"/>
        <v>-0.32648401826484019</v>
      </c>
      <c r="R5" s="16">
        <f t="shared" si="2"/>
        <v>-5.8864734299516908</v>
      </c>
      <c r="S5" s="16">
        <f t="shared" si="2"/>
        <v>-2.7296450939457202</v>
      </c>
      <c r="T5" s="16">
        <f t="shared" si="2"/>
        <v>-0.33018867924528306</v>
      </c>
      <c r="U5" s="16">
        <f t="shared" si="2"/>
        <v>0.51034482758620681</v>
      </c>
    </row>
    <row r="6" spans="1:21" x14ac:dyDescent="0.3">
      <c r="B6" s="17"/>
    </row>
    <row r="7" spans="1:21" x14ac:dyDescent="0.3">
      <c r="A7" s="1" t="s">
        <v>28</v>
      </c>
      <c r="B7" s="1" t="s">
        <v>27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21" x14ac:dyDescent="0.3">
      <c r="B8" s="3">
        <f>Q20</f>
        <v>0.1459531772575251</v>
      </c>
      <c r="C8" s="18">
        <f>O26</f>
        <v>7.8683166005136584E-2</v>
      </c>
      <c r="D8" s="19">
        <f>L3/M3</f>
        <v>1.4477474150664698</v>
      </c>
      <c r="E8" s="19">
        <f>(N3/O20)*365</f>
        <v>42.695540508989026</v>
      </c>
      <c r="F8" s="16">
        <f>J3/(I3+H3)</f>
        <v>0.12528786939536712</v>
      </c>
      <c r="G8" s="16">
        <f>P3/O3</f>
        <v>0.33755247013238621</v>
      </c>
      <c r="H8" s="13">
        <f>O27</f>
        <v>5.1875</v>
      </c>
      <c r="I8" s="18">
        <f>F3/(H3+I3)</f>
        <v>7.565965605160796E-2</v>
      </c>
      <c r="J8" s="18">
        <f>F3/O3</f>
        <v>4.6739296092993231E-2</v>
      </c>
      <c r="K8" s="13">
        <f ca="1">C3/G3</f>
        <v>70.291476541476527</v>
      </c>
      <c r="L8" s="18">
        <f ca="1">G3/C3</f>
        <v>1.4226475942782837E-2</v>
      </c>
      <c r="M8" s="13">
        <f>(I3+H3)/(H3/1)</f>
        <v>193.369112593491</v>
      </c>
      <c r="N8" s="13">
        <f ca="1">C3/M8</f>
        <v>4.9710627881960745</v>
      </c>
      <c r="O8" s="13">
        <f ca="1">K11</f>
        <v>6.3785666887856678</v>
      </c>
    </row>
    <row r="9" spans="1:21" x14ac:dyDescent="0.3">
      <c r="B9" s="17"/>
    </row>
    <row r="10" spans="1:21" x14ac:dyDescent="0.3">
      <c r="A10" s="20" t="s">
        <v>42</v>
      </c>
      <c r="B10" s="21" t="s">
        <v>43</v>
      </c>
      <c r="C10" s="2" t="s">
        <v>44</v>
      </c>
      <c r="D10" s="2" t="s">
        <v>45</v>
      </c>
      <c r="E10" s="2" t="s">
        <v>46</v>
      </c>
      <c r="F10" s="1" t="s">
        <v>47</v>
      </c>
      <c r="H10" s="22" t="s">
        <v>48</v>
      </c>
      <c r="I10" s="22" t="s">
        <v>49</v>
      </c>
      <c r="J10" s="22" t="s">
        <v>50</v>
      </c>
      <c r="K10" s="22" t="s">
        <v>51</v>
      </c>
    </row>
    <row r="11" spans="1:21" x14ac:dyDescent="0.3">
      <c r="B11" s="23" t="s">
        <v>52</v>
      </c>
      <c r="C11" s="24">
        <f t="shared" ref="C11:E11" si="3">FV(C16,5,0,-C12,0)</f>
        <v>52891.352648818582</v>
      </c>
      <c r="D11" s="24">
        <f t="shared" si="3"/>
        <v>4019.7428013102117</v>
      </c>
      <c r="E11" s="24">
        <f t="shared" si="3"/>
        <v>37.975944139116528</v>
      </c>
      <c r="F11" s="25">
        <f t="shared" ref="F11:F13" si="4">E11*35</f>
        <v>1329.1580448690786</v>
      </c>
      <c r="H11" s="26">
        <v>12.32</v>
      </c>
      <c r="I11" s="26">
        <v>12.1</v>
      </c>
      <c r="J11" s="26">
        <v>13.7</v>
      </c>
      <c r="K11" s="27">
        <f ca="1">J13/11</f>
        <v>6.3785666887856678</v>
      </c>
    </row>
    <row r="12" spans="1:21" x14ac:dyDescent="0.3">
      <c r="B12" s="23" t="s">
        <v>53</v>
      </c>
      <c r="C12" s="24">
        <f>FV(C16,5,0,-C13,0)</f>
        <v>30011.973928222731</v>
      </c>
      <c r="D12" s="24">
        <f t="shared" ref="D12:D13" si="5">C12*F16</f>
        <v>2280.9100185449274</v>
      </c>
      <c r="E12" s="24">
        <f>(D12*E13)/D13</f>
        <v>21.54857057580406</v>
      </c>
      <c r="F12" s="25">
        <f t="shared" si="4"/>
        <v>754.19997015314209</v>
      </c>
      <c r="H12" s="28" t="s">
        <v>54</v>
      </c>
      <c r="I12" s="29" t="s">
        <v>55</v>
      </c>
      <c r="J12" s="29" t="s">
        <v>56</v>
      </c>
      <c r="K12" s="30"/>
    </row>
    <row r="13" spans="1:21" x14ac:dyDescent="0.3">
      <c r="A13" s="31" t="s">
        <v>57</v>
      </c>
      <c r="B13" s="23" t="s">
        <v>58</v>
      </c>
      <c r="C13" s="24">
        <f>FV(C17,1,0,-C27,0)</f>
        <v>17029.600000000002</v>
      </c>
      <c r="D13" s="24">
        <f t="shared" si="5"/>
        <v>1447.5160000000003</v>
      </c>
      <c r="E13" s="32">
        <f>FV(E17,1,0,-E27,0)</f>
        <v>13.675200000000002</v>
      </c>
      <c r="F13" s="25">
        <f t="shared" si="4"/>
        <v>478.63200000000006</v>
      </c>
      <c r="H13" s="33">
        <f>C4/H11</f>
        <v>87.987012987012989</v>
      </c>
      <c r="I13" s="33">
        <f ca="1">C3/I11</f>
        <v>79.442148760330582</v>
      </c>
      <c r="J13" s="33">
        <f ca="1">C3/J11</f>
        <v>70.164233576642346</v>
      </c>
      <c r="K13" s="30"/>
    </row>
    <row r="14" spans="1:21" x14ac:dyDescent="0.3">
      <c r="B14" s="17"/>
      <c r="D14" s="34"/>
      <c r="N14" s="1" t="s">
        <v>59</v>
      </c>
      <c r="O14" s="1" t="s">
        <v>60</v>
      </c>
      <c r="P14" s="1" t="s">
        <v>61</v>
      </c>
      <c r="Q14" s="1" t="s">
        <v>62</v>
      </c>
      <c r="R14" s="1" t="s">
        <v>63</v>
      </c>
      <c r="S14" s="35" t="s">
        <v>64</v>
      </c>
    </row>
    <row r="15" spans="1:21" x14ac:dyDescent="0.3">
      <c r="A15" s="20" t="s">
        <v>42</v>
      </c>
      <c r="B15" s="21" t="s">
        <v>43</v>
      </c>
      <c r="C15" s="2" t="s">
        <v>44</v>
      </c>
      <c r="D15" s="2" t="s">
        <v>45</v>
      </c>
      <c r="E15" s="2" t="s">
        <v>46</v>
      </c>
      <c r="F15" s="2" t="s">
        <v>65</v>
      </c>
      <c r="H15" s="35" t="s">
        <v>66</v>
      </c>
      <c r="I15" s="35" t="s">
        <v>67</v>
      </c>
      <c r="J15" s="35" t="s">
        <v>62</v>
      </c>
      <c r="K15" s="35" t="s">
        <v>68</v>
      </c>
      <c r="L15" s="35" t="s">
        <v>69</v>
      </c>
      <c r="N15" s="11" t="s">
        <v>8</v>
      </c>
      <c r="O15" s="16">
        <v>0.11</v>
      </c>
      <c r="P15" s="16">
        <v>0.1</v>
      </c>
      <c r="Q15" s="16">
        <v>0.16</v>
      </c>
      <c r="R15" s="16">
        <v>0.15</v>
      </c>
      <c r="S15" s="16">
        <v>0.12</v>
      </c>
    </row>
    <row r="16" spans="1:21" x14ac:dyDescent="0.3">
      <c r="B16" s="12" t="s">
        <v>70</v>
      </c>
      <c r="C16" s="16">
        <v>0.12</v>
      </c>
      <c r="D16" s="16">
        <v>0.12</v>
      </c>
      <c r="E16" s="16">
        <v>0.12</v>
      </c>
      <c r="F16" s="18">
        <v>7.5999999999999998E-2</v>
      </c>
      <c r="H16" s="11">
        <v>3</v>
      </c>
      <c r="I16" s="11">
        <v>2.2799999999999998</v>
      </c>
      <c r="J16" s="11">
        <v>3.05</v>
      </c>
      <c r="K16" s="11">
        <v>3.78</v>
      </c>
      <c r="L16" s="19">
        <f>SUM(H16:K16)</f>
        <v>12.109999999999998</v>
      </c>
      <c r="N16" s="11" t="s">
        <v>9</v>
      </c>
      <c r="O16" s="16">
        <v>-0.03</v>
      </c>
      <c r="P16" s="16">
        <v>-0.03</v>
      </c>
      <c r="Q16" s="16">
        <v>-0.13</v>
      </c>
      <c r="R16" s="16">
        <v>-0.1</v>
      </c>
      <c r="S16" s="16">
        <v>0.11</v>
      </c>
    </row>
    <row r="17" spans="1:27" x14ac:dyDescent="0.3">
      <c r="B17" s="12" t="s">
        <v>71</v>
      </c>
      <c r="C17" s="16">
        <v>0.12</v>
      </c>
      <c r="D17" s="16">
        <f>(D13/D27)-1</f>
        <v>0.11347384615384648</v>
      </c>
      <c r="E17" s="16">
        <v>0.11</v>
      </c>
      <c r="F17" s="18">
        <v>8.5000000000000006E-2</v>
      </c>
      <c r="N17" s="11" t="s">
        <v>72</v>
      </c>
      <c r="O17" s="18">
        <v>8.8999999999999996E-2</v>
      </c>
      <c r="P17" s="18">
        <v>8.5000000000000006E-2</v>
      </c>
      <c r="Q17" s="18">
        <v>7.1999999999999995E-2</v>
      </c>
      <c r="R17" s="18">
        <v>7.9000000000000001E-2</v>
      </c>
      <c r="S17" s="18">
        <v>8.5000000000000006E-2</v>
      </c>
    </row>
    <row r="18" spans="1:27" x14ac:dyDescent="0.3">
      <c r="B18" s="17"/>
      <c r="I18" s="36">
        <f t="shared" ref="I18:J18" si="6">MEDIAN(I20:I22)</f>
        <v>50</v>
      </c>
      <c r="J18" s="36">
        <f t="shared" si="6"/>
        <v>29.666666666666668</v>
      </c>
      <c r="K18" s="36">
        <f>AVERAGE(I18:J18)</f>
        <v>39.833333333333336</v>
      </c>
    </row>
    <row r="19" spans="1:27" x14ac:dyDescent="0.3">
      <c r="A19" s="20" t="s">
        <v>27</v>
      </c>
      <c r="B19" s="21" t="s">
        <v>43</v>
      </c>
      <c r="C19" s="2" t="s">
        <v>44</v>
      </c>
      <c r="D19" s="2" t="s">
        <v>45</v>
      </c>
      <c r="E19" s="2" t="s">
        <v>46</v>
      </c>
      <c r="F19" s="2" t="s">
        <v>65</v>
      </c>
      <c r="G19" s="2" t="s">
        <v>73</v>
      </c>
      <c r="H19" s="2" t="s">
        <v>74</v>
      </c>
      <c r="I19" s="2" t="s">
        <v>75</v>
      </c>
      <c r="J19" s="2" t="s">
        <v>76</v>
      </c>
      <c r="K19" s="2" t="s">
        <v>11</v>
      </c>
      <c r="L19" s="2" t="s">
        <v>77</v>
      </c>
      <c r="N19" s="1" t="s">
        <v>78</v>
      </c>
      <c r="O19" s="1" t="s">
        <v>63</v>
      </c>
      <c r="P19" s="1" t="s">
        <v>79</v>
      </c>
      <c r="Q19" s="35" t="s">
        <v>27</v>
      </c>
      <c r="S19" s="1" t="s">
        <v>78</v>
      </c>
      <c r="T19" s="1" t="s">
        <v>68</v>
      </c>
      <c r="U19" s="1" t="s">
        <v>68</v>
      </c>
      <c r="V19" s="35" t="s">
        <v>27</v>
      </c>
      <c r="X19" s="1" t="s">
        <v>78</v>
      </c>
      <c r="Y19" s="1" t="s">
        <v>62</v>
      </c>
      <c r="Z19" s="1" t="s">
        <v>80</v>
      </c>
      <c r="AA19" s="35" t="s">
        <v>27</v>
      </c>
    </row>
    <row r="20" spans="1:27" x14ac:dyDescent="0.3">
      <c r="B20" s="12" t="s">
        <v>81</v>
      </c>
      <c r="C20" s="16">
        <f t="shared" ref="C20:D20" si="7">(C27/C47)^(1/20)-1</f>
        <v>8.2775056211545461E-2</v>
      </c>
      <c r="D20" s="16">
        <f t="shared" si="7"/>
        <v>9.9219347986406969E-2</v>
      </c>
      <c r="E20" s="16">
        <f>((15*E27)/E47)^(1/20)-1</f>
        <v>8.6755122950644692E-2</v>
      </c>
      <c r="F20" s="18">
        <f>MEDIAN(F27:F47)</f>
        <v>6.6609735269000853E-2</v>
      </c>
      <c r="G20" s="16">
        <f t="shared" ref="G20:H20" si="8">((15*G27)/G47)^(1/20)-1</f>
        <v>0.21008305515500281</v>
      </c>
      <c r="H20" s="16">
        <f t="shared" si="8"/>
        <v>0.22211460645176517</v>
      </c>
      <c r="I20" s="13">
        <f t="shared" ref="I20:J20" si="9">MEDIAN(I27:I47)</f>
        <v>26.333333333333332</v>
      </c>
      <c r="J20" s="13">
        <f t="shared" si="9"/>
        <v>16.666666666666668</v>
      </c>
      <c r="K20" s="16">
        <f t="shared" ref="K20:L20" si="10">(K27/K42)^(1/20)-1</f>
        <v>2.1566389495660809E-2</v>
      </c>
      <c r="L20" s="16">
        <f t="shared" si="10"/>
        <v>7.74378662208135E-2</v>
      </c>
      <c r="N20" s="11" t="s">
        <v>8</v>
      </c>
      <c r="O20" s="11">
        <v>8566</v>
      </c>
      <c r="P20" s="11">
        <v>7475</v>
      </c>
      <c r="Q20" s="16">
        <f t="shared" ref="Q20:Q25" si="11">(O20/P20)-1</f>
        <v>0.1459531772575251</v>
      </c>
      <c r="R20" s="31" t="s">
        <v>82</v>
      </c>
      <c r="S20" s="11" t="s">
        <v>8</v>
      </c>
      <c r="T20" s="11">
        <v>4214</v>
      </c>
      <c r="U20" s="11">
        <v>3734</v>
      </c>
      <c r="V20" s="16">
        <f t="shared" ref="V20:V25" si="12">(T20/U20)-1</f>
        <v>0.12854847348687737</v>
      </c>
      <c r="W20" s="31" t="s">
        <v>83</v>
      </c>
      <c r="X20" s="11" t="s">
        <v>8</v>
      </c>
      <c r="Y20" s="11">
        <v>4352</v>
      </c>
      <c r="Z20" s="11">
        <v>3741</v>
      </c>
      <c r="AA20" s="16">
        <f t="shared" ref="AA20:AA24" si="13">(Y20/Z20)-1</f>
        <v>0.16332531408714246</v>
      </c>
    </row>
    <row r="21" spans="1:27" x14ac:dyDescent="0.3">
      <c r="B21" s="12" t="s">
        <v>84</v>
      </c>
      <c r="C21" s="16">
        <f t="shared" ref="C21:D21" si="14">(C27/C37)^(1/10)-1</f>
        <v>6.876819447991056E-2</v>
      </c>
      <c r="D21" s="16">
        <f t="shared" si="14"/>
        <v>0.10453587856026725</v>
      </c>
      <c r="E21" s="16">
        <f>((1.5*E27)/E37)^(1/10)-1</f>
        <v>8.7329567820423337E-2</v>
      </c>
      <c r="F21" s="18">
        <f>MEDIAN(F27:F37)</f>
        <v>6.1516818007417831E-2</v>
      </c>
      <c r="G21" s="16">
        <f t="shared" ref="G21:H21" si="15">((1.5*G27)/G37)^(1/10)-1</f>
        <v>0.27324035783477529</v>
      </c>
      <c r="H21" s="16">
        <f t="shared" si="15"/>
        <v>0.23547225061417199</v>
      </c>
      <c r="I21" s="13">
        <f t="shared" ref="I21:J21" si="16">MEDIAN(I27:I37)</f>
        <v>50</v>
      </c>
      <c r="J21" s="13">
        <f t="shared" si="16"/>
        <v>29.666666666666668</v>
      </c>
      <c r="K21" s="16">
        <f t="shared" ref="K21:L21" si="17">(K27/K37)^(1/10)-1</f>
        <v>4.3597888147200115E-2</v>
      </c>
      <c r="L21" s="16">
        <f t="shared" si="17"/>
        <v>0.10677836612336189</v>
      </c>
      <c r="N21" s="11" t="s">
        <v>85</v>
      </c>
      <c r="O21" s="11">
        <v>192</v>
      </c>
      <c r="P21" s="11">
        <v>54</v>
      </c>
      <c r="Q21" s="16">
        <f t="shared" si="11"/>
        <v>2.5555555555555554</v>
      </c>
      <c r="S21" s="11" t="s">
        <v>85</v>
      </c>
      <c r="T21" s="11">
        <v>98</v>
      </c>
      <c r="U21" s="11">
        <v>27</v>
      </c>
      <c r="V21" s="16">
        <f t="shared" si="12"/>
        <v>2.6296296296296298</v>
      </c>
      <c r="X21" s="11" t="s">
        <v>85</v>
      </c>
      <c r="Y21" s="11">
        <v>94</v>
      </c>
      <c r="Z21" s="11">
        <v>26</v>
      </c>
      <c r="AA21" s="16">
        <f t="shared" si="13"/>
        <v>2.6153846153846154</v>
      </c>
    </row>
    <row r="22" spans="1:27" x14ac:dyDescent="0.3">
      <c r="B22" s="12" t="s">
        <v>86</v>
      </c>
      <c r="C22" s="16">
        <f t="shared" ref="C22:D22" si="18">(C27/C32)^(1/5)-1</f>
        <v>0.15959337589898537</v>
      </c>
      <c r="D22" s="16">
        <f t="shared" si="18"/>
        <v>0.26083030203747914</v>
      </c>
      <c r="E22" s="16">
        <f>((1.5*E27)/E32)^(1/5)-1</f>
        <v>0.25230508285713515</v>
      </c>
      <c r="F22" s="18">
        <f>MEDIAN(F27:F32)</f>
        <v>8.0924367095522629E-2</v>
      </c>
      <c r="G22" s="16">
        <f t="shared" ref="G22:H22" si="19">((1.5*G27)/G32)^(1/5)-1</f>
        <v>0.44705928854353139</v>
      </c>
      <c r="H22" s="16">
        <f t="shared" si="19"/>
        <v>0.42447915782897772</v>
      </c>
      <c r="I22" s="13">
        <f t="shared" ref="I22:J22" si="20">MEDIAN(I27:I32)</f>
        <v>77.077777777777783</v>
      </c>
      <c r="J22" s="13">
        <f t="shared" si="20"/>
        <v>45.844086021505376</v>
      </c>
      <c r="K22" s="16">
        <f t="shared" ref="K22:L22" si="21">(K27/K32)^(1/5)-1</f>
        <v>8.5616939295315886E-2</v>
      </c>
      <c r="L22" s="16">
        <f t="shared" si="21"/>
        <v>0.17035357409730612</v>
      </c>
      <c r="N22" s="11" t="s">
        <v>87</v>
      </c>
      <c r="O22" s="11">
        <v>7762</v>
      </c>
      <c r="P22" s="11">
        <v>6622</v>
      </c>
      <c r="Q22" s="16">
        <f t="shared" si="11"/>
        <v>0.17215342796738153</v>
      </c>
      <c r="S22" s="11" t="s">
        <v>87</v>
      </c>
      <c r="T22" s="11">
        <v>3836</v>
      </c>
      <c r="U22" s="11">
        <v>3318</v>
      </c>
      <c r="V22" s="16">
        <f t="shared" si="12"/>
        <v>0.1561181434599157</v>
      </c>
      <c r="X22" s="11" t="s">
        <v>87</v>
      </c>
      <c r="Y22" s="11">
        <v>3926</v>
      </c>
      <c r="Z22" s="11">
        <v>3304</v>
      </c>
      <c r="AA22" s="16">
        <f t="shared" si="13"/>
        <v>0.18825665859564156</v>
      </c>
    </row>
    <row r="23" spans="1:27" x14ac:dyDescent="0.3">
      <c r="B23" s="12" t="s">
        <v>71</v>
      </c>
      <c r="C23" s="16">
        <f t="shared" ref="C23:E23" si="22">(C27/C28)-1</f>
        <v>0.10317057244431549</v>
      </c>
      <c r="D23" s="16">
        <f t="shared" si="22"/>
        <v>-1.5151515151515138E-2</v>
      </c>
      <c r="E23" s="16">
        <f t="shared" si="22"/>
        <v>-5.3763440860215006E-2</v>
      </c>
      <c r="F23" s="18">
        <f>F27</f>
        <v>8.5498191384413016E-2</v>
      </c>
      <c r="G23" s="16">
        <f t="shared" ref="G23:H23" si="23">(G27/G28)-1</f>
        <v>0.47386759581881543</v>
      </c>
      <c r="H23" s="16">
        <f t="shared" si="23"/>
        <v>1.4577259475218707E-2</v>
      </c>
      <c r="I23" s="13">
        <f t="shared" ref="I23:J23" si="24">I27</f>
        <v>103.00324675324676</v>
      </c>
      <c r="J23" s="13">
        <f t="shared" si="24"/>
        <v>56.493506493506494</v>
      </c>
      <c r="K23" s="16">
        <f t="shared" ref="K23:L23" si="25">(K27/K28)-1</f>
        <v>3.2608695652173836E-2</v>
      </c>
      <c r="L23" s="16">
        <f t="shared" si="25"/>
        <v>-1.2375471814862982E-2</v>
      </c>
      <c r="N23" s="11" t="s">
        <v>9</v>
      </c>
      <c r="O23" s="11">
        <v>674</v>
      </c>
      <c r="P23" s="11">
        <v>748</v>
      </c>
      <c r="Q23" s="16">
        <f t="shared" si="11"/>
        <v>-9.8930481283422411E-2</v>
      </c>
      <c r="S23" s="11" t="s">
        <v>9</v>
      </c>
      <c r="T23" s="11">
        <v>359</v>
      </c>
      <c r="U23" s="11">
        <v>359</v>
      </c>
      <c r="V23" s="16">
        <f t="shared" si="12"/>
        <v>0</v>
      </c>
      <c r="X23" s="11" t="s">
        <v>9</v>
      </c>
      <c r="Y23" s="11">
        <v>314</v>
      </c>
      <c r="Z23" s="11">
        <v>359</v>
      </c>
      <c r="AA23" s="16">
        <f t="shared" si="13"/>
        <v>-0.12534818941504178</v>
      </c>
    </row>
    <row r="24" spans="1:27" x14ac:dyDescent="0.3">
      <c r="B24" s="17"/>
      <c r="C24" s="34"/>
      <c r="N24" s="11" t="s">
        <v>88</v>
      </c>
      <c r="O24" s="11">
        <v>98.94</v>
      </c>
      <c r="P24" s="11">
        <v>92.9</v>
      </c>
      <c r="Q24" s="16">
        <f t="shared" si="11"/>
        <v>6.5016146393972019E-2</v>
      </c>
      <c r="S24" s="11" t="s">
        <v>88</v>
      </c>
      <c r="T24" s="11">
        <v>98.94</v>
      </c>
      <c r="U24" s="11">
        <v>92.9</v>
      </c>
      <c r="V24" s="16">
        <f t="shared" si="12"/>
        <v>6.5016146393972019E-2</v>
      </c>
      <c r="X24" s="11" t="s">
        <v>46</v>
      </c>
      <c r="Y24" s="11">
        <v>3.05</v>
      </c>
      <c r="Z24" s="11">
        <v>3.41</v>
      </c>
      <c r="AA24" s="16">
        <f t="shared" si="13"/>
        <v>-0.10557184750733151</v>
      </c>
    </row>
    <row r="25" spans="1:27" x14ac:dyDescent="0.3">
      <c r="A25" s="20" t="s">
        <v>89</v>
      </c>
      <c r="B25" s="21" t="s">
        <v>43</v>
      </c>
      <c r="C25" s="2" t="s">
        <v>44</v>
      </c>
      <c r="D25" s="2" t="s">
        <v>45</v>
      </c>
      <c r="E25" s="2" t="s">
        <v>46</v>
      </c>
      <c r="F25" s="2" t="s">
        <v>65</v>
      </c>
      <c r="G25" s="2" t="s">
        <v>73</v>
      </c>
      <c r="H25" s="2" t="s">
        <v>74</v>
      </c>
      <c r="I25" s="2" t="s">
        <v>75</v>
      </c>
      <c r="J25" s="2" t="s">
        <v>76</v>
      </c>
      <c r="K25" s="2" t="s">
        <v>11</v>
      </c>
      <c r="L25" s="2" t="s">
        <v>77</v>
      </c>
      <c r="N25" s="11" t="s">
        <v>46</v>
      </c>
      <c r="O25" s="11">
        <v>6.83</v>
      </c>
      <c r="P25" s="11">
        <v>7.05</v>
      </c>
      <c r="Q25" s="16">
        <f t="shared" si="11"/>
        <v>-3.1205673758865182E-2</v>
      </c>
      <c r="S25" s="11" t="s">
        <v>46</v>
      </c>
      <c r="T25" s="11">
        <v>3.78</v>
      </c>
      <c r="U25" s="11">
        <v>3.64</v>
      </c>
      <c r="V25" s="16">
        <f t="shared" si="12"/>
        <v>3.8461538461538325E-2</v>
      </c>
      <c r="X25" s="11" t="s">
        <v>72</v>
      </c>
      <c r="Y25" s="18">
        <f t="shared" ref="Y25:Z25" si="26">Y23/Y20</f>
        <v>7.2150735294117641E-2</v>
      </c>
      <c r="Z25" s="18">
        <f t="shared" si="26"/>
        <v>9.5963646083934775E-2</v>
      </c>
      <c r="AA25" s="18">
        <f>Y25-Z25</f>
        <v>-2.3812910789817135E-2</v>
      </c>
    </row>
    <row r="26" spans="1:27" x14ac:dyDescent="0.3">
      <c r="A26" s="31" t="s">
        <v>25</v>
      </c>
      <c r="B26" s="12" t="s">
        <v>90</v>
      </c>
      <c r="C26" s="11">
        <f>C27+O30-P30</f>
        <v>15711</v>
      </c>
      <c r="D26" s="11">
        <f>D27+O23-P23</f>
        <v>1226</v>
      </c>
      <c r="E26" s="14">
        <v>12.1</v>
      </c>
      <c r="F26" s="16">
        <f t="shared" ref="F26:F49" si="27">D26/C26</f>
        <v>7.8034498122334664E-2</v>
      </c>
      <c r="G26" s="11">
        <v>1247</v>
      </c>
      <c r="H26" s="11">
        <v>1029</v>
      </c>
      <c r="I26" s="13">
        <f t="shared" ref="I26:I49" si="28">G26/E26</f>
        <v>103.05785123966942</v>
      </c>
      <c r="J26" s="13">
        <f t="shared" ref="J26:J49" si="29">H26/E26</f>
        <v>85.041322314049594</v>
      </c>
      <c r="K26" s="13">
        <v>95.28</v>
      </c>
      <c r="L26" s="11">
        <v>15961</v>
      </c>
      <c r="N26" s="11" t="s">
        <v>72</v>
      </c>
      <c r="O26" s="18">
        <f t="shared" ref="O26:P26" si="30">O23/O20</f>
        <v>7.8683166005136584E-2</v>
      </c>
      <c r="P26" s="18">
        <f t="shared" si="30"/>
        <v>0.10006688963210703</v>
      </c>
      <c r="Q26" s="18">
        <f>O26-P26</f>
        <v>-2.1383723626970441E-2</v>
      </c>
      <c r="S26" s="11" t="s">
        <v>72</v>
      </c>
      <c r="T26" s="18">
        <f t="shared" ref="T26:U26" si="31">T23/T20</f>
        <v>8.5192216421452305E-2</v>
      </c>
      <c r="U26" s="18">
        <f t="shared" si="31"/>
        <v>9.6143545795393678E-2</v>
      </c>
      <c r="V26" s="18">
        <f>T26-U26</f>
        <v>-1.0951329373941374E-2</v>
      </c>
      <c r="X26" s="11" t="s">
        <v>34</v>
      </c>
      <c r="Y26" s="13">
        <f t="shared" ref="Y26:Z26" si="32">(Y20-Y22+Y21)/Y21</f>
        <v>5.5319148936170217</v>
      </c>
      <c r="Z26" s="13">
        <f t="shared" si="32"/>
        <v>17.807692307692307</v>
      </c>
      <c r="AA26" s="16">
        <f>(Y26/Z26)-1</f>
        <v>-0.68935251137355813</v>
      </c>
    </row>
    <row r="27" spans="1:27" x14ac:dyDescent="0.3">
      <c r="A27" s="31" t="s">
        <v>25</v>
      </c>
      <c r="B27" s="12" t="s">
        <v>91</v>
      </c>
      <c r="C27" s="11">
        <v>15205</v>
      </c>
      <c r="D27" s="11">
        <v>1300</v>
      </c>
      <c r="E27" s="14">
        <v>12.32</v>
      </c>
      <c r="F27" s="16">
        <f t="shared" si="27"/>
        <v>8.5498191384413016E-2</v>
      </c>
      <c r="G27" s="11">
        <v>1269</v>
      </c>
      <c r="H27" s="11">
        <v>696</v>
      </c>
      <c r="I27" s="13">
        <f t="shared" si="28"/>
        <v>103.00324675324676</v>
      </c>
      <c r="J27" s="13">
        <f t="shared" si="29"/>
        <v>56.493506493506494</v>
      </c>
      <c r="K27" s="11">
        <v>95</v>
      </c>
      <c r="L27" s="11">
        <v>15961</v>
      </c>
      <c r="N27" s="11" t="s">
        <v>34</v>
      </c>
      <c r="O27" s="13">
        <f t="shared" ref="O27:P27" si="33">(O20-O22+O21)/O21</f>
        <v>5.1875</v>
      </c>
      <c r="P27" s="13">
        <f t="shared" si="33"/>
        <v>16.796296296296298</v>
      </c>
      <c r="Q27" s="16">
        <f>(O27/P27)-1</f>
        <v>-0.69115214994487317</v>
      </c>
      <c r="S27" s="11" t="s">
        <v>34</v>
      </c>
      <c r="T27" s="13">
        <f t="shared" ref="T27:U27" si="34">(T20-T22+T21)/T21</f>
        <v>4.8571428571428568</v>
      </c>
      <c r="U27" s="13">
        <f t="shared" si="34"/>
        <v>16.407407407407408</v>
      </c>
      <c r="V27" s="16">
        <f>(T27/U27)-1</f>
        <v>-0.70396646243147376</v>
      </c>
    </row>
    <row r="28" spans="1:27" x14ac:dyDescent="0.3">
      <c r="A28" s="31" t="s">
        <v>25</v>
      </c>
      <c r="B28" s="12" t="s">
        <v>92</v>
      </c>
      <c r="C28" s="11">
        <v>13783</v>
      </c>
      <c r="D28" s="11">
        <v>1320</v>
      </c>
      <c r="E28" s="14">
        <v>13.02</v>
      </c>
      <c r="F28" s="16">
        <f t="shared" si="27"/>
        <v>9.5770151636073428E-2</v>
      </c>
      <c r="G28" s="11">
        <v>861</v>
      </c>
      <c r="H28" s="11">
        <v>686</v>
      </c>
      <c r="I28" s="13">
        <f t="shared" si="28"/>
        <v>66.129032258064512</v>
      </c>
      <c r="J28" s="13">
        <f t="shared" si="29"/>
        <v>52.688172043010752</v>
      </c>
      <c r="K28" s="11">
        <v>92</v>
      </c>
      <c r="L28" s="11">
        <v>16161</v>
      </c>
    </row>
    <row r="29" spans="1:27" x14ac:dyDescent="0.3">
      <c r="A29" s="31" t="s">
        <v>25</v>
      </c>
      <c r="B29" s="12" t="s">
        <v>93</v>
      </c>
      <c r="C29" s="11">
        <v>12425</v>
      </c>
      <c r="D29" s="11">
        <v>1015</v>
      </c>
      <c r="E29" s="14">
        <v>10.15</v>
      </c>
      <c r="F29" s="16">
        <f t="shared" si="27"/>
        <v>8.1690140845070425E-2</v>
      </c>
      <c r="G29" s="11">
        <v>889</v>
      </c>
      <c r="H29" s="11">
        <v>614</v>
      </c>
      <c r="I29" s="13">
        <f t="shared" si="28"/>
        <v>87.586206896551715</v>
      </c>
      <c r="J29" s="13">
        <f t="shared" si="29"/>
        <v>60.49261083743842</v>
      </c>
      <c r="K29" s="11">
        <v>92</v>
      </c>
      <c r="L29" s="11">
        <v>15028</v>
      </c>
      <c r="N29" s="1" t="s">
        <v>87</v>
      </c>
      <c r="O29" s="1" t="s">
        <v>63</v>
      </c>
      <c r="P29" s="1" t="s">
        <v>79</v>
      </c>
      <c r="Q29" s="35" t="s">
        <v>94</v>
      </c>
      <c r="R29" s="35" t="s">
        <v>27</v>
      </c>
    </row>
    <row r="30" spans="1:27" x14ac:dyDescent="0.3">
      <c r="A30" s="31" t="s">
        <v>25</v>
      </c>
      <c r="B30" s="12" t="s">
        <v>95</v>
      </c>
      <c r="C30" s="11">
        <v>11602</v>
      </c>
      <c r="D30" s="11">
        <v>930</v>
      </c>
      <c r="E30" s="14">
        <v>9</v>
      </c>
      <c r="F30" s="16">
        <f t="shared" si="27"/>
        <v>8.0158593345974832E-2</v>
      </c>
      <c r="G30" s="11">
        <v>653</v>
      </c>
      <c r="H30" s="11">
        <v>264</v>
      </c>
      <c r="I30" s="13">
        <f t="shared" si="28"/>
        <v>72.555555555555557</v>
      </c>
      <c r="J30" s="13">
        <f t="shared" si="29"/>
        <v>29.333333333333332</v>
      </c>
      <c r="K30" s="11">
        <v>92</v>
      </c>
      <c r="L30" s="11">
        <v>14443</v>
      </c>
      <c r="N30" s="11" t="s">
        <v>96</v>
      </c>
      <c r="O30" s="11">
        <v>3325</v>
      </c>
      <c r="P30" s="11">
        <v>2819</v>
      </c>
      <c r="Q30" s="16">
        <f t="shared" ref="Q30:Q36" si="35">O30/$O$38</f>
        <v>0.42842417214276513</v>
      </c>
      <c r="R30" s="16">
        <f t="shared" ref="R30:R36" si="36">(O30/P30)-1</f>
        <v>0.17949627527492029</v>
      </c>
    </row>
    <row r="31" spans="1:27" x14ac:dyDescent="0.3">
      <c r="A31" s="31" t="s">
        <v>97</v>
      </c>
      <c r="B31" s="12" t="s">
        <v>98</v>
      </c>
      <c r="C31" s="11">
        <v>9637</v>
      </c>
      <c r="D31" s="11">
        <v>460</v>
      </c>
      <c r="E31" s="14">
        <v>5</v>
      </c>
      <c r="F31" s="16">
        <f t="shared" si="27"/>
        <v>4.77326968973747E-2</v>
      </c>
      <c r="G31" s="11">
        <v>408</v>
      </c>
      <c r="H31" s="11">
        <v>195</v>
      </c>
      <c r="I31" s="13">
        <f t="shared" si="28"/>
        <v>81.599999999999994</v>
      </c>
      <c r="J31" s="13">
        <f t="shared" si="29"/>
        <v>39</v>
      </c>
      <c r="K31" s="11">
        <v>92</v>
      </c>
      <c r="L31" s="11">
        <v>13723</v>
      </c>
      <c r="N31" s="11" t="s">
        <v>99</v>
      </c>
      <c r="O31" s="11">
        <v>1685</v>
      </c>
      <c r="P31" s="11">
        <v>1461</v>
      </c>
      <c r="Q31" s="16">
        <f t="shared" si="35"/>
        <v>0.21711119701069451</v>
      </c>
      <c r="R31" s="16">
        <f t="shared" si="36"/>
        <v>0.15331964407939758</v>
      </c>
    </row>
    <row r="32" spans="1:27" x14ac:dyDescent="0.3">
      <c r="A32" s="31" t="s">
        <v>100</v>
      </c>
      <c r="B32" s="12" t="s">
        <v>101</v>
      </c>
      <c r="C32" s="11">
        <v>7252</v>
      </c>
      <c r="D32" s="11">
        <v>408</v>
      </c>
      <c r="E32" s="14">
        <v>6</v>
      </c>
      <c r="F32" s="16">
        <f t="shared" si="27"/>
        <v>5.6260341974627689E-2</v>
      </c>
      <c r="G32" s="11">
        <v>300</v>
      </c>
      <c r="H32" s="11">
        <v>178</v>
      </c>
      <c r="I32" s="13">
        <f t="shared" si="28"/>
        <v>50</v>
      </c>
      <c r="J32" s="13">
        <f t="shared" si="29"/>
        <v>29.666666666666668</v>
      </c>
      <c r="K32" s="11">
        <v>63</v>
      </c>
      <c r="L32" s="11">
        <v>7269</v>
      </c>
      <c r="N32" s="11" t="s">
        <v>102</v>
      </c>
      <c r="O32" s="13">
        <v>1790</v>
      </c>
      <c r="P32" s="13">
        <v>1484</v>
      </c>
      <c r="Q32" s="16">
        <f t="shared" si="35"/>
        <v>0.23064038139415025</v>
      </c>
      <c r="R32" s="16">
        <f t="shared" si="36"/>
        <v>0.20619946091644215</v>
      </c>
    </row>
    <row r="33" spans="1:18" x14ac:dyDescent="0.3">
      <c r="A33" s="31" t="s">
        <v>100</v>
      </c>
      <c r="B33" s="12" t="s">
        <v>103</v>
      </c>
      <c r="C33" s="11">
        <v>6815</v>
      </c>
      <c r="D33" s="11">
        <v>496</v>
      </c>
      <c r="E33" s="14">
        <v>8</v>
      </c>
      <c r="F33" s="16">
        <f t="shared" si="27"/>
        <v>7.2780630961115186E-2</v>
      </c>
      <c r="G33" s="11">
        <v>329</v>
      </c>
      <c r="H33" s="11">
        <v>141</v>
      </c>
      <c r="I33" s="13">
        <f t="shared" si="28"/>
        <v>41.125</v>
      </c>
      <c r="J33" s="13">
        <f t="shared" si="29"/>
        <v>17.625</v>
      </c>
      <c r="K33" s="11">
        <v>63</v>
      </c>
      <c r="L33" s="11">
        <v>6969</v>
      </c>
      <c r="N33" s="11" t="s">
        <v>104</v>
      </c>
      <c r="O33" s="11">
        <v>708</v>
      </c>
      <c r="P33" s="11">
        <v>600</v>
      </c>
      <c r="Q33" s="16">
        <f t="shared" si="35"/>
        <v>9.1225357557015843E-2</v>
      </c>
      <c r="R33" s="16">
        <f t="shared" si="36"/>
        <v>0.17999999999999994</v>
      </c>
    </row>
    <row r="34" spans="1:18" x14ac:dyDescent="0.3">
      <c r="A34" s="31" t="s">
        <v>100</v>
      </c>
      <c r="B34" s="12" t="s">
        <v>105</v>
      </c>
      <c r="C34" s="11">
        <v>6780</v>
      </c>
      <c r="D34" s="11">
        <v>389</v>
      </c>
      <c r="E34" s="14">
        <v>6</v>
      </c>
      <c r="F34" s="16">
        <f t="shared" si="27"/>
        <v>5.7374631268436581E-2</v>
      </c>
      <c r="G34" s="11">
        <v>158</v>
      </c>
      <c r="H34" s="11">
        <v>115</v>
      </c>
      <c r="I34" s="13">
        <f t="shared" si="28"/>
        <v>26.333333333333332</v>
      </c>
      <c r="J34" s="13">
        <f t="shared" si="29"/>
        <v>19.166666666666668</v>
      </c>
      <c r="K34" s="11">
        <v>63</v>
      </c>
      <c r="L34" s="11">
        <v>6202</v>
      </c>
      <c r="N34" s="11" t="s">
        <v>106</v>
      </c>
      <c r="O34" s="11">
        <v>297</v>
      </c>
      <c r="P34" s="11">
        <v>176</v>
      </c>
      <c r="Q34" s="16">
        <f t="shared" si="35"/>
        <v>3.8268264398917666E-2</v>
      </c>
      <c r="R34" s="16">
        <f t="shared" si="36"/>
        <v>0.6875</v>
      </c>
    </row>
    <row r="35" spans="1:18" x14ac:dyDescent="0.3">
      <c r="A35" s="31" t="s">
        <v>100</v>
      </c>
      <c r="B35" s="12" t="s">
        <v>107</v>
      </c>
      <c r="C35" s="11">
        <v>6637</v>
      </c>
      <c r="D35" s="11">
        <v>-6</v>
      </c>
      <c r="E35" s="14">
        <f>(D35*E36)/D36</f>
        <v>-9.6774193548387094E-2</v>
      </c>
      <c r="F35" s="16">
        <f t="shared" si="27"/>
        <v>-9.040229019135151E-4</v>
      </c>
      <c r="G35" s="11">
        <v>163</v>
      </c>
      <c r="H35" s="11">
        <v>100</v>
      </c>
      <c r="I35" s="13">
        <f t="shared" si="28"/>
        <v>-1684.3333333333335</v>
      </c>
      <c r="J35" s="13">
        <f t="shared" si="29"/>
        <v>-1033.3333333333333</v>
      </c>
      <c r="K35" s="11">
        <v>63</v>
      </c>
      <c r="L35" s="11">
        <v>6184</v>
      </c>
      <c r="N35" s="11" t="s">
        <v>85</v>
      </c>
      <c r="O35" s="11">
        <v>192</v>
      </c>
      <c r="P35" s="11">
        <v>54</v>
      </c>
      <c r="Q35" s="16">
        <f t="shared" si="35"/>
        <v>2.4739080015461924E-2</v>
      </c>
      <c r="R35" s="16">
        <f t="shared" si="36"/>
        <v>2.5555555555555554</v>
      </c>
    </row>
    <row r="36" spans="1:18" x14ac:dyDescent="0.3">
      <c r="A36" s="31" t="s">
        <v>100</v>
      </c>
      <c r="B36" s="12" t="s">
        <v>108</v>
      </c>
      <c r="C36" s="11">
        <v>8063</v>
      </c>
      <c r="D36" s="11">
        <v>248</v>
      </c>
      <c r="E36" s="14">
        <v>4</v>
      </c>
      <c r="F36" s="16">
        <f t="shared" si="27"/>
        <v>3.0757782463103064E-2</v>
      </c>
      <c r="G36" s="11">
        <v>177</v>
      </c>
      <c r="H36" s="11">
        <v>137</v>
      </c>
      <c r="I36" s="13">
        <f t="shared" si="28"/>
        <v>44.25</v>
      </c>
      <c r="J36" s="13">
        <f t="shared" si="29"/>
        <v>34.25</v>
      </c>
      <c r="K36" s="11">
        <v>62</v>
      </c>
      <c r="L36" s="11">
        <v>5430</v>
      </c>
      <c r="N36" s="11" t="s">
        <v>109</v>
      </c>
      <c r="O36" s="11">
        <v>-236</v>
      </c>
      <c r="P36" s="11">
        <v>30</v>
      </c>
      <c r="Q36" s="16">
        <f t="shared" si="35"/>
        <v>-3.0408452519005282E-2</v>
      </c>
      <c r="R36" s="16">
        <f t="shared" si="36"/>
        <v>-8.8666666666666671</v>
      </c>
    </row>
    <row r="37" spans="1:18" x14ac:dyDescent="0.3">
      <c r="A37" s="31" t="s">
        <v>100</v>
      </c>
      <c r="B37" s="12" t="s">
        <v>110</v>
      </c>
      <c r="C37" s="11">
        <v>7819</v>
      </c>
      <c r="D37" s="11">
        <v>481</v>
      </c>
      <c r="E37" s="14">
        <v>8</v>
      </c>
      <c r="F37" s="16">
        <f t="shared" si="27"/>
        <v>6.1516818007417831E-2</v>
      </c>
      <c r="G37" s="11">
        <v>170</v>
      </c>
      <c r="H37" s="11">
        <v>126</v>
      </c>
      <c r="I37" s="13">
        <f t="shared" si="28"/>
        <v>21.25</v>
      </c>
      <c r="J37" s="13">
        <f t="shared" si="29"/>
        <v>15.75</v>
      </c>
      <c r="K37" s="11">
        <v>62</v>
      </c>
      <c r="L37" s="11">
        <v>5787</v>
      </c>
    </row>
    <row r="38" spans="1:18" x14ac:dyDescent="0.3">
      <c r="A38" s="31" t="s">
        <v>100</v>
      </c>
      <c r="B38" s="12" t="s">
        <v>111</v>
      </c>
      <c r="C38" s="11">
        <v>7437</v>
      </c>
      <c r="D38" s="11">
        <v>373</v>
      </c>
      <c r="E38" s="14">
        <v>6</v>
      </c>
      <c r="F38" s="16">
        <f t="shared" si="27"/>
        <v>5.0154632244184483E-2</v>
      </c>
      <c r="G38" s="11">
        <v>182</v>
      </c>
      <c r="H38" s="11">
        <v>100</v>
      </c>
      <c r="I38" s="13">
        <f t="shared" si="28"/>
        <v>30.333333333333332</v>
      </c>
      <c r="J38" s="13">
        <f t="shared" si="29"/>
        <v>16.666666666666668</v>
      </c>
      <c r="K38" s="11">
        <v>62</v>
      </c>
      <c r="L38" s="11">
        <v>4748</v>
      </c>
      <c r="N38" s="37" t="s">
        <v>112</v>
      </c>
      <c r="O38" s="37">
        <f t="shared" ref="O38:P38" si="37">SUM(O30:O36)</f>
        <v>7761</v>
      </c>
      <c r="P38" s="37">
        <f t="shared" si="37"/>
        <v>6624</v>
      </c>
      <c r="Q38" s="38">
        <f>O38/$O$38</f>
        <v>1</v>
      </c>
      <c r="R38" s="38">
        <f>(O38/P38)-1</f>
        <v>0.17164855072463769</v>
      </c>
    </row>
    <row r="39" spans="1:18" x14ac:dyDescent="0.3">
      <c r="A39" s="31" t="s">
        <v>100</v>
      </c>
      <c r="B39" s="12" t="s">
        <v>113</v>
      </c>
      <c r="C39" s="11">
        <v>6640</v>
      </c>
      <c r="D39" s="11">
        <v>356</v>
      </c>
      <c r="E39" s="14">
        <v>6</v>
      </c>
      <c r="F39" s="16">
        <f t="shared" si="27"/>
        <v>5.3614457831325305E-2</v>
      </c>
      <c r="G39" s="11">
        <v>129</v>
      </c>
      <c r="H39" s="11">
        <v>80</v>
      </c>
      <c r="I39" s="13">
        <f t="shared" si="28"/>
        <v>21.5</v>
      </c>
      <c r="J39" s="13">
        <f t="shared" si="29"/>
        <v>13.333333333333334</v>
      </c>
      <c r="K39" s="11">
        <v>62</v>
      </c>
      <c r="L39" s="11">
        <v>4504</v>
      </c>
    </row>
    <row r="40" spans="1:18" x14ac:dyDescent="0.3">
      <c r="A40" s="31" t="s">
        <v>100</v>
      </c>
      <c r="B40" s="12" t="s">
        <v>114</v>
      </c>
      <c r="C40" s="11">
        <v>6034</v>
      </c>
      <c r="D40" s="11">
        <v>254</v>
      </c>
      <c r="E40" s="14">
        <v>4</v>
      </c>
      <c r="F40" s="16">
        <f t="shared" si="27"/>
        <v>4.2094796155120982E-2</v>
      </c>
      <c r="G40" s="11">
        <v>139</v>
      </c>
      <c r="H40" s="11">
        <v>85</v>
      </c>
      <c r="I40" s="13">
        <f t="shared" si="28"/>
        <v>34.75</v>
      </c>
      <c r="J40" s="13">
        <f t="shared" si="29"/>
        <v>21.25</v>
      </c>
      <c r="K40" s="11">
        <v>62</v>
      </c>
      <c r="L40" s="11">
        <v>3895</v>
      </c>
      <c r="N40" s="1" t="s">
        <v>115</v>
      </c>
      <c r="O40" s="1" t="s">
        <v>116</v>
      </c>
      <c r="P40" s="1" t="s">
        <v>117</v>
      </c>
      <c r="Q40" s="35" t="s">
        <v>94</v>
      </c>
      <c r="R40" s="35" t="s">
        <v>27</v>
      </c>
    </row>
    <row r="41" spans="1:18" x14ac:dyDescent="0.3">
      <c r="A41" s="31" t="s">
        <v>118</v>
      </c>
      <c r="B41" s="12" t="s">
        <v>119</v>
      </c>
      <c r="C41" s="11">
        <v>5855</v>
      </c>
      <c r="D41" s="11">
        <v>390</v>
      </c>
      <c r="E41" s="14">
        <v>63</v>
      </c>
      <c r="F41" s="16">
        <f t="shared" si="27"/>
        <v>6.6609735269000853E-2</v>
      </c>
      <c r="G41" s="11">
        <v>1075</v>
      </c>
      <c r="H41" s="11">
        <v>575</v>
      </c>
      <c r="I41" s="13">
        <f t="shared" si="28"/>
        <v>17.063492063492063</v>
      </c>
      <c r="J41" s="13">
        <f t="shared" si="29"/>
        <v>9.1269841269841265</v>
      </c>
      <c r="K41" s="11">
        <v>62</v>
      </c>
      <c r="L41" s="11">
        <v>3662</v>
      </c>
      <c r="N41" s="11" t="s">
        <v>120</v>
      </c>
      <c r="O41" s="11">
        <v>2655</v>
      </c>
      <c r="P41" s="11">
        <v>2404</v>
      </c>
      <c r="Q41" s="16">
        <f t="shared" ref="Q41:Q44" si="38">O41/$O$46</f>
        <v>0.6300427147603227</v>
      </c>
      <c r="R41" s="16">
        <f t="shared" ref="R41:R44" si="39">(O41/P41)-1</f>
        <v>0.10440931780366047</v>
      </c>
    </row>
    <row r="42" spans="1:18" x14ac:dyDescent="0.3">
      <c r="A42" s="31" t="s">
        <v>100</v>
      </c>
      <c r="B42" s="12" t="s">
        <v>121</v>
      </c>
      <c r="C42" s="11">
        <v>4907</v>
      </c>
      <c r="D42" s="11">
        <v>701</v>
      </c>
      <c r="E42" s="14">
        <v>113</v>
      </c>
      <c r="F42" s="16">
        <f t="shared" si="27"/>
        <v>0.14285714285714285</v>
      </c>
      <c r="G42" s="11">
        <v>961</v>
      </c>
      <c r="H42" s="11">
        <v>430</v>
      </c>
      <c r="I42" s="13">
        <f t="shared" si="28"/>
        <v>8.5044247787610612</v>
      </c>
      <c r="J42" s="13">
        <f t="shared" si="29"/>
        <v>3.8053097345132745</v>
      </c>
      <c r="K42" s="11">
        <v>62</v>
      </c>
      <c r="L42" s="11">
        <v>3591</v>
      </c>
      <c r="N42" s="11" t="s">
        <v>122</v>
      </c>
      <c r="O42" s="11">
        <v>1116</v>
      </c>
      <c r="P42" s="11">
        <v>950</v>
      </c>
      <c r="Q42" s="16">
        <f t="shared" si="38"/>
        <v>0.26483151400094923</v>
      </c>
      <c r="R42" s="16">
        <f t="shared" si="39"/>
        <v>0.17473684210526308</v>
      </c>
    </row>
    <row r="43" spans="1:18" x14ac:dyDescent="0.3">
      <c r="A43" s="31" t="s">
        <v>100</v>
      </c>
      <c r="B43" s="12" t="s">
        <v>123</v>
      </c>
      <c r="C43" s="11">
        <v>4376</v>
      </c>
      <c r="D43" s="11">
        <v>1543</v>
      </c>
      <c r="E43" s="14">
        <v>250</v>
      </c>
      <c r="F43" s="16">
        <f t="shared" si="27"/>
        <v>0.35260511882998175</v>
      </c>
      <c r="G43" s="11">
        <v>1014</v>
      </c>
      <c r="H43" s="11">
        <v>586</v>
      </c>
      <c r="I43" s="13">
        <f t="shared" si="28"/>
        <v>4.056</v>
      </c>
      <c r="J43" s="13">
        <f t="shared" si="29"/>
        <v>2.3439999999999999</v>
      </c>
      <c r="K43" s="11"/>
      <c r="L43" s="11"/>
      <c r="N43" s="11" t="s">
        <v>124</v>
      </c>
      <c r="O43" s="11">
        <v>462</v>
      </c>
      <c r="P43" s="11">
        <v>388</v>
      </c>
      <c r="Q43" s="16">
        <f t="shared" si="38"/>
        <v>0.10963455149501661</v>
      </c>
      <c r="R43" s="16">
        <f t="shared" si="39"/>
        <v>0.19072164948453607</v>
      </c>
    </row>
    <row r="44" spans="1:18" x14ac:dyDescent="0.3">
      <c r="A44" s="31" t="s">
        <v>100</v>
      </c>
      <c r="B44" s="12" t="s">
        <v>125</v>
      </c>
      <c r="C44" s="11">
        <v>4103</v>
      </c>
      <c r="D44" s="11">
        <v>443</v>
      </c>
      <c r="E44" s="14">
        <v>77</v>
      </c>
      <c r="F44" s="16">
        <f t="shared" si="27"/>
        <v>0.10796977821106507</v>
      </c>
      <c r="G44" s="11">
        <v>918</v>
      </c>
      <c r="H44" s="11">
        <v>558</v>
      </c>
      <c r="I44" s="13">
        <f t="shared" si="28"/>
        <v>11.922077922077921</v>
      </c>
      <c r="J44" s="13">
        <f t="shared" si="29"/>
        <v>7.2467532467532472</v>
      </c>
      <c r="K44" s="11"/>
      <c r="L44" s="11"/>
      <c r="N44" s="11" t="s">
        <v>126</v>
      </c>
      <c r="O44" s="11">
        <v>-19</v>
      </c>
      <c r="P44" s="11">
        <v>-8</v>
      </c>
      <c r="Q44" s="16">
        <f t="shared" si="38"/>
        <v>-4.508780256288562E-3</v>
      </c>
      <c r="R44" s="16">
        <f t="shared" si="39"/>
        <v>1.375</v>
      </c>
    </row>
    <row r="45" spans="1:18" x14ac:dyDescent="0.3">
      <c r="A45" s="31" t="s">
        <v>100</v>
      </c>
      <c r="B45" s="12" t="s">
        <v>127</v>
      </c>
      <c r="C45" s="11">
        <v>3151</v>
      </c>
      <c r="D45" s="11">
        <v>299</v>
      </c>
      <c r="E45" s="14">
        <v>53</v>
      </c>
      <c r="F45" s="16">
        <f t="shared" si="27"/>
        <v>9.4890510948905105E-2</v>
      </c>
      <c r="G45" s="11">
        <v>1047</v>
      </c>
      <c r="H45" s="11">
        <v>500</v>
      </c>
      <c r="I45" s="13">
        <f t="shared" si="28"/>
        <v>19.754716981132077</v>
      </c>
      <c r="J45" s="13">
        <f t="shared" si="29"/>
        <v>9.433962264150944</v>
      </c>
      <c r="K45" s="11"/>
      <c r="L45" s="11"/>
    </row>
    <row r="46" spans="1:18" x14ac:dyDescent="0.3">
      <c r="A46" s="31" t="s">
        <v>100</v>
      </c>
      <c r="B46" s="12" t="s">
        <v>128</v>
      </c>
      <c r="C46" s="11">
        <v>3077</v>
      </c>
      <c r="D46" s="11">
        <v>215</v>
      </c>
      <c r="E46" s="14">
        <v>38</v>
      </c>
      <c r="F46" s="16">
        <f t="shared" si="27"/>
        <v>6.9873253168670782E-2</v>
      </c>
      <c r="G46" s="11">
        <v>567</v>
      </c>
      <c r="H46" s="11">
        <v>270</v>
      </c>
      <c r="I46" s="13">
        <f t="shared" si="28"/>
        <v>14.921052631578947</v>
      </c>
      <c r="J46" s="13">
        <f t="shared" si="29"/>
        <v>7.1052631578947372</v>
      </c>
      <c r="K46" s="11"/>
      <c r="L46" s="11"/>
      <c r="N46" s="39" t="s">
        <v>112</v>
      </c>
      <c r="O46" s="39">
        <f t="shared" ref="O46:P46" si="40">SUM(O41:O44)</f>
        <v>4214</v>
      </c>
      <c r="P46" s="39">
        <f t="shared" si="40"/>
        <v>3734</v>
      </c>
      <c r="Q46" s="40">
        <f>O46/$O$46</f>
        <v>1</v>
      </c>
      <c r="R46" s="40">
        <f>(O46/P46)-1</f>
        <v>0.12854847348687737</v>
      </c>
    </row>
    <row r="47" spans="1:18" x14ac:dyDescent="0.3">
      <c r="A47" s="31" t="s">
        <v>100</v>
      </c>
      <c r="B47" s="12" t="s">
        <v>129</v>
      </c>
      <c r="C47" s="11">
        <v>3099</v>
      </c>
      <c r="D47" s="11">
        <v>196</v>
      </c>
      <c r="E47" s="14">
        <v>35</v>
      </c>
      <c r="F47" s="16">
        <f t="shared" si="27"/>
        <v>6.3246208454340105E-2</v>
      </c>
      <c r="G47" s="11">
        <v>420</v>
      </c>
      <c r="H47" s="11">
        <v>189</v>
      </c>
      <c r="I47" s="13">
        <f t="shared" si="28"/>
        <v>12</v>
      </c>
      <c r="J47" s="13">
        <f t="shared" si="29"/>
        <v>5.4</v>
      </c>
      <c r="K47" s="11"/>
      <c r="L47" s="11"/>
    </row>
    <row r="48" spans="1:18" x14ac:dyDescent="0.3">
      <c r="A48" s="31" t="s">
        <v>100</v>
      </c>
      <c r="B48" s="12" t="s">
        <v>130</v>
      </c>
      <c r="C48" s="11">
        <v>2968</v>
      </c>
      <c r="D48" s="11">
        <v>83</v>
      </c>
      <c r="E48" s="14">
        <v>15</v>
      </c>
      <c r="F48" s="16">
        <f t="shared" si="27"/>
        <v>2.7964959568733155E-2</v>
      </c>
      <c r="G48" s="11">
        <v>217</v>
      </c>
      <c r="H48" s="11">
        <v>145</v>
      </c>
      <c r="I48" s="13">
        <f t="shared" si="28"/>
        <v>14.466666666666667</v>
      </c>
      <c r="J48" s="13">
        <f t="shared" si="29"/>
        <v>9.6666666666666661</v>
      </c>
      <c r="K48" s="11"/>
      <c r="L48" s="11"/>
      <c r="N48" s="1" t="s">
        <v>131</v>
      </c>
      <c r="O48" s="1" t="s">
        <v>132</v>
      </c>
      <c r="P48" s="1" t="s">
        <v>133</v>
      </c>
      <c r="Q48" s="1" t="s">
        <v>27</v>
      </c>
    </row>
    <row r="49" spans="1:17" x14ac:dyDescent="0.3">
      <c r="A49" s="31" t="s">
        <v>100</v>
      </c>
      <c r="B49" s="12" t="s">
        <v>134</v>
      </c>
      <c r="C49" s="11">
        <v>3071</v>
      </c>
      <c r="D49" s="11">
        <v>99</v>
      </c>
      <c r="E49" s="14">
        <v>18</v>
      </c>
      <c r="F49" s="16">
        <f t="shared" si="27"/>
        <v>3.2237056333441878E-2</v>
      </c>
      <c r="G49" s="11">
        <v>248</v>
      </c>
      <c r="H49" s="11">
        <v>117</v>
      </c>
      <c r="I49" s="13">
        <f t="shared" si="28"/>
        <v>13.777777777777779</v>
      </c>
      <c r="J49" s="13">
        <f t="shared" si="29"/>
        <v>6.5</v>
      </c>
      <c r="K49" s="11"/>
      <c r="L49" s="11"/>
      <c r="N49" s="11" t="s">
        <v>135</v>
      </c>
      <c r="O49" s="16">
        <v>0.34410000000000002</v>
      </c>
      <c r="P49" s="16">
        <v>0.35</v>
      </c>
      <c r="Q49" s="16">
        <f t="shared" ref="Q49:Q53" si="41">(O49/P49)-1</f>
        <v>-1.6857142857142793E-2</v>
      </c>
    </row>
    <row r="50" spans="1:17" x14ac:dyDescent="0.3">
      <c r="B50" s="17"/>
      <c r="N50" s="11" t="s">
        <v>136</v>
      </c>
      <c r="O50" s="16">
        <v>0.16339999999999999</v>
      </c>
      <c r="P50" s="16">
        <f>7%+13.4%+0.65%</f>
        <v>0.21050000000000002</v>
      </c>
      <c r="Q50" s="16">
        <f t="shared" si="41"/>
        <v>-0.22375296912114029</v>
      </c>
    </row>
    <row r="51" spans="1:17" x14ac:dyDescent="0.3">
      <c r="N51" s="11" t="s">
        <v>137</v>
      </c>
      <c r="O51" s="16">
        <v>0.24879999999999999</v>
      </c>
      <c r="P51" s="16">
        <v>0.13739999999999999</v>
      </c>
      <c r="Q51" s="16">
        <f t="shared" si="41"/>
        <v>0.81077147016011653</v>
      </c>
    </row>
    <row r="52" spans="1:17" x14ac:dyDescent="0.3">
      <c r="B52" s="17"/>
      <c r="N52" s="11" t="s">
        <v>138</v>
      </c>
      <c r="O52" s="16">
        <f>18.43%+0.88%</f>
        <v>0.19309999999999999</v>
      </c>
      <c r="P52" s="16">
        <f>23.74%+1.24%</f>
        <v>0.24979999999999997</v>
      </c>
      <c r="Q52" s="16">
        <f t="shared" si="41"/>
        <v>-0.22698158526821455</v>
      </c>
    </row>
    <row r="53" spans="1:17" x14ac:dyDescent="0.3">
      <c r="B53" s="17"/>
      <c r="N53" s="11" t="s">
        <v>139</v>
      </c>
      <c r="O53" s="16">
        <v>0.05</v>
      </c>
      <c r="P53" s="16">
        <v>0.05</v>
      </c>
      <c r="Q53" s="16">
        <f t="shared" si="41"/>
        <v>0</v>
      </c>
    </row>
    <row r="54" spans="1:17" x14ac:dyDescent="0.3">
      <c r="B54" s="17"/>
    </row>
    <row r="55" spans="1:17" x14ac:dyDescent="0.3">
      <c r="B55" s="17"/>
      <c r="N55" s="41" t="s">
        <v>112</v>
      </c>
      <c r="O55" s="42">
        <f t="shared" ref="O55:P55" si="42">SUM(O49:O53)</f>
        <v>0.99940000000000007</v>
      </c>
      <c r="P55" s="42">
        <f t="shared" si="42"/>
        <v>0.99770000000000003</v>
      </c>
      <c r="Q55" s="42">
        <f>(O55/P55)-1</f>
        <v>1.7039190137315696E-3</v>
      </c>
    </row>
    <row r="56" spans="1:17" x14ac:dyDescent="0.3">
      <c r="B56" s="17"/>
    </row>
    <row r="57" spans="1:17" x14ac:dyDescent="0.3">
      <c r="B57" s="17"/>
    </row>
    <row r="58" spans="1:17" x14ac:dyDescent="0.3">
      <c r="B58" s="17"/>
    </row>
    <row r="59" spans="1:17" x14ac:dyDescent="0.3">
      <c r="B59" s="17"/>
      <c r="G59" s="17"/>
    </row>
    <row r="60" spans="1:17" x14ac:dyDescent="0.3">
      <c r="B60" s="17"/>
    </row>
    <row r="61" spans="1:17" x14ac:dyDescent="0.3">
      <c r="B61" s="17"/>
    </row>
    <row r="62" spans="1:17" x14ac:dyDescent="0.3">
      <c r="B62" s="17"/>
    </row>
    <row r="63" spans="1:17" x14ac:dyDescent="0.3">
      <c r="B63" s="17"/>
    </row>
    <row r="64" spans="1:17" x14ac:dyDescent="0.3">
      <c r="B64" s="17"/>
    </row>
    <row r="65" spans="2:2" x14ac:dyDescent="0.3">
      <c r="B65" s="17"/>
    </row>
    <row r="66" spans="2:2" x14ac:dyDescent="0.3">
      <c r="B66" s="17"/>
    </row>
    <row r="67" spans="2:2" x14ac:dyDescent="0.3">
      <c r="B67" s="17"/>
    </row>
    <row r="68" spans="2:2" x14ac:dyDescent="0.3">
      <c r="B68" s="17"/>
    </row>
    <row r="69" spans="2:2" x14ac:dyDescent="0.3">
      <c r="B69" s="17"/>
    </row>
    <row r="70" spans="2:2" x14ac:dyDescent="0.3">
      <c r="B70" s="17"/>
    </row>
    <row r="71" spans="2:2" x14ac:dyDescent="0.3">
      <c r="B71" s="17"/>
    </row>
    <row r="72" spans="2:2" x14ac:dyDescent="0.3">
      <c r="B72" s="17"/>
    </row>
    <row r="73" spans="2:2" x14ac:dyDescent="0.3">
      <c r="B73" s="17"/>
    </row>
    <row r="74" spans="2:2" x14ac:dyDescent="0.3">
      <c r="B74" s="17"/>
    </row>
    <row r="75" spans="2:2" x14ac:dyDescent="0.3">
      <c r="B75" s="17"/>
    </row>
    <row r="76" spans="2:2" x14ac:dyDescent="0.3">
      <c r="B76" s="17"/>
    </row>
    <row r="77" spans="2:2" x14ac:dyDescent="0.3">
      <c r="B77" s="17"/>
    </row>
    <row r="78" spans="2:2" x14ac:dyDescent="0.3">
      <c r="B78" s="17"/>
    </row>
    <row r="79" spans="2:2" x14ac:dyDescent="0.3">
      <c r="B79" s="17"/>
    </row>
    <row r="80" spans="2:2" x14ac:dyDescent="0.3">
      <c r="B80" s="17"/>
    </row>
    <row r="81" spans="2:2" x14ac:dyDescent="0.3">
      <c r="B81" s="17"/>
    </row>
    <row r="82" spans="2:2" x14ac:dyDescent="0.3">
      <c r="B82" s="17"/>
    </row>
    <row r="83" spans="2:2" x14ac:dyDescent="0.3">
      <c r="B83" s="17"/>
    </row>
    <row r="84" spans="2:2" x14ac:dyDescent="0.3">
      <c r="B84" s="17"/>
    </row>
    <row r="85" spans="2:2" x14ac:dyDescent="0.3">
      <c r="B85" s="17"/>
    </row>
    <row r="86" spans="2:2" x14ac:dyDescent="0.3">
      <c r="B86" s="17"/>
    </row>
    <row r="87" spans="2:2" x14ac:dyDescent="0.3">
      <c r="B87" s="17"/>
    </row>
    <row r="88" spans="2:2" x14ac:dyDescent="0.3">
      <c r="B88" s="17"/>
    </row>
    <row r="89" spans="2:2" x14ac:dyDescent="0.3">
      <c r="B89" s="17"/>
    </row>
    <row r="90" spans="2:2" x14ac:dyDescent="0.3">
      <c r="B90" s="17"/>
    </row>
    <row r="91" spans="2:2" x14ac:dyDescent="0.3">
      <c r="B91" s="17"/>
    </row>
    <row r="92" spans="2:2" x14ac:dyDescent="0.3">
      <c r="B92" s="17"/>
    </row>
    <row r="93" spans="2:2" x14ac:dyDescent="0.3">
      <c r="B93" s="17"/>
    </row>
    <row r="94" spans="2:2" x14ac:dyDescent="0.3">
      <c r="B94" s="17"/>
    </row>
    <row r="95" spans="2:2" x14ac:dyDescent="0.3">
      <c r="B95" s="17"/>
    </row>
    <row r="96" spans="2:2" x14ac:dyDescent="0.3">
      <c r="B96" s="17"/>
    </row>
    <row r="97" spans="2:2" x14ac:dyDescent="0.3">
      <c r="B97" s="17"/>
    </row>
    <row r="98" spans="2:2" x14ac:dyDescent="0.3">
      <c r="B98" s="17"/>
    </row>
    <row r="99" spans="2:2" x14ac:dyDescent="0.3">
      <c r="B99" s="17"/>
    </row>
    <row r="100" spans="2:2" x14ac:dyDescent="0.3">
      <c r="B100" s="17"/>
    </row>
    <row r="101" spans="2:2" x14ac:dyDescent="0.3">
      <c r="B101" s="17"/>
    </row>
    <row r="102" spans="2:2" x14ac:dyDescent="0.3">
      <c r="B102" s="17"/>
    </row>
    <row r="103" spans="2:2" x14ac:dyDescent="0.3">
      <c r="B103" s="17"/>
    </row>
    <row r="104" spans="2:2" x14ac:dyDescent="0.3">
      <c r="B104" s="17"/>
    </row>
    <row r="105" spans="2:2" x14ac:dyDescent="0.3">
      <c r="B105" s="17"/>
    </row>
    <row r="106" spans="2:2" x14ac:dyDescent="0.3">
      <c r="B106" s="17"/>
    </row>
    <row r="107" spans="2:2" x14ac:dyDescent="0.3">
      <c r="B107" s="17"/>
    </row>
    <row r="108" spans="2:2" x14ac:dyDescent="0.3">
      <c r="B108" s="17"/>
    </row>
    <row r="109" spans="2:2" x14ac:dyDescent="0.3">
      <c r="B109" s="17"/>
    </row>
    <row r="110" spans="2:2" x14ac:dyDescent="0.3">
      <c r="B110" s="17"/>
    </row>
    <row r="111" spans="2:2" x14ac:dyDescent="0.3">
      <c r="B111" s="17"/>
    </row>
    <row r="112" spans="2:2" x14ac:dyDescent="0.3">
      <c r="B112" s="17"/>
    </row>
    <row r="113" spans="2:2" x14ac:dyDescent="0.3">
      <c r="B113" s="17"/>
    </row>
    <row r="114" spans="2:2" x14ac:dyDescent="0.3">
      <c r="B114" s="17"/>
    </row>
    <row r="115" spans="2:2" x14ac:dyDescent="0.3">
      <c r="B115" s="17"/>
    </row>
    <row r="116" spans="2:2" x14ac:dyDescent="0.3">
      <c r="B116" s="17"/>
    </row>
    <row r="117" spans="2:2" x14ac:dyDescent="0.3">
      <c r="B117" s="17"/>
    </row>
    <row r="118" spans="2:2" x14ac:dyDescent="0.3">
      <c r="B118" s="17"/>
    </row>
    <row r="119" spans="2:2" x14ac:dyDescent="0.3">
      <c r="B119" s="17"/>
    </row>
    <row r="120" spans="2:2" x14ac:dyDescent="0.3">
      <c r="B120" s="17"/>
    </row>
    <row r="121" spans="2:2" x14ac:dyDescent="0.3">
      <c r="B121" s="17"/>
    </row>
    <row r="122" spans="2:2" x14ac:dyDescent="0.3">
      <c r="B122" s="17"/>
    </row>
    <row r="123" spans="2:2" x14ac:dyDescent="0.3">
      <c r="B123" s="17"/>
    </row>
    <row r="124" spans="2:2" x14ac:dyDescent="0.3">
      <c r="B124" s="17"/>
    </row>
    <row r="125" spans="2:2" x14ac:dyDescent="0.3">
      <c r="B125" s="17"/>
    </row>
    <row r="126" spans="2:2" x14ac:dyDescent="0.3">
      <c r="B126" s="17"/>
    </row>
    <row r="127" spans="2:2" x14ac:dyDescent="0.3">
      <c r="B127" s="17"/>
    </row>
    <row r="128" spans="2:2" x14ac:dyDescent="0.3">
      <c r="B128" s="17"/>
    </row>
    <row r="129" spans="2:2" x14ac:dyDescent="0.3">
      <c r="B129" s="17"/>
    </row>
    <row r="130" spans="2:2" x14ac:dyDescent="0.3">
      <c r="B130" s="17"/>
    </row>
    <row r="131" spans="2:2" x14ac:dyDescent="0.3">
      <c r="B131" s="17"/>
    </row>
    <row r="132" spans="2:2" x14ac:dyDescent="0.3">
      <c r="B132" s="17"/>
    </row>
    <row r="133" spans="2:2" x14ac:dyDescent="0.3">
      <c r="B133" s="17"/>
    </row>
    <row r="134" spans="2:2" x14ac:dyDescent="0.3">
      <c r="B134" s="17"/>
    </row>
    <row r="135" spans="2:2" x14ac:dyDescent="0.3">
      <c r="B135" s="17"/>
    </row>
    <row r="136" spans="2:2" x14ac:dyDescent="0.3">
      <c r="B136" s="17"/>
    </row>
    <row r="137" spans="2:2" x14ac:dyDescent="0.3">
      <c r="B137" s="17"/>
    </row>
    <row r="138" spans="2:2" x14ac:dyDescent="0.3">
      <c r="B138" s="17"/>
    </row>
    <row r="139" spans="2:2" x14ac:dyDescent="0.3">
      <c r="B139" s="17"/>
    </row>
    <row r="140" spans="2:2" x14ac:dyDescent="0.3">
      <c r="B140" s="17"/>
    </row>
    <row r="141" spans="2:2" x14ac:dyDescent="0.3">
      <c r="B141" s="17"/>
    </row>
    <row r="142" spans="2:2" x14ac:dyDescent="0.3">
      <c r="B142" s="17"/>
    </row>
    <row r="143" spans="2:2" x14ac:dyDescent="0.3">
      <c r="B143" s="17"/>
    </row>
    <row r="144" spans="2:2" x14ac:dyDescent="0.3">
      <c r="B144" s="17"/>
    </row>
    <row r="145" spans="2:2" x14ac:dyDescent="0.3">
      <c r="B145" s="17"/>
    </row>
    <row r="146" spans="2:2" x14ac:dyDescent="0.3">
      <c r="B146" s="17"/>
    </row>
    <row r="147" spans="2:2" x14ac:dyDescent="0.3">
      <c r="B147" s="17"/>
    </row>
    <row r="148" spans="2:2" x14ac:dyDescent="0.3">
      <c r="B148" s="17"/>
    </row>
    <row r="149" spans="2:2" x14ac:dyDescent="0.3">
      <c r="B149" s="17"/>
    </row>
    <row r="150" spans="2:2" x14ac:dyDescent="0.3">
      <c r="B150" s="17"/>
    </row>
    <row r="151" spans="2:2" x14ac:dyDescent="0.3">
      <c r="B151" s="17"/>
    </row>
    <row r="152" spans="2:2" x14ac:dyDescent="0.3">
      <c r="B152" s="17"/>
    </row>
    <row r="153" spans="2:2" x14ac:dyDescent="0.3">
      <c r="B153" s="17"/>
    </row>
    <row r="154" spans="2:2" x14ac:dyDescent="0.3">
      <c r="B154" s="17"/>
    </row>
    <row r="155" spans="2:2" x14ac:dyDescent="0.3">
      <c r="B155" s="17"/>
    </row>
    <row r="156" spans="2:2" x14ac:dyDescent="0.3">
      <c r="B156" s="17"/>
    </row>
    <row r="157" spans="2:2" x14ac:dyDescent="0.3">
      <c r="B157" s="17"/>
    </row>
    <row r="158" spans="2:2" x14ac:dyDescent="0.3">
      <c r="B158" s="17"/>
    </row>
    <row r="159" spans="2:2" x14ac:dyDescent="0.3">
      <c r="B159" s="17"/>
    </row>
    <row r="160" spans="2:2" x14ac:dyDescent="0.3">
      <c r="B160" s="17"/>
    </row>
    <row r="161" spans="2:2" x14ac:dyDescent="0.3">
      <c r="B161" s="17"/>
    </row>
    <row r="162" spans="2:2" x14ac:dyDescent="0.3">
      <c r="B162" s="17"/>
    </row>
    <row r="163" spans="2:2" x14ac:dyDescent="0.3">
      <c r="B163" s="17"/>
    </row>
    <row r="164" spans="2:2" x14ac:dyDescent="0.3">
      <c r="B164" s="17"/>
    </row>
    <row r="165" spans="2:2" x14ac:dyDescent="0.3">
      <c r="B165" s="17"/>
    </row>
    <row r="166" spans="2:2" x14ac:dyDescent="0.3">
      <c r="B166" s="17"/>
    </row>
    <row r="167" spans="2:2" x14ac:dyDescent="0.3">
      <c r="B167" s="17"/>
    </row>
    <row r="168" spans="2:2" x14ac:dyDescent="0.3">
      <c r="B168" s="17"/>
    </row>
    <row r="169" spans="2:2" x14ac:dyDescent="0.3">
      <c r="B169" s="17"/>
    </row>
    <row r="170" spans="2:2" x14ac:dyDescent="0.3">
      <c r="B170" s="17"/>
    </row>
    <row r="171" spans="2:2" x14ac:dyDescent="0.3">
      <c r="B171" s="17"/>
    </row>
    <row r="172" spans="2:2" x14ac:dyDescent="0.3">
      <c r="B172" s="17"/>
    </row>
    <row r="173" spans="2:2" x14ac:dyDescent="0.3">
      <c r="B173" s="17"/>
    </row>
    <row r="174" spans="2:2" x14ac:dyDescent="0.3">
      <c r="B174" s="17"/>
    </row>
    <row r="175" spans="2:2" x14ac:dyDescent="0.3">
      <c r="B175" s="17"/>
    </row>
    <row r="176" spans="2:2" x14ac:dyDescent="0.3">
      <c r="B176" s="17"/>
    </row>
    <row r="177" spans="2:2" x14ac:dyDescent="0.3">
      <c r="B177" s="17"/>
    </row>
    <row r="178" spans="2:2" x14ac:dyDescent="0.3">
      <c r="B178" s="17"/>
    </row>
    <row r="179" spans="2:2" x14ac:dyDescent="0.3">
      <c r="B179" s="17"/>
    </row>
    <row r="180" spans="2:2" x14ac:dyDescent="0.3">
      <c r="B180" s="17"/>
    </row>
    <row r="181" spans="2:2" x14ac:dyDescent="0.3">
      <c r="B181" s="17"/>
    </row>
    <row r="182" spans="2:2" x14ac:dyDescent="0.3">
      <c r="B182" s="17"/>
    </row>
    <row r="183" spans="2:2" x14ac:dyDescent="0.3">
      <c r="B183" s="17"/>
    </row>
    <row r="184" spans="2:2" x14ac:dyDescent="0.3">
      <c r="B184" s="17"/>
    </row>
    <row r="185" spans="2:2" x14ac:dyDescent="0.3">
      <c r="B185" s="17"/>
    </row>
    <row r="186" spans="2:2" x14ac:dyDescent="0.3">
      <c r="B186" s="17"/>
    </row>
    <row r="187" spans="2:2" x14ac:dyDescent="0.3">
      <c r="B187" s="17"/>
    </row>
    <row r="188" spans="2:2" x14ac:dyDescent="0.3">
      <c r="B188" s="17"/>
    </row>
    <row r="189" spans="2:2" x14ac:dyDescent="0.3">
      <c r="B189" s="17"/>
    </row>
    <row r="190" spans="2:2" x14ac:dyDescent="0.3">
      <c r="B190" s="17"/>
    </row>
    <row r="191" spans="2:2" x14ac:dyDescent="0.3">
      <c r="B191" s="17"/>
    </row>
    <row r="192" spans="2:2" x14ac:dyDescent="0.3">
      <c r="B192" s="17"/>
    </row>
    <row r="193" spans="2:2" x14ac:dyDescent="0.3">
      <c r="B193" s="17"/>
    </row>
    <row r="194" spans="2:2" x14ac:dyDescent="0.3">
      <c r="B194" s="17"/>
    </row>
    <row r="195" spans="2:2" x14ac:dyDescent="0.3">
      <c r="B195" s="17"/>
    </row>
    <row r="196" spans="2:2" x14ac:dyDescent="0.3">
      <c r="B196" s="17"/>
    </row>
    <row r="197" spans="2:2" x14ac:dyDescent="0.3">
      <c r="B197" s="17"/>
    </row>
    <row r="198" spans="2:2" x14ac:dyDescent="0.3">
      <c r="B198" s="17"/>
    </row>
    <row r="199" spans="2:2" x14ac:dyDescent="0.3">
      <c r="B199" s="17"/>
    </row>
    <row r="200" spans="2:2" x14ac:dyDescent="0.3">
      <c r="B200" s="17"/>
    </row>
    <row r="201" spans="2:2" x14ac:dyDescent="0.3">
      <c r="B201" s="17"/>
    </row>
    <row r="202" spans="2:2" x14ac:dyDescent="0.3">
      <c r="B202" s="17"/>
    </row>
    <row r="203" spans="2:2" x14ac:dyDescent="0.3">
      <c r="B203" s="17"/>
    </row>
    <row r="204" spans="2:2" x14ac:dyDescent="0.3">
      <c r="B204" s="17"/>
    </row>
    <row r="205" spans="2:2" x14ac:dyDescent="0.3">
      <c r="B205" s="17"/>
    </row>
    <row r="206" spans="2:2" x14ac:dyDescent="0.3">
      <c r="B206" s="17"/>
    </row>
    <row r="207" spans="2:2" x14ac:dyDescent="0.3">
      <c r="B207" s="17"/>
    </row>
    <row r="208" spans="2:2" x14ac:dyDescent="0.3">
      <c r="B208" s="17"/>
    </row>
    <row r="209" spans="2:2" x14ac:dyDescent="0.3">
      <c r="B209" s="17"/>
    </row>
    <row r="210" spans="2:2" x14ac:dyDescent="0.3">
      <c r="B210" s="17"/>
    </row>
    <row r="211" spans="2:2" x14ac:dyDescent="0.3">
      <c r="B211" s="17"/>
    </row>
    <row r="212" spans="2:2" x14ac:dyDescent="0.3">
      <c r="B212" s="17"/>
    </row>
    <row r="213" spans="2:2" x14ac:dyDescent="0.3">
      <c r="B213" s="17"/>
    </row>
    <row r="214" spans="2:2" x14ac:dyDescent="0.3">
      <c r="B214" s="17"/>
    </row>
    <row r="215" spans="2:2" x14ac:dyDescent="0.3">
      <c r="B215" s="17"/>
    </row>
    <row r="216" spans="2:2" x14ac:dyDescent="0.3">
      <c r="B216" s="17"/>
    </row>
    <row r="217" spans="2:2" x14ac:dyDescent="0.3">
      <c r="B217" s="17"/>
    </row>
    <row r="218" spans="2:2" x14ac:dyDescent="0.3">
      <c r="B218" s="17"/>
    </row>
    <row r="219" spans="2:2" x14ac:dyDescent="0.3">
      <c r="B219" s="17"/>
    </row>
    <row r="220" spans="2:2" x14ac:dyDescent="0.3">
      <c r="B220" s="17"/>
    </row>
    <row r="221" spans="2:2" x14ac:dyDescent="0.3">
      <c r="B221" s="17"/>
    </row>
    <row r="222" spans="2:2" x14ac:dyDescent="0.3">
      <c r="B222" s="17"/>
    </row>
    <row r="223" spans="2:2" x14ac:dyDescent="0.3">
      <c r="B223" s="17"/>
    </row>
    <row r="224" spans="2:2" x14ac:dyDescent="0.3">
      <c r="B224" s="17"/>
    </row>
    <row r="225" spans="2:2" x14ac:dyDescent="0.3">
      <c r="B225" s="17"/>
    </row>
    <row r="226" spans="2:2" x14ac:dyDescent="0.3">
      <c r="B226" s="17"/>
    </row>
    <row r="227" spans="2:2" x14ac:dyDescent="0.3">
      <c r="B227" s="17"/>
    </row>
    <row r="228" spans="2:2" x14ac:dyDescent="0.3">
      <c r="B228" s="17"/>
    </row>
    <row r="229" spans="2:2" x14ac:dyDescent="0.3">
      <c r="B229" s="17"/>
    </row>
    <row r="230" spans="2:2" x14ac:dyDescent="0.3">
      <c r="B230" s="17"/>
    </row>
    <row r="231" spans="2:2" x14ac:dyDescent="0.3">
      <c r="B231" s="17"/>
    </row>
    <row r="232" spans="2:2" x14ac:dyDescent="0.3">
      <c r="B232" s="17"/>
    </row>
    <row r="233" spans="2:2" x14ac:dyDescent="0.3">
      <c r="B233" s="17"/>
    </row>
    <row r="234" spans="2:2" x14ac:dyDescent="0.3">
      <c r="B234" s="17"/>
    </row>
    <row r="235" spans="2:2" x14ac:dyDescent="0.3">
      <c r="B235" s="17"/>
    </row>
    <row r="236" spans="2:2" x14ac:dyDescent="0.3">
      <c r="B236" s="17"/>
    </row>
    <row r="237" spans="2:2" x14ac:dyDescent="0.3">
      <c r="B237" s="17"/>
    </row>
    <row r="238" spans="2:2" x14ac:dyDescent="0.3">
      <c r="B238" s="17"/>
    </row>
    <row r="239" spans="2:2" x14ac:dyDescent="0.3">
      <c r="B239" s="17"/>
    </row>
    <row r="240" spans="2:2" x14ac:dyDescent="0.3">
      <c r="B240" s="17"/>
    </row>
    <row r="241" spans="2:2" x14ac:dyDescent="0.3">
      <c r="B241" s="17"/>
    </row>
    <row r="242" spans="2:2" x14ac:dyDescent="0.3">
      <c r="B242" s="17"/>
    </row>
    <row r="243" spans="2:2" x14ac:dyDescent="0.3">
      <c r="B243" s="17"/>
    </row>
    <row r="244" spans="2:2" x14ac:dyDescent="0.3">
      <c r="B244" s="17"/>
    </row>
    <row r="245" spans="2:2" x14ac:dyDescent="0.3">
      <c r="B245" s="17"/>
    </row>
    <row r="246" spans="2:2" x14ac:dyDescent="0.3">
      <c r="B246" s="17"/>
    </row>
    <row r="247" spans="2:2" x14ac:dyDescent="0.3">
      <c r="B247" s="17"/>
    </row>
    <row r="248" spans="2:2" x14ac:dyDescent="0.3">
      <c r="B248" s="17"/>
    </row>
    <row r="249" spans="2:2" x14ac:dyDescent="0.3">
      <c r="B249" s="17"/>
    </row>
    <row r="250" spans="2:2" x14ac:dyDescent="0.3">
      <c r="B250" s="17"/>
    </row>
    <row r="251" spans="2:2" x14ac:dyDescent="0.3">
      <c r="B251" s="17"/>
    </row>
    <row r="252" spans="2:2" x14ac:dyDescent="0.3">
      <c r="B252" s="17"/>
    </row>
    <row r="253" spans="2:2" x14ac:dyDescent="0.3">
      <c r="B253" s="17"/>
    </row>
    <row r="254" spans="2:2" x14ac:dyDescent="0.3">
      <c r="B254" s="17"/>
    </row>
    <row r="255" spans="2:2" x14ac:dyDescent="0.3">
      <c r="B255" s="17"/>
    </row>
    <row r="256" spans="2:2" x14ac:dyDescent="0.3">
      <c r="B256" s="17"/>
    </row>
    <row r="257" spans="2:2" x14ac:dyDescent="0.3">
      <c r="B257" s="17"/>
    </row>
    <row r="258" spans="2:2" x14ac:dyDescent="0.3">
      <c r="B258" s="17"/>
    </row>
    <row r="259" spans="2:2" x14ac:dyDescent="0.3">
      <c r="B259" s="17"/>
    </row>
    <row r="260" spans="2:2" x14ac:dyDescent="0.3">
      <c r="B260" s="17"/>
    </row>
    <row r="261" spans="2:2" x14ac:dyDescent="0.3">
      <c r="B261" s="17"/>
    </row>
    <row r="262" spans="2:2" x14ac:dyDescent="0.3">
      <c r="B262" s="17"/>
    </row>
    <row r="263" spans="2:2" x14ac:dyDescent="0.3">
      <c r="B263" s="17"/>
    </row>
    <row r="264" spans="2:2" x14ac:dyDescent="0.3">
      <c r="B264" s="17"/>
    </row>
    <row r="265" spans="2:2" x14ac:dyDescent="0.3">
      <c r="B265" s="17"/>
    </row>
    <row r="266" spans="2:2" x14ac:dyDescent="0.3">
      <c r="B266" s="17"/>
    </row>
    <row r="267" spans="2:2" x14ac:dyDescent="0.3">
      <c r="B267" s="17"/>
    </row>
    <row r="268" spans="2:2" x14ac:dyDescent="0.3">
      <c r="B268" s="17"/>
    </row>
    <row r="269" spans="2:2" x14ac:dyDescent="0.3">
      <c r="B269" s="17"/>
    </row>
    <row r="270" spans="2:2" x14ac:dyDescent="0.3">
      <c r="B270" s="17"/>
    </row>
    <row r="271" spans="2:2" x14ac:dyDescent="0.3">
      <c r="B271" s="17"/>
    </row>
    <row r="272" spans="2:2" x14ac:dyDescent="0.3">
      <c r="B272" s="17"/>
    </row>
    <row r="273" spans="2:2" x14ac:dyDescent="0.3">
      <c r="B273" s="17"/>
    </row>
    <row r="274" spans="2:2" x14ac:dyDescent="0.3">
      <c r="B274" s="17"/>
    </row>
    <row r="275" spans="2:2" x14ac:dyDescent="0.3">
      <c r="B275" s="17"/>
    </row>
    <row r="276" spans="2:2" x14ac:dyDescent="0.3">
      <c r="B276" s="17"/>
    </row>
    <row r="277" spans="2:2" x14ac:dyDescent="0.3">
      <c r="B277" s="17"/>
    </row>
    <row r="278" spans="2:2" x14ac:dyDescent="0.3">
      <c r="B278" s="17"/>
    </row>
    <row r="279" spans="2:2" x14ac:dyDescent="0.3">
      <c r="B279" s="17"/>
    </row>
    <row r="280" spans="2:2" x14ac:dyDescent="0.3">
      <c r="B280" s="17"/>
    </row>
    <row r="281" spans="2:2" x14ac:dyDescent="0.3">
      <c r="B281" s="17"/>
    </row>
    <row r="282" spans="2:2" x14ac:dyDescent="0.3">
      <c r="B282" s="17"/>
    </row>
    <row r="283" spans="2:2" x14ac:dyDescent="0.3">
      <c r="B283" s="17"/>
    </row>
    <row r="284" spans="2:2" x14ac:dyDescent="0.3">
      <c r="B284" s="17"/>
    </row>
    <row r="285" spans="2:2" x14ac:dyDescent="0.3">
      <c r="B285" s="17"/>
    </row>
    <row r="286" spans="2:2" x14ac:dyDescent="0.3">
      <c r="B286" s="17"/>
    </row>
    <row r="287" spans="2:2" x14ac:dyDescent="0.3">
      <c r="B287" s="17"/>
    </row>
    <row r="288" spans="2:2" x14ac:dyDescent="0.3">
      <c r="B288" s="17"/>
    </row>
    <row r="289" spans="2:2" x14ac:dyDescent="0.3">
      <c r="B289" s="17"/>
    </row>
    <row r="290" spans="2:2" x14ac:dyDescent="0.3">
      <c r="B290" s="17"/>
    </row>
    <row r="291" spans="2:2" x14ac:dyDescent="0.3">
      <c r="B291" s="17"/>
    </row>
    <row r="292" spans="2:2" x14ac:dyDescent="0.3">
      <c r="B292" s="17"/>
    </row>
    <row r="293" spans="2:2" x14ac:dyDescent="0.3">
      <c r="B293" s="17"/>
    </row>
    <row r="294" spans="2:2" x14ac:dyDescent="0.3">
      <c r="B294" s="17"/>
    </row>
    <row r="295" spans="2:2" x14ac:dyDescent="0.3">
      <c r="B295" s="17"/>
    </row>
    <row r="296" spans="2:2" x14ac:dyDescent="0.3">
      <c r="B296" s="17"/>
    </row>
    <row r="297" spans="2:2" x14ac:dyDescent="0.3">
      <c r="B297" s="17"/>
    </row>
    <row r="298" spans="2:2" x14ac:dyDescent="0.3">
      <c r="B298" s="17"/>
    </row>
    <row r="299" spans="2:2" x14ac:dyDescent="0.3">
      <c r="B299" s="17"/>
    </row>
    <row r="300" spans="2:2" x14ac:dyDescent="0.3">
      <c r="B300" s="17"/>
    </row>
    <row r="301" spans="2:2" x14ac:dyDescent="0.3">
      <c r="B301" s="17"/>
    </row>
    <row r="302" spans="2:2" x14ac:dyDescent="0.3">
      <c r="B302" s="17"/>
    </row>
    <row r="303" spans="2:2" x14ac:dyDescent="0.3">
      <c r="B303" s="17"/>
    </row>
    <row r="304" spans="2:2" x14ac:dyDescent="0.3">
      <c r="B304" s="17"/>
    </row>
    <row r="305" spans="2:2" x14ac:dyDescent="0.3">
      <c r="B305" s="17"/>
    </row>
    <row r="306" spans="2:2" x14ac:dyDescent="0.3">
      <c r="B306" s="17"/>
    </row>
    <row r="307" spans="2:2" x14ac:dyDescent="0.3">
      <c r="B307" s="17"/>
    </row>
    <row r="308" spans="2:2" x14ac:dyDescent="0.3">
      <c r="B308" s="17"/>
    </row>
    <row r="309" spans="2:2" x14ac:dyDescent="0.3">
      <c r="B309" s="17"/>
    </row>
    <row r="310" spans="2:2" x14ac:dyDescent="0.3">
      <c r="B310" s="17"/>
    </row>
    <row r="311" spans="2:2" x14ac:dyDescent="0.3">
      <c r="B311" s="17"/>
    </row>
    <row r="312" spans="2:2" x14ac:dyDescent="0.3">
      <c r="B312" s="17"/>
    </row>
    <row r="313" spans="2:2" x14ac:dyDescent="0.3">
      <c r="B313" s="17"/>
    </row>
    <row r="314" spans="2:2" x14ac:dyDescent="0.3">
      <c r="B314" s="17"/>
    </row>
    <row r="315" spans="2:2" x14ac:dyDescent="0.3">
      <c r="B315" s="17"/>
    </row>
    <row r="316" spans="2:2" x14ac:dyDescent="0.3">
      <c r="B316" s="17"/>
    </row>
    <row r="317" spans="2:2" x14ac:dyDescent="0.3">
      <c r="B317" s="17"/>
    </row>
    <row r="318" spans="2:2" x14ac:dyDescent="0.3">
      <c r="B318" s="17"/>
    </row>
    <row r="319" spans="2:2" x14ac:dyDescent="0.3">
      <c r="B319" s="17"/>
    </row>
    <row r="320" spans="2:2" x14ac:dyDescent="0.3">
      <c r="B320" s="17"/>
    </row>
    <row r="321" spans="2:2" x14ac:dyDescent="0.3">
      <c r="B321" s="17"/>
    </row>
    <row r="322" spans="2:2" x14ac:dyDescent="0.3">
      <c r="B322" s="17"/>
    </row>
    <row r="323" spans="2:2" x14ac:dyDescent="0.3">
      <c r="B323" s="17"/>
    </row>
    <row r="324" spans="2:2" x14ac:dyDescent="0.3">
      <c r="B324" s="17"/>
    </row>
    <row r="325" spans="2:2" x14ac:dyDescent="0.3">
      <c r="B325" s="17"/>
    </row>
    <row r="326" spans="2:2" x14ac:dyDescent="0.3">
      <c r="B326" s="17"/>
    </row>
    <row r="327" spans="2:2" x14ac:dyDescent="0.3">
      <c r="B327" s="17"/>
    </row>
    <row r="328" spans="2:2" x14ac:dyDescent="0.3">
      <c r="B328" s="17"/>
    </row>
    <row r="329" spans="2:2" x14ac:dyDescent="0.3">
      <c r="B329" s="17"/>
    </row>
    <row r="330" spans="2:2" x14ac:dyDescent="0.3">
      <c r="B330" s="17"/>
    </row>
    <row r="331" spans="2:2" x14ac:dyDescent="0.3">
      <c r="B331" s="17"/>
    </row>
    <row r="332" spans="2:2" x14ac:dyDescent="0.3">
      <c r="B332" s="17"/>
    </row>
    <row r="333" spans="2:2" x14ac:dyDescent="0.3">
      <c r="B333" s="17"/>
    </row>
    <row r="334" spans="2:2" x14ac:dyDescent="0.3">
      <c r="B334" s="17"/>
    </row>
    <row r="335" spans="2:2" x14ac:dyDescent="0.3">
      <c r="B335" s="17"/>
    </row>
    <row r="336" spans="2:2" x14ac:dyDescent="0.3">
      <c r="B336" s="17"/>
    </row>
    <row r="337" spans="2:2" x14ac:dyDescent="0.3">
      <c r="B337" s="17"/>
    </row>
    <row r="338" spans="2:2" x14ac:dyDescent="0.3">
      <c r="B338" s="17"/>
    </row>
    <row r="339" spans="2:2" x14ac:dyDescent="0.3">
      <c r="B339" s="17"/>
    </row>
    <row r="340" spans="2:2" x14ac:dyDescent="0.3">
      <c r="B340" s="17"/>
    </row>
    <row r="341" spans="2:2" x14ac:dyDescent="0.3">
      <c r="B341" s="17"/>
    </row>
    <row r="342" spans="2:2" x14ac:dyDescent="0.3">
      <c r="B342" s="17"/>
    </row>
    <row r="343" spans="2:2" x14ac:dyDescent="0.3">
      <c r="B343" s="17"/>
    </row>
    <row r="344" spans="2:2" x14ac:dyDescent="0.3">
      <c r="B344" s="17"/>
    </row>
    <row r="345" spans="2:2" x14ac:dyDescent="0.3">
      <c r="B345" s="17"/>
    </row>
    <row r="346" spans="2:2" x14ac:dyDescent="0.3">
      <c r="B346" s="17"/>
    </row>
    <row r="347" spans="2:2" x14ac:dyDescent="0.3">
      <c r="B347" s="17"/>
    </row>
    <row r="348" spans="2:2" x14ac:dyDescent="0.3">
      <c r="B348" s="17"/>
    </row>
    <row r="349" spans="2:2" x14ac:dyDescent="0.3">
      <c r="B349" s="17"/>
    </row>
    <row r="350" spans="2:2" x14ac:dyDescent="0.3">
      <c r="B350" s="17"/>
    </row>
    <row r="351" spans="2:2" x14ac:dyDescent="0.3">
      <c r="B351" s="17"/>
    </row>
    <row r="352" spans="2:2" x14ac:dyDescent="0.3">
      <c r="B352" s="17"/>
    </row>
    <row r="353" spans="2:2" x14ac:dyDescent="0.3">
      <c r="B353" s="17"/>
    </row>
    <row r="354" spans="2:2" x14ac:dyDescent="0.3">
      <c r="B354" s="17"/>
    </row>
    <row r="355" spans="2:2" x14ac:dyDescent="0.3">
      <c r="B355" s="17"/>
    </row>
    <row r="356" spans="2:2" x14ac:dyDescent="0.3">
      <c r="B356" s="17"/>
    </row>
    <row r="357" spans="2:2" x14ac:dyDescent="0.3">
      <c r="B357" s="17"/>
    </row>
    <row r="358" spans="2:2" x14ac:dyDescent="0.3">
      <c r="B358" s="17"/>
    </row>
    <row r="359" spans="2:2" x14ac:dyDescent="0.3">
      <c r="B359" s="17"/>
    </row>
    <row r="360" spans="2:2" x14ac:dyDescent="0.3">
      <c r="B360" s="17"/>
    </row>
    <row r="361" spans="2:2" x14ac:dyDescent="0.3">
      <c r="B361" s="17"/>
    </row>
    <row r="362" spans="2:2" x14ac:dyDescent="0.3">
      <c r="B362" s="17"/>
    </row>
    <row r="363" spans="2:2" x14ac:dyDescent="0.3">
      <c r="B363" s="17"/>
    </row>
    <row r="364" spans="2:2" x14ac:dyDescent="0.3">
      <c r="B364" s="17"/>
    </row>
    <row r="365" spans="2:2" x14ac:dyDescent="0.3">
      <c r="B365" s="17"/>
    </row>
    <row r="366" spans="2:2" x14ac:dyDescent="0.3">
      <c r="B366" s="17"/>
    </row>
    <row r="367" spans="2:2" x14ac:dyDescent="0.3">
      <c r="B367" s="17"/>
    </row>
    <row r="368" spans="2:2" x14ac:dyDescent="0.3">
      <c r="B368" s="17"/>
    </row>
    <row r="369" spans="2:2" x14ac:dyDescent="0.3">
      <c r="B369" s="17"/>
    </row>
    <row r="370" spans="2:2" x14ac:dyDescent="0.3">
      <c r="B370" s="17"/>
    </row>
    <row r="371" spans="2:2" x14ac:dyDescent="0.3">
      <c r="B371" s="17"/>
    </row>
    <row r="372" spans="2:2" x14ac:dyDescent="0.3">
      <c r="B372" s="17"/>
    </row>
    <row r="373" spans="2:2" x14ac:dyDescent="0.3">
      <c r="B373" s="17"/>
    </row>
    <row r="374" spans="2:2" x14ac:dyDescent="0.3">
      <c r="B374" s="17"/>
    </row>
    <row r="375" spans="2:2" x14ac:dyDescent="0.3">
      <c r="B375" s="17"/>
    </row>
    <row r="376" spans="2:2" x14ac:dyDescent="0.3">
      <c r="B376" s="17"/>
    </row>
    <row r="377" spans="2:2" x14ac:dyDescent="0.3">
      <c r="B377" s="17"/>
    </row>
    <row r="378" spans="2:2" x14ac:dyDescent="0.3">
      <c r="B378" s="17"/>
    </row>
    <row r="379" spans="2:2" x14ac:dyDescent="0.3">
      <c r="B379" s="17"/>
    </row>
    <row r="380" spans="2:2" x14ac:dyDescent="0.3">
      <c r="B380" s="17"/>
    </row>
    <row r="381" spans="2:2" x14ac:dyDescent="0.3">
      <c r="B381" s="17"/>
    </row>
    <row r="382" spans="2:2" x14ac:dyDescent="0.3">
      <c r="B382" s="17"/>
    </row>
    <row r="383" spans="2:2" x14ac:dyDescent="0.3">
      <c r="B383" s="17"/>
    </row>
    <row r="384" spans="2:2" x14ac:dyDescent="0.3">
      <c r="B384" s="17"/>
    </row>
    <row r="385" spans="2:2" x14ac:dyDescent="0.3">
      <c r="B385" s="17"/>
    </row>
    <row r="386" spans="2:2" x14ac:dyDescent="0.3">
      <c r="B386" s="17"/>
    </row>
    <row r="387" spans="2:2" x14ac:dyDescent="0.3">
      <c r="B387" s="17"/>
    </row>
    <row r="388" spans="2:2" x14ac:dyDescent="0.3">
      <c r="B388" s="17"/>
    </row>
    <row r="389" spans="2:2" x14ac:dyDescent="0.3">
      <c r="B389" s="17"/>
    </row>
    <row r="390" spans="2:2" x14ac:dyDescent="0.3">
      <c r="B390" s="17"/>
    </row>
    <row r="391" spans="2:2" x14ac:dyDescent="0.3">
      <c r="B391" s="17"/>
    </row>
    <row r="392" spans="2:2" x14ac:dyDescent="0.3">
      <c r="B392" s="17"/>
    </row>
    <row r="393" spans="2:2" x14ac:dyDescent="0.3">
      <c r="B393" s="17"/>
    </row>
    <row r="394" spans="2:2" x14ac:dyDescent="0.3">
      <c r="B394" s="17"/>
    </row>
    <row r="395" spans="2:2" x14ac:dyDescent="0.3">
      <c r="B395" s="17"/>
    </row>
    <row r="396" spans="2:2" x14ac:dyDescent="0.3">
      <c r="B396" s="17"/>
    </row>
    <row r="397" spans="2:2" x14ac:dyDescent="0.3">
      <c r="B397" s="17"/>
    </row>
    <row r="398" spans="2:2" x14ac:dyDescent="0.3">
      <c r="B398" s="17"/>
    </row>
    <row r="399" spans="2:2" x14ac:dyDescent="0.3">
      <c r="B399" s="17"/>
    </row>
    <row r="400" spans="2:2" x14ac:dyDescent="0.3">
      <c r="B400" s="17"/>
    </row>
    <row r="401" spans="2:2" x14ac:dyDescent="0.3">
      <c r="B401" s="17"/>
    </row>
    <row r="402" spans="2:2" x14ac:dyDescent="0.3">
      <c r="B402" s="17"/>
    </row>
    <row r="403" spans="2:2" x14ac:dyDescent="0.3">
      <c r="B403" s="17"/>
    </row>
    <row r="404" spans="2:2" x14ac:dyDescent="0.3">
      <c r="B404" s="17"/>
    </row>
    <row r="405" spans="2:2" x14ac:dyDescent="0.3">
      <c r="B405" s="17"/>
    </row>
    <row r="406" spans="2:2" x14ac:dyDescent="0.3">
      <c r="B406" s="17"/>
    </row>
    <row r="407" spans="2:2" x14ac:dyDescent="0.3">
      <c r="B407" s="17"/>
    </row>
    <row r="408" spans="2:2" x14ac:dyDescent="0.3">
      <c r="B408" s="17"/>
    </row>
    <row r="409" spans="2:2" x14ac:dyDescent="0.3">
      <c r="B409" s="17"/>
    </row>
    <row r="410" spans="2:2" x14ac:dyDescent="0.3">
      <c r="B410" s="17"/>
    </row>
    <row r="411" spans="2:2" x14ac:dyDescent="0.3">
      <c r="B411" s="17"/>
    </row>
    <row r="412" spans="2:2" x14ac:dyDescent="0.3">
      <c r="B412" s="17"/>
    </row>
    <row r="413" spans="2:2" x14ac:dyDescent="0.3">
      <c r="B413" s="17"/>
    </row>
    <row r="414" spans="2:2" x14ac:dyDescent="0.3">
      <c r="B414" s="17"/>
    </row>
    <row r="415" spans="2:2" x14ac:dyDescent="0.3">
      <c r="B415" s="17"/>
    </row>
    <row r="416" spans="2:2" x14ac:dyDescent="0.3">
      <c r="B416" s="17"/>
    </row>
    <row r="417" spans="2:2" x14ac:dyDescent="0.3">
      <c r="B417" s="17"/>
    </row>
    <row r="418" spans="2:2" x14ac:dyDescent="0.3">
      <c r="B418" s="17"/>
    </row>
    <row r="419" spans="2:2" x14ac:dyDescent="0.3">
      <c r="B419" s="17"/>
    </row>
    <row r="420" spans="2:2" x14ac:dyDescent="0.3">
      <c r="B420" s="17"/>
    </row>
    <row r="421" spans="2:2" x14ac:dyDescent="0.3">
      <c r="B421" s="17"/>
    </row>
    <row r="422" spans="2:2" x14ac:dyDescent="0.3">
      <c r="B422" s="17"/>
    </row>
    <row r="423" spans="2:2" x14ac:dyDescent="0.3">
      <c r="B423" s="17"/>
    </row>
    <row r="424" spans="2:2" x14ac:dyDescent="0.3">
      <c r="B424" s="17"/>
    </row>
    <row r="425" spans="2:2" x14ac:dyDescent="0.3">
      <c r="B425" s="17"/>
    </row>
    <row r="426" spans="2:2" x14ac:dyDescent="0.3">
      <c r="B426" s="17"/>
    </row>
    <row r="427" spans="2:2" x14ac:dyDescent="0.3">
      <c r="B427" s="17"/>
    </row>
    <row r="428" spans="2:2" x14ac:dyDescent="0.3">
      <c r="B428" s="17"/>
    </row>
    <row r="429" spans="2:2" x14ac:dyDescent="0.3">
      <c r="B429" s="17"/>
    </row>
    <row r="430" spans="2:2" x14ac:dyDescent="0.3">
      <c r="B430" s="17"/>
    </row>
    <row r="431" spans="2:2" x14ac:dyDescent="0.3">
      <c r="B431" s="17"/>
    </row>
    <row r="432" spans="2:2" x14ac:dyDescent="0.3">
      <c r="B432" s="17"/>
    </row>
    <row r="433" spans="2:2" x14ac:dyDescent="0.3">
      <c r="B433" s="17"/>
    </row>
    <row r="434" spans="2:2" x14ac:dyDescent="0.3">
      <c r="B434" s="17"/>
    </row>
    <row r="435" spans="2:2" x14ac:dyDescent="0.3">
      <c r="B435" s="17"/>
    </row>
    <row r="436" spans="2:2" x14ac:dyDescent="0.3">
      <c r="B436" s="17"/>
    </row>
    <row r="437" spans="2:2" x14ac:dyDescent="0.3">
      <c r="B437" s="17"/>
    </row>
    <row r="438" spans="2:2" x14ac:dyDescent="0.3">
      <c r="B438" s="17"/>
    </row>
    <row r="439" spans="2:2" x14ac:dyDescent="0.3">
      <c r="B439" s="17"/>
    </row>
    <row r="440" spans="2:2" x14ac:dyDescent="0.3">
      <c r="B440" s="17"/>
    </row>
    <row r="441" spans="2:2" x14ac:dyDescent="0.3">
      <c r="B441" s="17"/>
    </row>
    <row r="442" spans="2:2" x14ac:dyDescent="0.3">
      <c r="B442" s="17"/>
    </row>
    <row r="443" spans="2:2" x14ac:dyDescent="0.3">
      <c r="B443" s="17"/>
    </row>
    <row r="444" spans="2:2" x14ac:dyDescent="0.3">
      <c r="B444" s="17"/>
    </row>
    <row r="445" spans="2:2" x14ac:dyDescent="0.3">
      <c r="B445" s="17"/>
    </row>
    <row r="446" spans="2:2" x14ac:dyDescent="0.3">
      <c r="B446" s="17"/>
    </row>
    <row r="447" spans="2:2" x14ac:dyDescent="0.3">
      <c r="B447" s="17"/>
    </row>
    <row r="448" spans="2:2" x14ac:dyDescent="0.3">
      <c r="B448" s="17"/>
    </row>
    <row r="449" spans="2:2" x14ac:dyDescent="0.3">
      <c r="B449" s="17"/>
    </row>
    <row r="450" spans="2:2" x14ac:dyDescent="0.3">
      <c r="B450" s="17"/>
    </row>
    <row r="451" spans="2:2" x14ac:dyDescent="0.3">
      <c r="B451" s="17"/>
    </row>
    <row r="452" spans="2:2" x14ac:dyDescent="0.3">
      <c r="B452" s="17"/>
    </row>
    <row r="453" spans="2:2" x14ac:dyDescent="0.3">
      <c r="B453" s="17"/>
    </row>
    <row r="454" spans="2:2" x14ac:dyDescent="0.3">
      <c r="B454" s="17"/>
    </row>
    <row r="455" spans="2:2" x14ac:dyDescent="0.3">
      <c r="B455" s="17"/>
    </row>
    <row r="456" spans="2:2" x14ac:dyDescent="0.3">
      <c r="B456" s="17"/>
    </row>
    <row r="457" spans="2:2" x14ac:dyDescent="0.3">
      <c r="B457" s="17"/>
    </row>
    <row r="458" spans="2:2" x14ac:dyDescent="0.3">
      <c r="B458" s="17"/>
    </row>
    <row r="459" spans="2:2" x14ac:dyDescent="0.3">
      <c r="B459" s="17"/>
    </row>
    <row r="460" spans="2:2" x14ac:dyDescent="0.3">
      <c r="B460" s="17"/>
    </row>
    <row r="461" spans="2:2" x14ac:dyDescent="0.3">
      <c r="B461" s="17"/>
    </row>
    <row r="462" spans="2:2" x14ac:dyDescent="0.3">
      <c r="B462" s="17"/>
    </row>
    <row r="463" spans="2:2" x14ac:dyDescent="0.3">
      <c r="B463" s="17"/>
    </row>
    <row r="464" spans="2:2" x14ac:dyDescent="0.3">
      <c r="B464" s="17"/>
    </row>
    <row r="465" spans="2:2" x14ac:dyDescent="0.3">
      <c r="B465" s="17"/>
    </row>
    <row r="466" spans="2:2" x14ac:dyDescent="0.3">
      <c r="B466" s="17"/>
    </row>
    <row r="467" spans="2:2" x14ac:dyDescent="0.3">
      <c r="B467" s="17"/>
    </row>
    <row r="468" spans="2:2" x14ac:dyDescent="0.3">
      <c r="B468" s="17"/>
    </row>
    <row r="469" spans="2:2" x14ac:dyDescent="0.3">
      <c r="B469" s="17"/>
    </row>
    <row r="470" spans="2:2" x14ac:dyDescent="0.3">
      <c r="B470" s="17"/>
    </row>
    <row r="471" spans="2:2" x14ac:dyDescent="0.3">
      <c r="B471" s="17"/>
    </row>
    <row r="472" spans="2:2" x14ac:dyDescent="0.3">
      <c r="B472" s="17"/>
    </row>
    <row r="473" spans="2:2" x14ac:dyDescent="0.3">
      <c r="B473" s="17"/>
    </row>
    <row r="474" spans="2:2" x14ac:dyDescent="0.3">
      <c r="B474" s="17"/>
    </row>
    <row r="475" spans="2:2" x14ac:dyDescent="0.3">
      <c r="B475" s="17"/>
    </row>
    <row r="476" spans="2:2" x14ac:dyDescent="0.3">
      <c r="B476" s="17"/>
    </row>
    <row r="477" spans="2:2" x14ac:dyDescent="0.3">
      <c r="B477" s="17"/>
    </row>
    <row r="478" spans="2:2" x14ac:dyDescent="0.3">
      <c r="B478" s="17"/>
    </row>
    <row r="479" spans="2:2" x14ac:dyDescent="0.3">
      <c r="B479" s="17"/>
    </row>
    <row r="480" spans="2:2" x14ac:dyDescent="0.3">
      <c r="B480" s="17"/>
    </row>
    <row r="481" spans="2:2" x14ac:dyDescent="0.3">
      <c r="B481" s="17"/>
    </row>
    <row r="482" spans="2:2" x14ac:dyDescent="0.3">
      <c r="B482" s="17"/>
    </row>
    <row r="483" spans="2:2" x14ac:dyDescent="0.3">
      <c r="B483" s="17"/>
    </row>
    <row r="484" spans="2:2" x14ac:dyDescent="0.3">
      <c r="B484" s="17"/>
    </row>
    <row r="485" spans="2:2" x14ac:dyDescent="0.3">
      <c r="B485" s="17"/>
    </row>
    <row r="486" spans="2:2" x14ac:dyDescent="0.3">
      <c r="B486" s="17"/>
    </row>
    <row r="487" spans="2:2" x14ac:dyDescent="0.3">
      <c r="B487" s="17"/>
    </row>
    <row r="488" spans="2:2" x14ac:dyDescent="0.3">
      <c r="B488" s="17"/>
    </row>
    <row r="489" spans="2:2" x14ac:dyDescent="0.3">
      <c r="B489" s="17"/>
    </row>
    <row r="490" spans="2:2" x14ac:dyDescent="0.3">
      <c r="B490" s="17"/>
    </row>
    <row r="491" spans="2:2" x14ac:dyDescent="0.3">
      <c r="B491" s="17"/>
    </row>
    <row r="492" spans="2:2" x14ac:dyDescent="0.3">
      <c r="B492" s="17"/>
    </row>
    <row r="493" spans="2:2" x14ac:dyDescent="0.3">
      <c r="B493" s="17"/>
    </row>
    <row r="494" spans="2:2" x14ac:dyDescent="0.3">
      <c r="B494" s="17"/>
    </row>
    <row r="495" spans="2:2" x14ac:dyDescent="0.3">
      <c r="B495" s="17"/>
    </row>
    <row r="496" spans="2:2" x14ac:dyDescent="0.3">
      <c r="B496" s="17"/>
    </row>
    <row r="497" spans="2:2" x14ac:dyDescent="0.3">
      <c r="B497" s="17"/>
    </row>
    <row r="498" spans="2:2" x14ac:dyDescent="0.3">
      <c r="B498" s="17"/>
    </row>
    <row r="499" spans="2:2" x14ac:dyDescent="0.3">
      <c r="B499" s="17"/>
    </row>
    <row r="500" spans="2:2" x14ac:dyDescent="0.3">
      <c r="B500" s="17"/>
    </row>
    <row r="501" spans="2:2" x14ac:dyDescent="0.3">
      <c r="B501" s="17"/>
    </row>
    <row r="502" spans="2:2" x14ac:dyDescent="0.3">
      <c r="B502" s="17"/>
    </row>
    <row r="503" spans="2:2" x14ac:dyDescent="0.3">
      <c r="B503" s="17"/>
    </row>
    <row r="504" spans="2:2" x14ac:dyDescent="0.3">
      <c r="B504" s="17"/>
    </row>
    <row r="505" spans="2:2" x14ac:dyDescent="0.3">
      <c r="B505" s="17"/>
    </row>
    <row r="506" spans="2:2" x14ac:dyDescent="0.3">
      <c r="B506" s="17"/>
    </row>
    <row r="507" spans="2:2" x14ac:dyDescent="0.3">
      <c r="B507" s="17"/>
    </row>
    <row r="508" spans="2:2" x14ac:dyDescent="0.3">
      <c r="B508" s="17"/>
    </row>
    <row r="509" spans="2:2" x14ac:dyDescent="0.3">
      <c r="B509" s="17"/>
    </row>
    <row r="510" spans="2:2" x14ac:dyDescent="0.3">
      <c r="B510" s="17"/>
    </row>
    <row r="511" spans="2:2" x14ac:dyDescent="0.3">
      <c r="B511" s="17"/>
    </row>
    <row r="512" spans="2:2" x14ac:dyDescent="0.3">
      <c r="B512" s="17"/>
    </row>
    <row r="513" spans="2:2" x14ac:dyDescent="0.3">
      <c r="B513" s="17"/>
    </row>
    <row r="514" spans="2:2" x14ac:dyDescent="0.3">
      <c r="B514" s="17"/>
    </row>
    <row r="515" spans="2:2" x14ac:dyDescent="0.3">
      <c r="B515" s="17"/>
    </row>
    <row r="516" spans="2:2" x14ac:dyDescent="0.3">
      <c r="B516" s="17"/>
    </row>
    <row r="517" spans="2:2" x14ac:dyDescent="0.3">
      <c r="B517" s="17"/>
    </row>
    <row r="518" spans="2:2" x14ac:dyDescent="0.3">
      <c r="B518" s="17"/>
    </row>
    <row r="519" spans="2:2" x14ac:dyDescent="0.3">
      <c r="B519" s="17"/>
    </row>
    <row r="520" spans="2:2" x14ac:dyDescent="0.3">
      <c r="B520" s="17"/>
    </row>
    <row r="521" spans="2:2" x14ac:dyDescent="0.3">
      <c r="B521" s="17"/>
    </row>
    <row r="522" spans="2:2" x14ac:dyDescent="0.3">
      <c r="B522" s="17"/>
    </row>
    <row r="523" spans="2:2" x14ac:dyDescent="0.3">
      <c r="B523" s="17"/>
    </row>
    <row r="524" spans="2:2" x14ac:dyDescent="0.3">
      <c r="B524" s="17"/>
    </row>
    <row r="525" spans="2:2" x14ac:dyDescent="0.3">
      <c r="B525" s="17"/>
    </row>
    <row r="526" spans="2:2" x14ac:dyDescent="0.3">
      <c r="B526" s="17"/>
    </row>
    <row r="527" spans="2:2" x14ac:dyDescent="0.3">
      <c r="B527" s="17"/>
    </row>
    <row r="528" spans="2:2" x14ac:dyDescent="0.3">
      <c r="B528" s="17"/>
    </row>
    <row r="529" spans="2:2" x14ac:dyDescent="0.3">
      <c r="B529" s="17"/>
    </row>
    <row r="530" spans="2:2" x14ac:dyDescent="0.3">
      <c r="B530" s="17"/>
    </row>
    <row r="531" spans="2:2" x14ac:dyDescent="0.3">
      <c r="B531" s="17"/>
    </row>
    <row r="532" spans="2:2" x14ac:dyDescent="0.3">
      <c r="B532" s="17"/>
    </row>
    <row r="533" spans="2:2" x14ac:dyDescent="0.3">
      <c r="B533" s="17"/>
    </row>
    <row r="534" spans="2:2" x14ac:dyDescent="0.3">
      <c r="B534" s="17"/>
    </row>
    <row r="535" spans="2:2" x14ac:dyDescent="0.3">
      <c r="B535" s="17"/>
    </row>
    <row r="536" spans="2:2" x14ac:dyDescent="0.3">
      <c r="B536" s="17"/>
    </row>
    <row r="537" spans="2:2" x14ac:dyDescent="0.3">
      <c r="B537" s="17"/>
    </row>
    <row r="538" spans="2:2" x14ac:dyDescent="0.3">
      <c r="B538" s="17"/>
    </row>
    <row r="539" spans="2:2" x14ac:dyDescent="0.3">
      <c r="B539" s="17"/>
    </row>
    <row r="540" spans="2:2" x14ac:dyDescent="0.3">
      <c r="B540" s="17"/>
    </row>
    <row r="541" spans="2:2" x14ac:dyDescent="0.3">
      <c r="B541" s="17"/>
    </row>
    <row r="542" spans="2:2" x14ac:dyDescent="0.3">
      <c r="B542" s="17"/>
    </row>
    <row r="543" spans="2:2" x14ac:dyDescent="0.3">
      <c r="B543" s="17"/>
    </row>
    <row r="544" spans="2:2" x14ac:dyDescent="0.3">
      <c r="B544" s="17"/>
    </row>
    <row r="545" spans="2:2" x14ac:dyDescent="0.3">
      <c r="B545" s="17"/>
    </row>
    <row r="546" spans="2:2" x14ac:dyDescent="0.3">
      <c r="B546" s="17"/>
    </row>
    <row r="547" spans="2:2" x14ac:dyDescent="0.3">
      <c r="B547" s="17"/>
    </row>
    <row r="548" spans="2:2" x14ac:dyDescent="0.3">
      <c r="B548" s="17"/>
    </row>
    <row r="549" spans="2:2" x14ac:dyDescent="0.3">
      <c r="B549" s="17"/>
    </row>
    <row r="550" spans="2:2" x14ac:dyDescent="0.3">
      <c r="B550" s="17"/>
    </row>
    <row r="551" spans="2:2" x14ac:dyDescent="0.3">
      <c r="B551" s="17"/>
    </row>
    <row r="552" spans="2:2" x14ac:dyDescent="0.3">
      <c r="B552" s="17"/>
    </row>
    <row r="553" spans="2:2" x14ac:dyDescent="0.3">
      <c r="B553" s="17"/>
    </row>
    <row r="554" spans="2:2" x14ac:dyDescent="0.3">
      <c r="B554" s="17"/>
    </row>
    <row r="555" spans="2:2" x14ac:dyDescent="0.3">
      <c r="B555" s="17"/>
    </row>
    <row r="556" spans="2:2" x14ac:dyDescent="0.3">
      <c r="B556" s="17"/>
    </row>
    <row r="557" spans="2:2" x14ac:dyDescent="0.3">
      <c r="B557" s="17"/>
    </row>
    <row r="558" spans="2:2" x14ac:dyDescent="0.3">
      <c r="B558" s="17"/>
    </row>
    <row r="559" spans="2:2" x14ac:dyDescent="0.3">
      <c r="B559" s="17"/>
    </row>
    <row r="560" spans="2:2" x14ac:dyDescent="0.3">
      <c r="B560" s="17"/>
    </row>
    <row r="561" spans="2:2" x14ac:dyDescent="0.3">
      <c r="B561" s="17"/>
    </row>
    <row r="562" spans="2:2" x14ac:dyDescent="0.3">
      <c r="B562" s="17"/>
    </row>
    <row r="563" spans="2:2" x14ac:dyDescent="0.3">
      <c r="B563" s="17"/>
    </row>
    <row r="564" spans="2:2" x14ac:dyDescent="0.3">
      <c r="B564" s="17"/>
    </row>
    <row r="565" spans="2:2" x14ac:dyDescent="0.3">
      <c r="B565" s="17"/>
    </row>
    <row r="566" spans="2:2" x14ac:dyDescent="0.3">
      <c r="B566" s="17"/>
    </row>
    <row r="567" spans="2:2" x14ac:dyDescent="0.3">
      <c r="B567" s="17"/>
    </row>
    <row r="568" spans="2:2" x14ac:dyDescent="0.3">
      <c r="B568" s="17"/>
    </row>
    <row r="569" spans="2:2" x14ac:dyDescent="0.3">
      <c r="B569" s="17"/>
    </row>
    <row r="570" spans="2:2" x14ac:dyDescent="0.3">
      <c r="B570" s="17"/>
    </row>
    <row r="571" spans="2:2" x14ac:dyDescent="0.3">
      <c r="B571" s="17"/>
    </row>
    <row r="572" spans="2:2" x14ac:dyDescent="0.3">
      <c r="B572" s="17"/>
    </row>
    <row r="573" spans="2:2" x14ac:dyDescent="0.3">
      <c r="B573" s="17"/>
    </row>
    <row r="574" spans="2:2" x14ac:dyDescent="0.3">
      <c r="B574" s="17"/>
    </row>
    <row r="575" spans="2:2" x14ac:dyDescent="0.3">
      <c r="B575" s="17"/>
    </row>
    <row r="576" spans="2:2" x14ac:dyDescent="0.3">
      <c r="B576" s="17"/>
    </row>
    <row r="577" spans="2:2" x14ac:dyDescent="0.3">
      <c r="B577" s="17"/>
    </row>
    <row r="578" spans="2:2" x14ac:dyDescent="0.3">
      <c r="B578" s="17"/>
    </row>
    <row r="579" spans="2:2" x14ac:dyDescent="0.3">
      <c r="B579" s="17"/>
    </row>
    <row r="580" spans="2:2" x14ac:dyDescent="0.3">
      <c r="B580" s="17"/>
    </row>
    <row r="581" spans="2:2" x14ac:dyDescent="0.3">
      <c r="B581" s="17"/>
    </row>
    <row r="582" spans="2:2" x14ac:dyDescent="0.3">
      <c r="B582" s="17"/>
    </row>
    <row r="583" spans="2:2" x14ac:dyDescent="0.3">
      <c r="B583" s="17"/>
    </row>
    <row r="584" spans="2:2" x14ac:dyDescent="0.3">
      <c r="B584" s="17"/>
    </row>
    <row r="585" spans="2:2" x14ac:dyDescent="0.3">
      <c r="B585" s="17"/>
    </row>
    <row r="586" spans="2:2" x14ac:dyDescent="0.3">
      <c r="B586" s="17"/>
    </row>
    <row r="587" spans="2:2" x14ac:dyDescent="0.3">
      <c r="B587" s="17"/>
    </row>
    <row r="588" spans="2:2" x14ac:dyDescent="0.3">
      <c r="B588" s="17"/>
    </row>
    <row r="589" spans="2:2" x14ac:dyDescent="0.3">
      <c r="B589" s="17"/>
    </row>
    <row r="590" spans="2:2" x14ac:dyDescent="0.3">
      <c r="B590" s="17"/>
    </row>
    <row r="591" spans="2:2" x14ac:dyDescent="0.3">
      <c r="B591" s="17"/>
    </row>
    <row r="592" spans="2:2" x14ac:dyDescent="0.3">
      <c r="B592" s="17"/>
    </row>
    <row r="593" spans="2:2" x14ac:dyDescent="0.3">
      <c r="B593" s="17"/>
    </row>
    <row r="594" spans="2:2" x14ac:dyDescent="0.3">
      <c r="B594" s="17"/>
    </row>
    <row r="595" spans="2:2" x14ac:dyDescent="0.3">
      <c r="B595" s="17"/>
    </row>
    <row r="596" spans="2:2" x14ac:dyDescent="0.3">
      <c r="B596" s="17"/>
    </row>
    <row r="597" spans="2:2" x14ac:dyDescent="0.3">
      <c r="B597" s="17"/>
    </row>
    <row r="598" spans="2:2" x14ac:dyDescent="0.3">
      <c r="B598" s="17"/>
    </row>
    <row r="599" spans="2:2" x14ac:dyDescent="0.3">
      <c r="B599" s="17"/>
    </row>
    <row r="600" spans="2:2" x14ac:dyDescent="0.3">
      <c r="B600" s="17"/>
    </row>
    <row r="601" spans="2:2" x14ac:dyDescent="0.3">
      <c r="B601" s="17"/>
    </row>
    <row r="602" spans="2:2" x14ac:dyDescent="0.3">
      <c r="B602" s="17"/>
    </row>
    <row r="603" spans="2:2" x14ac:dyDescent="0.3">
      <c r="B603" s="17"/>
    </row>
    <row r="604" spans="2:2" x14ac:dyDescent="0.3">
      <c r="B604" s="17"/>
    </row>
    <row r="605" spans="2:2" x14ac:dyDescent="0.3">
      <c r="B605" s="17"/>
    </row>
    <row r="606" spans="2:2" x14ac:dyDescent="0.3">
      <c r="B606" s="17"/>
    </row>
    <row r="607" spans="2:2" x14ac:dyDescent="0.3">
      <c r="B607" s="17"/>
    </row>
    <row r="608" spans="2:2" x14ac:dyDescent="0.3">
      <c r="B608" s="17"/>
    </row>
    <row r="609" spans="2:2" x14ac:dyDescent="0.3">
      <c r="B609" s="17"/>
    </row>
    <row r="610" spans="2:2" x14ac:dyDescent="0.3">
      <c r="B610" s="17"/>
    </row>
    <row r="611" spans="2:2" x14ac:dyDescent="0.3">
      <c r="B611" s="17"/>
    </row>
    <row r="612" spans="2:2" x14ac:dyDescent="0.3">
      <c r="B612" s="17"/>
    </row>
    <row r="613" spans="2:2" x14ac:dyDescent="0.3">
      <c r="B613" s="17"/>
    </row>
    <row r="614" spans="2:2" x14ac:dyDescent="0.3">
      <c r="B614" s="17"/>
    </row>
    <row r="615" spans="2:2" x14ac:dyDescent="0.3">
      <c r="B615" s="17"/>
    </row>
    <row r="616" spans="2:2" x14ac:dyDescent="0.3">
      <c r="B616" s="17"/>
    </row>
    <row r="617" spans="2:2" x14ac:dyDescent="0.3">
      <c r="B617" s="17"/>
    </row>
    <row r="618" spans="2:2" x14ac:dyDescent="0.3">
      <c r="B618" s="17"/>
    </row>
    <row r="619" spans="2:2" x14ac:dyDescent="0.3">
      <c r="B619" s="17"/>
    </row>
    <row r="620" spans="2:2" x14ac:dyDescent="0.3">
      <c r="B620" s="17"/>
    </row>
    <row r="621" spans="2:2" x14ac:dyDescent="0.3">
      <c r="B621" s="17"/>
    </row>
    <row r="622" spans="2:2" x14ac:dyDescent="0.3">
      <c r="B622" s="17"/>
    </row>
    <row r="623" spans="2:2" x14ac:dyDescent="0.3">
      <c r="B623" s="17"/>
    </row>
    <row r="624" spans="2:2" x14ac:dyDescent="0.3">
      <c r="B624" s="17"/>
    </row>
    <row r="625" spans="2:2" x14ac:dyDescent="0.3">
      <c r="B625" s="17"/>
    </row>
    <row r="626" spans="2:2" x14ac:dyDescent="0.3">
      <c r="B626" s="17"/>
    </row>
    <row r="627" spans="2:2" x14ac:dyDescent="0.3">
      <c r="B627" s="17"/>
    </row>
    <row r="628" spans="2:2" x14ac:dyDescent="0.3">
      <c r="B628" s="17"/>
    </row>
    <row r="629" spans="2:2" x14ac:dyDescent="0.3">
      <c r="B629" s="17"/>
    </row>
    <row r="630" spans="2:2" x14ac:dyDescent="0.3">
      <c r="B630" s="17"/>
    </row>
    <row r="631" spans="2:2" x14ac:dyDescent="0.3">
      <c r="B631" s="17"/>
    </row>
    <row r="632" spans="2:2" x14ac:dyDescent="0.3">
      <c r="B632" s="17"/>
    </row>
    <row r="633" spans="2:2" x14ac:dyDescent="0.3">
      <c r="B633" s="17"/>
    </row>
    <row r="634" spans="2:2" x14ac:dyDescent="0.3">
      <c r="B634" s="17"/>
    </row>
    <row r="635" spans="2:2" x14ac:dyDescent="0.3">
      <c r="B635" s="17"/>
    </row>
    <row r="636" spans="2:2" x14ac:dyDescent="0.3">
      <c r="B636" s="17"/>
    </row>
    <row r="637" spans="2:2" x14ac:dyDescent="0.3">
      <c r="B637" s="17"/>
    </row>
    <row r="638" spans="2:2" x14ac:dyDescent="0.3">
      <c r="B638" s="17"/>
    </row>
    <row r="639" spans="2:2" x14ac:dyDescent="0.3">
      <c r="B639" s="17"/>
    </row>
    <row r="640" spans="2:2" x14ac:dyDescent="0.3">
      <c r="B640" s="17"/>
    </row>
    <row r="641" spans="2:2" x14ac:dyDescent="0.3">
      <c r="B641" s="17"/>
    </row>
    <row r="642" spans="2:2" x14ac:dyDescent="0.3">
      <c r="B642" s="17"/>
    </row>
    <row r="643" spans="2:2" x14ac:dyDescent="0.3">
      <c r="B643" s="17"/>
    </row>
    <row r="644" spans="2:2" x14ac:dyDescent="0.3">
      <c r="B644" s="17"/>
    </row>
    <row r="645" spans="2:2" x14ac:dyDescent="0.3">
      <c r="B645" s="17"/>
    </row>
    <row r="646" spans="2:2" x14ac:dyDescent="0.3">
      <c r="B646" s="17"/>
    </row>
    <row r="647" spans="2:2" x14ac:dyDescent="0.3">
      <c r="B647" s="17"/>
    </row>
    <row r="648" spans="2:2" x14ac:dyDescent="0.3">
      <c r="B648" s="17"/>
    </row>
    <row r="649" spans="2:2" x14ac:dyDescent="0.3">
      <c r="B649" s="17"/>
    </row>
    <row r="650" spans="2:2" x14ac:dyDescent="0.3">
      <c r="B650" s="17"/>
    </row>
    <row r="651" spans="2:2" x14ac:dyDescent="0.3">
      <c r="B651" s="17"/>
    </row>
    <row r="652" spans="2:2" x14ac:dyDescent="0.3">
      <c r="B652" s="17"/>
    </row>
    <row r="653" spans="2:2" x14ac:dyDescent="0.3">
      <c r="B653" s="17"/>
    </row>
    <row r="654" spans="2:2" x14ac:dyDescent="0.3">
      <c r="B654" s="17"/>
    </row>
    <row r="655" spans="2:2" x14ac:dyDescent="0.3">
      <c r="B655" s="17"/>
    </row>
    <row r="656" spans="2:2" x14ac:dyDescent="0.3">
      <c r="B656" s="17"/>
    </row>
    <row r="657" spans="2:2" x14ac:dyDescent="0.3">
      <c r="B657" s="17"/>
    </row>
    <row r="658" spans="2:2" x14ac:dyDescent="0.3">
      <c r="B658" s="17"/>
    </row>
    <row r="659" spans="2:2" x14ac:dyDescent="0.3">
      <c r="B659" s="17"/>
    </row>
    <row r="660" spans="2:2" x14ac:dyDescent="0.3">
      <c r="B660" s="17"/>
    </row>
    <row r="661" spans="2:2" x14ac:dyDescent="0.3">
      <c r="B661" s="17"/>
    </row>
    <row r="662" spans="2:2" x14ac:dyDescent="0.3">
      <c r="B662" s="17"/>
    </row>
    <row r="663" spans="2:2" x14ac:dyDescent="0.3">
      <c r="B663" s="17"/>
    </row>
    <row r="664" spans="2:2" x14ac:dyDescent="0.3">
      <c r="B664" s="17"/>
    </row>
    <row r="665" spans="2:2" x14ac:dyDescent="0.3">
      <c r="B665" s="17"/>
    </row>
    <row r="666" spans="2:2" x14ac:dyDescent="0.3">
      <c r="B666" s="17"/>
    </row>
    <row r="667" spans="2:2" x14ac:dyDescent="0.3">
      <c r="B667" s="17"/>
    </row>
    <row r="668" spans="2:2" x14ac:dyDescent="0.3">
      <c r="B668" s="17"/>
    </row>
    <row r="669" spans="2:2" x14ac:dyDescent="0.3">
      <c r="B669" s="17"/>
    </row>
    <row r="670" spans="2:2" x14ac:dyDescent="0.3">
      <c r="B670" s="17"/>
    </row>
    <row r="671" spans="2:2" x14ac:dyDescent="0.3">
      <c r="B671" s="17"/>
    </row>
    <row r="672" spans="2:2" x14ac:dyDescent="0.3">
      <c r="B672" s="17"/>
    </row>
    <row r="673" spans="2:2" x14ac:dyDescent="0.3">
      <c r="B673" s="17"/>
    </row>
    <row r="674" spans="2:2" x14ac:dyDescent="0.3">
      <c r="B674" s="17"/>
    </row>
    <row r="675" spans="2:2" x14ac:dyDescent="0.3">
      <c r="B675" s="17"/>
    </row>
    <row r="676" spans="2:2" x14ac:dyDescent="0.3">
      <c r="B676" s="17"/>
    </row>
    <row r="677" spans="2:2" x14ac:dyDescent="0.3">
      <c r="B677" s="17"/>
    </row>
    <row r="678" spans="2:2" x14ac:dyDescent="0.3">
      <c r="B678" s="17"/>
    </row>
    <row r="679" spans="2:2" x14ac:dyDescent="0.3">
      <c r="B679" s="17"/>
    </row>
    <row r="680" spans="2:2" x14ac:dyDescent="0.3">
      <c r="B680" s="17"/>
    </row>
    <row r="681" spans="2:2" x14ac:dyDescent="0.3">
      <c r="B681" s="17"/>
    </row>
    <row r="682" spans="2:2" x14ac:dyDescent="0.3">
      <c r="B682" s="17"/>
    </row>
    <row r="683" spans="2:2" x14ac:dyDescent="0.3">
      <c r="B683" s="17"/>
    </row>
    <row r="684" spans="2:2" x14ac:dyDescent="0.3">
      <c r="B684" s="17"/>
    </row>
    <row r="685" spans="2:2" x14ac:dyDescent="0.3">
      <c r="B685" s="17"/>
    </row>
    <row r="686" spans="2:2" x14ac:dyDescent="0.3">
      <c r="B686" s="17"/>
    </row>
    <row r="687" spans="2:2" x14ac:dyDescent="0.3">
      <c r="B687" s="17"/>
    </row>
    <row r="688" spans="2:2" x14ac:dyDescent="0.3">
      <c r="B688" s="17"/>
    </row>
    <row r="689" spans="2:2" x14ac:dyDescent="0.3">
      <c r="B689" s="17"/>
    </row>
    <row r="690" spans="2:2" x14ac:dyDescent="0.3">
      <c r="B690" s="17"/>
    </row>
    <row r="691" spans="2:2" x14ac:dyDescent="0.3">
      <c r="B691" s="17"/>
    </row>
    <row r="692" spans="2:2" x14ac:dyDescent="0.3">
      <c r="B692" s="17"/>
    </row>
    <row r="693" spans="2:2" x14ac:dyDescent="0.3">
      <c r="B693" s="17"/>
    </row>
    <row r="694" spans="2:2" x14ac:dyDescent="0.3">
      <c r="B694" s="17"/>
    </row>
    <row r="695" spans="2:2" x14ac:dyDescent="0.3">
      <c r="B695" s="17"/>
    </row>
    <row r="696" spans="2:2" x14ac:dyDescent="0.3">
      <c r="B696" s="17"/>
    </row>
    <row r="697" spans="2:2" x14ac:dyDescent="0.3">
      <c r="B697" s="17"/>
    </row>
    <row r="698" spans="2:2" x14ac:dyDescent="0.3">
      <c r="B698" s="17"/>
    </row>
    <row r="699" spans="2:2" x14ac:dyDescent="0.3">
      <c r="B699" s="17"/>
    </row>
    <row r="700" spans="2:2" x14ac:dyDescent="0.3">
      <c r="B700" s="17"/>
    </row>
    <row r="701" spans="2:2" x14ac:dyDescent="0.3">
      <c r="B701" s="17"/>
    </row>
    <row r="702" spans="2:2" x14ac:dyDescent="0.3">
      <c r="B702" s="17"/>
    </row>
    <row r="703" spans="2:2" x14ac:dyDescent="0.3">
      <c r="B703" s="17"/>
    </row>
    <row r="704" spans="2:2" x14ac:dyDescent="0.3">
      <c r="B704" s="17"/>
    </row>
    <row r="705" spans="2:2" x14ac:dyDescent="0.3">
      <c r="B705" s="17"/>
    </row>
    <row r="706" spans="2:2" x14ac:dyDescent="0.3">
      <c r="B706" s="17"/>
    </row>
    <row r="707" spans="2:2" x14ac:dyDescent="0.3">
      <c r="B707" s="17"/>
    </row>
    <row r="708" spans="2:2" x14ac:dyDescent="0.3">
      <c r="B708" s="17"/>
    </row>
    <row r="709" spans="2:2" x14ac:dyDescent="0.3">
      <c r="B709" s="17"/>
    </row>
    <row r="710" spans="2:2" x14ac:dyDescent="0.3">
      <c r="B710" s="17"/>
    </row>
    <row r="711" spans="2:2" x14ac:dyDescent="0.3">
      <c r="B711" s="17"/>
    </row>
    <row r="712" spans="2:2" x14ac:dyDescent="0.3">
      <c r="B712" s="17"/>
    </row>
    <row r="713" spans="2:2" x14ac:dyDescent="0.3">
      <c r="B713" s="17"/>
    </row>
    <row r="714" spans="2:2" x14ac:dyDescent="0.3">
      <c r="B714" s="17"/>
    </row>
    <row r="715" spans="2:2" x14ac:dyDescent="0.3">
      <c r="B715" s="17"/>
    </row>
    <row r="716" spans="2:2" x14ac:dyDescent="0.3">
      <c r="B716" s="17"/>
    </row>
    <row r="717" spans="2:2" x14ac:dyDescent="0.3">
      <c r="B717" s="17"/>
    </row>
    <row r="718" spans="2:2" x14ac:dyDescent="0.3">
      <c r="B718" s="17"/>
    </row>
    <row r="719" spans="2:2" x14ac:dyDescent="0.3">
      <c r="B719" s="17"/>
    </row>
    <row r="720" spans="2:2" x14ac:dyDescent="0.3">
      <c r="B720" s="17"/>
    </row>
    <row r="721" spans="2:2" x14ac:dyDescent="0.3">
      <c r="B721" s="17"/>
    </row>
    <row r="722" spans="2:2" x14ac:dyDescent="0.3">
      <c r="B722" s="17"/>
    </row>
    <row r="723" spans="2:2" x14ac:dyDescent="0.3">
      <c r="B723" s="17"/>
    </row>
    <row r="724" spans="2:2" x14ac:dyDescent="0.3">
      <c r="B724" s="17"/>
    </row>
    <row r="725" spans="2:2" x14ac:dyDescent="0.3">
      <c r="B725" s="17"/>
    </row>
    <row r="726" spans="2:2" x14ac:dyDescent="0.3">
      <c r="B726" s="17"/>
    </row>
    <row r="727" spans="2:2" x14ac:dyDescent="0.3">
      <c r="B727" s="17"/>
    </row>
    <row r="728" spans="2:2" x14ac:dyDescent="0.3">
      <c r="B728" s="17"/>
    </row>
    <row r="729" spans="2:2" x14ac:dyDescent="0.3">
      <c r="B729" s="17"/>
    </row>
    <row r="730" spans="2:2" x14ac:dyDescent="0.3">
      <c r="B730" s="17"/>
    </row>
    <row r="731" spans="2:2" x14ac:dyDescent="0.3">
      <c r="B731" s="17"/>
    </row>
    <row r="732" spans="2:2" x14ac:dyDescent="0.3">
      <c r="B732" s="17"/>
    </row>
    <row r="733" spans="2:2" x14ac:dyDescent="0.3">
      <c r="B733" s="17"/>
    </row>
    <row r="734" spans="2:2" x14ac:dyDescent="0.3">
      <c r="B734" s="17"/>
    </row>
    <row r="735" spans="2:2" x14ac:dyDescent="0.3">
      <c r="B735" s="17"/>
    </row>
    <row r="736" spans="2:2" x14ac:dyDescent="0.3">
      <c r="B736" s="17"/>
    </row>
    <row r="737" spans="2:2" x14ac:dyDescent="0.3">
      <c r="B737" s="17"/>
    </row>
    <row r="738" spans="2:2" x14ac:dyDescent="0.3">
      <c r="B738" s="17"/>
    </row>
    <row r="739" spans="2:2" x14ac:dyDescent="0.3">
      <c r="B739" s="17"/>
    </row>
    <row r="740" spans="2:2" x14ac:dyDescent="0.3">
      <c r="B740" s="17"/>
    </row>
    <row r="741" spans="2:2" x14ac:dyDescent="0.3">
      <c r="B741" s="17"/>
    </row>
    <row r="742" spans="2:2" x14ac:dyDescent="0.3">
      <c r="B742" s="17"/>
    </row>
    <row r="743" spans="2:2" x14ac:dyDescent="0.3">
      <c r="B743" s="17"/>
    </row>
    <row r="744" spans="2:2" x14ac:dyDescent="0.3">
      <c r="B744" s="17"/>
    </row>
    <row r="745" spans="2:2" x14ac:dyDescent="0.3">
      <c r="B745" s="17"/>
    </row>
    <row r="746" spans="2:2" x14ac:dyDescent="0.3">
      <c r="B746" s="17"/>
    </row>
    <row r="747" spans="2:2" x14ac:dyDescent="0.3">
      <c r="B747" s="17"/>
    </row>
    <row r="748" spans="2:2" x14ac:dyDescent="0.3">
      <c r="B748" s="17"/>
    </row>
    <row r="749" spans="2:2" x14ac:dyDescent="0.3">
      <c r="B749" s="17"/>
    </row>
    <row r="750" spans="2:2" x14ac:dyDescent="0.3">
      <c r="B750" s="17"/>
    </row>
    <row r="751" spans="2:2" x14ac:dyDescent="0.3">
      <c r="B751" s="17"/>
    </row>
    <row r="752" spans="2:2" x14ac:dyDescent="0.3">
      <c r="B752" s="17"/>
    </row>
    <row r="753" spans="2:2" x14ac:dyDescent="0.3">
      <c r="B753" s="17"/>
    </row>
    <row r="754" spans="2:2" x14ac:dyDescent="0.3">
      <c r="B754" s="17"/>
    </row>
    <row r="755" spans="2:2" x14ac:dyDescent="0.3">
      <c r="B755" s="17"/>
    </row>
    <row r="756" spans="2:2" x14ac:dyDescent="0.3">
      <c r="B756" s="17"/>
    </row>
    <row r="757" spans="2:2" x14ac:dyDescent="0.3">
      <c r="B757" s="17"/>
    </row>
    <row r="758" spans="2:2" x14ac:dyDescent="0.3">
      <c r="B758" s="17"/>
    </row>
    <row r="759" spans="2:2" x14ac:dyDescent="0.3">
      <c r="B759" s="17"/>
    </row>
    <row r="760" spans="2:2" x14ac:dyDescent="0.3">
      <c r="B760" s="17"/>
    </row>
    <row r="761" spans="2:2" x14ac:dyDescent="0.3">
      <c r="B761" s="17"/>
    </row>
    <row r="762" spans="2:2" x14ac:dyDescent="0.3">
      <c r="B762" s="17"/>
    </row>
    <row r="763" spans="2:2" x14ac:dyDescent="0.3">
      <c r="B763" s="17"/>
    </row>
    <row r="764" spans="2:2" x14ac:dyDescent="0.3">
      <c r="B764" s="17"/>
    </row>
    <row r="765" spans="2:2" x14ac:dyDescent="0.3">
      <c r="B765" s="17"/>
    </row>
    <row r="766" spans="2:2" x14ac:dyDescent="0.3">
      <c r="B766" s="17"/>
    </row>
    <row r="767" spans="2:2" x14ac:dyDescent="0.3">
      <c r="B767" s="17"/>
    </row>
    <row r="768" spans="2:2" x14ac:dyDescent="0.3">
      <c r="B768" s="17"/>
    </row>
    <row r="769" spans="2:2" x14ac:dyDescent="0.3">
      <c r="B769" s="17"/>
    </row>
    <row r="770" spans="2:2" x14ac:dyDescent="0.3">
      <c r="B770" s="17"/>
    </row>
    <row r="771" spans="2:2" x14ac:dyDescent="0.3">
      <c r="B771" s="17"/>
    </row>
    <row r="772" spans="2:2" x14ac:dyDescent="0.3">
      <c r="B772" s="17"/>
    </row>
    <row r="773" spans="2:2" x14ac:dyDescent="0.3">
      <c r="B773" s="17"/>
    </row>
    <row r="774" spans="2:2" x14ac:dyDescent="0.3">
      <c r="B774" s="17"/>
    </row>
    <row r="775" spans="2:2" x14ac:dyDescent="0.3">
      <c r="B775" s="17"/>
    </row>
    <row r="776" spans="2:2" x14ac:dyDescent="0.3">
      <c r="B776" s="17"/>
    </row>
    <row r="777" spans="2:2" x14ac:dyDescent="0.3">
      <c r="B777" s="17"/>
    </row>
    <row r="778" spans="2:2" x14ac:dyDescent="0.3">
      <c r="B778" s="17"/>
    </row>
    <row r="779" spans="2:2" x14ac:dyDescent="0.3">
      <c r="B779" s="17"/>
    </row>
    <row r="780" spans="2:2" x14ac:dyDescent="0.3">
      <c r="B780" s="17"/>
    </row>
    <row r="781" spans="2:2" x14ac:dyDescent="0.3">
      <c r="B781" s="17"/>
    </row>
    <row r="782" spans="2:2" x14ac:dyDescent="0.3">
      <c r="B782" s="17"/>
    </row>
    <row r="783" spans="2:2" x14ac:dyDescent="0.3">
      <c r="B783" s="17"/>
    </row>
    <row r="784" spans="2:2" x14ac:dyDescent="0.3">
      <c r="B784" s="17"/>
    </row>
    <row r="785" spans="2:2" x14ac:dyDescent="0.3">
      <c r="B785" s="17"/>
    </row>
    <row r="786" spans="2:2" x14ac:dyDescent="0.3">
      <c r="B786" s="17"/>
    </row>
    <row r="787" spans="2:2" x14ac:dyDescent="0.3">
      <c r="B787" s="17"/>
    </row>
    <row r="788" spans="2:2" x14ac:dyDescent="0.3">
      <c r="B788" s="17"/>
    </row>
    <row r="789" spans="2:2" x14ac:dyDescent="0.3">
      <c r="B789" s="17"/>
    </row>
    <row r="790" spans="2:2" x14ac:dyDescent="0.3">
      <c r="B790" s="17"/>
    </row>
    <row r="791" spans="2:2" x14ac:dyDescent="0.3">
      <c r="B791" s="17"/>
    </row>
    <row r="792" spans="2:2" x14ac:dyDescent="0.3">
      <c r="B792" s="17"/>
    </row>
    <row r="793" spans="2:2" x14ac:dyDescent="0.3">
      <c r="B793" s="17"/>
    </row>
    <row r="794" spans="2:2" x14ac:dyDescent="0.3">
      <c r="B794" s="17"/>
    </row>
    <row r="795" spans="2:2" x14ac:dyDescent="0.3">
      <c r="B795" s="17"/>
    </row>
    <row r="796" spans="2:2" x14ac:dyDescent="0.3">
      <c r="B796" s="17"/>
    </row>
    <row r="797" spans="2:2" x14ac:dyDescent="0.3">
      <c r="B797" s="17"/>
    </row>
    <row r="798" spans="2:2" x14ac:dyDescent="0.3">
      <c r="B798" s="17"/>
    </row>
    <row r="799" spans="2:2" x14ac:dyDescent="0.3">
      <c r="B799" s="17"/>
    </row>
    <row r="800" spans="2:2" x14ac:dyDescent="0.3">
      <c r="B800" s="17"/>
    </row>
    <row r="801" spans="2:2" x14ac:dyDescent="0.3">
      <c r="B801" s="17"/>
    </row>
    <row r="802" spans="2:2" x14ac:dyDescent="0.3">
      <c r="B802" s="17"/>
    </row>
    <row r="803" spans="2:2" x14ac:dyDescent="0.3">
      <c r="B803" s="17"/>
    </row>
    <row r="804" spans="2:2" x14ac:dyDescent="0.3">
      <c r="B804" s="17"/>
    </row>
    <row r="805" spans="2:2" x14ac:dyDescent="0.3">
      <c r="B805" s="17"/>
    </row>
    <row r="806" spans="2:2" x14ac:dyDescent="0.3">
      <c r="B806" s="17"/>
    </row>
    <row r="807" spans="2:2" x14ac:dyDescent="0.3">
      <c r="B807" s="17"/>
    </row>
    <row r="808" spans="2:2" x14ac:dyDescent="0.3">
      <c r="B808" s="17"/>
    </row>
    <row r="809" spans="2:2" x14ac:dyDescent="0.3">
      <c r="B809" s="17"/>
    </row>
    <row r="810" spans="2:2" x14ac:dyDescent="0.3">
      <c r="B810" s="17"/>
    </row>
    <row r="811" spans="2:2" x14ac:dyDescent="0.3">
      <c r="B811" s="17"/>
    </row>
    <row r="812" spans="2:2" x14ac:dyDescent="0.3">
      <c r="B812" s="17"/>
    </row>
    <row r="813" spans="2:2" x14ac:dyDescent="0.3">
      <c r="B813" s="17"/>
    </row>
    <row r="814" spans="2:2" x14ac:dyDescent="0.3">
      <c r="B814" s="17"/>
    </row>
    <row r="815" spans="2:2" x14ac:dyDescent="0.3">
      <c r="B815" s="17"/>
    </row>
    <row r="816" spans="2:2" x14ac:dyDescent="0.3">
      <c r="B816" s="17"/>
    </row>
    <row r="817" spans="2:2" x14ac:dyDescent="0.3">
      <c r="B817" s="17"/>
    </row>
    <row r="818" spans="2:2" x14ac:dyDescent="0.3">
      <c r="B818" s="17"/>
    </row>
    <row r="819" spans="2:2" x14ac:dyDescent="0.3">
      <c r="B819" s="17"/>
    </row>
    <row r="820" spans="2:2" x14ac:dyDescent="0.3">
      <c r="B820" s="17"/>
    </row>
    <row r="821" spans="2:2" x14ac:dyDescent="0.3">
      <c r="B821" s="17"/>
    </row>
    <row r="822" spans="2:2" x14ac:dyDescent="0.3">
      <c r="B822" s="17"/>
    </row>
    <row r="823" spans="2:2" x14ac:dyDescent="0.3">
      <c r="B823" s="17"/>
    </row>
    <row r="824" spans="2:2" x14ac:dyDescent="0.3">
      <c r="B824" s="17"/>
    </row>
    <row r="825" spans="2:2" x14ac:dyDescent="0.3">
      <c r="B825" s="17"/>
    </row>
    <row r="826" spans="2:2" x14ac:dyDescent="0.3">
      <c r="B826" s="17"/>
    </row>
    <row r="827" spans="2:2" x14ac:dyDescent="0.3">
      <c r="B827" s="17"/>
    </row>
    <row r="828" spans="2:2" x14ac:dyDescent="0.3">
      <c r="B828" s="17"/>
    </row>
    <row r="829" spans="2:2" x14ac:dyDescent="0.3">
      <c r="B829" s="17"/>
    </row>
    <row r="830" spans="2:2" x14ac:dyDescent="0.3">
      <c r="B830" s="17"/>
    </row>
    <row r="831" spans="2:2" x14ac:dyDescent="0.3">
      <c r="B831" s="17"/>
    </row>
    <row r="832" spans="2:2" x14ac:dyDescent="0.3">
      <c r="B832" s="17"/>
    </row>
    <row r="833" spans="2:2" x14ac:dyDescent="0.3">
      <c r="B833" s="17"/>
    </row>
    <row r="834" spans="2:2" x14ac:dyDescent="0.3">
      <c r="B834" s="17"/>
    </row>
    <row r="835" spans="2:2" x14ac:dyDescent="0.3">
      <c r="B835" s="17"/>
    </row>
    <row r="836" spans="2:2" x14ac:dyDescent="0.3">
      <c r="B836" s="17"/>
    </row>
    <row r="837" spans="2:2" x14ac:dyDescent="0.3">
      <c r="B837" s="17"/>
    </row>
    <row r="838" spans="2:2" x14ac:dyDescent="0.3">
      <c r="B838" s="17"/>
    </row>
    <row r="839" spans="2:2" x14ac:dyDescent="0.3">
      <c r="B839" s="17"/>
    </row>
    <row r="840" spans="2:2" x14ac:dyDescent="0.3">
      <c r="B840" s="17"/>
    </row>
    <row r="841" spans="2:2" x14ac:dyDescent="0.3">
      <c r="B841" s="17"/>
    </row>
    <row r="842" spans="2:2" x14ac:dyDescent="0.3">
      <c r="B842" s="17"/>
    </row>
    <row r="843" spans="2:2" x14ac:dyDescent="0.3">
      <c r="B843" s="17"/>
    </row>
    <row r="844" spans="2:2" x14ac:dyDescent="0.3">
      <c r="B844" s="17"/>
    </row>
    <row r="845" spans="2:2" x14ac:dyDescent="0.3">
      <c r="B845" s="17"/>
    </row>
    <row r="846" spans="2:2" x14ac:dyDescent="0.3">
      <c r="B846" s="17"/>
    </row>
    <row r="847" spans="2:2" x14ac:dyDescent="0.3">
      <c r="B847" s="17"/>
    </row>
    <row r="848" spans="2:2" x14ac:dyDescent="0.3">
      <c r="B848" s="17"/>
    </row>
    <row r="849" spans="2:2" x14ac:dyDescent="0.3">
      <c r="B849" s="17"/>
    </row>
    <row r="850" spans="2:2" x14ac:dyDescent="0.3">
      <c r="B850" s="17"/>
    </row>
    <row r="851" spans="2:2" x14ac:dyDescent="0.3">
      <c r="B851" s="17"/>
    </row>
    <row r="852" spans="2:2" x14ac:dyDescent="0.3">
      <c r="B852" s="17"/>
    </row>
    <row r="853" spans="2:2" x14ac:dyDescent="0.3">
      <c r="B853" s="17"/>
    </row>
    <row r="854" spans="2:2" x14ac:dyDescent="0.3">
      <c r="B854" s="17"/>
    </row>
    <row r="855" spans="2:2" x14ac:dyDescent="0.3">
      <c r="B855" s="17"/>
    </row>
    <row r="856" spans="2:2" x14ac:dyDescent="0.3">
      <c r="B856" s="17"/>
    </row>
    <row r="857" spans="2:2" x14ac:dyDescent="0.3">
      <c r="B857" s="17"/>
    </row>
    <row r="858" spans="2:2" x14ac:dyDescent="0.3">
      <c r="B858" s="17"/>
    </row>
    <row r="859" spans="2:2" x14ac:dyDescent="0.3">
      <c r="B859" s="17"/>
    </row>
    <row r="860" spans="2:2" x14ac:dyDescent="0.3">
      <c r="B860" s="17"/>
    </row>
    <row r="861" spans="2:2" x14ac:dyDescent="0.3">
      <c r="B861" s="17"/>
    </row>
    <row r="862" spans="2:2" x14ac:dyDescent="0.3">
      <c r="B862" s="17"/>
    </row>
    <row r="863" spans="2:2" x14ac:dyDescent="0.3">
      <c r="B863" s="17"/>
    </row>
    <row r="864" spans="2:2" x14ac:dyDescent="0.3">
      <c r="B864" s="17"/>
    </row>
    <row r="865" spans="2:2" x14ac:dyDescent="0.3">
      <c r="B865" s="17"/>
    </row>
    <row r="866" spans="2:2" x14ac:dyDescent="0.3">
      <c r="B866" s="17"/>
    </row>
    <row r="867" spans="2:2" x14ac:dyDescent="0.3">
      <c r="B867" s="17"/>
    </row>
    <row r="868" spans="2:2" x14ac:dyDescent="0.3">
      <c r="B868" s="17"/>
    </row>
    <row r="869" spans="2:2" x14ac:dyDescent="0.3">
      <c r="B869" s="17"/>
    </row>
    <row r="870" spans="2:2" x14ac:dyDescent="0.3">
      <c r="B870" s="17"/>
    </row>
    <row r="871" spans="2:2" x14ac:dyDescent="0.3">
      <c r="B871" s="17"/>
    </row>
    <row r="872" spans="2:2" x14ac:dyDescent="0.3">
      <c r="B872" s="17"/>
    </row>
    <row r="873" spans="2:2" x14ac:dyDescent="0.3">
      <c r="B873" s="17"/>
    </row>
    <row r="874" spans="2:2" x14ac:dyDescent="0.3">
      <c r="B874" s="17"/>
    </row>
    <row r="875" spans="2:2" x14ac:dyDescent="0.3">
      <c r="B875" s="17"/>
    </row>
    <row r="876" spans="2:2" x14ac:dyDescent="0.3">
      <c r="B876" s="17"/>
    </row>
    <row r="877" spans="2:2" x14ac:dyDescent="0.3">
      <c r="B877" s="17"/>
    </row>
    <row r="878" spans="2:2" x14ac:dyDescent="0.3">
      <c r="B878" s="17"/>
    </row>
    <row r="879" spans="2:2" x14ac:dyDescent="0.3">
      <c r="B879" s="17"/>
    </row>
    <row r="880" spans="2:2" x14ac:dyDescent="0.3">
      <c r="B880" s="17"/>
    </row>
    <row r="881" spans="2:2" x14ac:dyDescent="0.3">
      <c r="B881" s="17"/>
    </row>
    <row r="882" spans="2:2" x14ac:dyDescent="0.3">
      <c r="B882" s="17"/>
    </row>
    <row r="883" spans="2:2" x14ac:dyDescent="0.3">
      <c r="B883" s="17"/>
    </row>
    <row r="884" spans="2:2" x14ac:dyDescent="0.3">
      <c r="B884" s="17"/>
    </row>
    <row r="885" spans="2:2" x14ac:dyDescent="0.3">
      <c r="B885" s="17"/>
    </row>
    <row r="886" spans="2:2" x14ac:dyDescent="0.3">
      <c r="B886" s="17"/>
    </row>
    <row r="887" spans="2:2" x14ac:dyDescent="0.3">
      <c r="B887" s="17"/>
    </row>
    <row r="888" spans="2:2" x14ac:dyDescent="0.3">
      <c r="B888" s="17"/>
    </row>
    <row r="889" spans="2:2" x14ac:dyDescent="0.3">
      <c r="B889" s="17"/>
    </row>
    <row r="890" spans="2:2" x14ac:dyDescent="0.3">
      <c r="B890" s="17"/>
    </row>
    <row r="891" spans="2:2" x14ac:dyDescent="0.3">
      <c r="B891" s="17"/>
    </row>
    <row r="892" spans="2:2" x14ac:dyDescent="0.3">
      <c r="B892" s="17"/>
    </row>
    <row r="893" spans="2:2" x14ac:dyDescent="0.3">
      <c r="B893" s="17"/>
    </row>
    <row r="894" spans="2:2" x14ac:dyDescent="0.3">
      <c r="B894" s="17"/>
    </row>
    <row r="895" spans="2:2" x14ac:dyDescent="0.3">
      <c r="B895" s="17"/>
    </row>
    <row r="896" spans="2:2" x14ac:dyDescent="0.3">
      <c r="B896" s="17"/>
    </row>
    <row r="897" spans="2:2" x14ac:dyDescent="0.3">
      <c r="B897" s="17"/>
    </row>
    <row r="898" spans="2:2" x14ac:dyDescent="0.3">
      <c r="B898" s="17"/>
    </row>
    <row r="899" spans="2:2" x14ac:dyDescent="0.3">
      <c r="B899" s="17"/>
    </row>
    <row r="900" spans="2:2" x14ac:dyDescent="0.3">
      <c r="B900" s="17"/>
    </row>
    <row r="901" spans="2:2" x14ac:dyDescent="0.3">
      <c r="B901" s="17"/>
    </row>
    <row r="902" spans="2:2" x14ac:dyDescent="0.3">
      <c r="B902" s="17"/>
    </row>
    <row r="903" spans="2:2" x14ac:dyDescent="0.3">
      <c r="B903" s="17"/>
    </row>
    <row r="904" spans="2:2" x14ac:dyDescent="0.3">
      <c r="B904" s="17"/>
    </row>
    <row r="905" spans="2:2" x14ac:dyDescent="0.3">
      <c r="B905" s="17"/>
    </row>
    <row r="906" spans="2:2" x14ac:dyDescent="0.3">
      <c r="B906" s="17"/>
    </row>
    <row r="907" spans="2:2" x14ac:dyDescent="0.3">
      <c r="B907" s="17"/>
    </row>
    <row r="908" spans="2:2" x14ac:dyDescent="0.3">
      <c r="B908" s="17"/>
    </row>
    <row r="909" spans="2:2" x14ac:dyDescent="0.3">
      <c r="B909" s="17"/>
    </row>
    <row r="910" spans="2:2" x14ac:dyDescent="0.3">
      <c r="B910" s="17"/>
    </row>
    <row r="911" spans="2:2" x14ac:dyDescent="0.3">
      <c r="B911" s="17"/>
    </row>
    <row r="912" spans="2:2" x14ac:dyDescent="0.3">
      <c r="B912" s="17"/>
    </row>
    <row r="913" spans="2:2" x14ac:dyDescent="0.3">
      <c r="B913" s="17"/>
    </row>
    <row r="914" spans="2:2" x14ac:dyDescent="0.3">
      <c r="B914" s="17"/>
    </row>
    <row r="915" spans="2:2" x14ac:dyDescent="0.3">
      <c r="B915" s="17"/>
    </row>
    <row r="916" spans="2:2" x14ac:dyDescent="0.3">
      <c r="B916" s="17"/>
    </row>
    <row r="917" spans="2:2" x14ac:dyDescent="0.3">
      <c r="B917" s="17"/>
    </row>
    <row r="918" spans="2:2" x14ac:dyDescent="0.3">
      <c r="B918" s="17"/>
    </row>
    <row r="919" spans="2:2" x14ac:dyDescent="0.3">
      <c r="B919" s="17"/>
    </row>
    <row r="920" spans="2:2" x14ac:dyDescent="0.3">
      <c r="B920" s="17"/>
    </row>
    <row r="921" spans="2:2" x14ac:dyDescent="0.3">
      <c r="B921" s="17"/>
    </row>
    <row r="922" spans="2:2" x14ac:dyDescent="0.3">
      <c r="B922" s="17"/>
    </row>
    <row r="923" spans="2:2" x14ac:dyDescent="0.3">
      <c r="B923" s="17"/>
    </row>
    <row r="924" spans="2:2" x14ac:dyDescent="0.3">
      <c r="B924" s="17"/>
    </row>
    <row r="925" spans="2:2" x14ac:dyDescent="0.3">
      <c r="B925" s="17"/>
    </row>
    <row r="926" spans="2:2" x14ac:dyDescent="0.3">
      <c r="B926" s="17"/>
    </row>
    <row r="927" spans="2:2" x14ac:dyDescent="0.3">
      <c r="B927" s="17"/>
    </row>
    <row r="928" spans="2:2" x14ac:dyDescent="0.3">
      <c r="B928" s="17"/>
    </row>
    <row r="929" spans="2:2" x14ac:dyDescent="0.3">
      <c r="B929" s="17"/>
    </row>
    <row r="930" spans="2:2" x14ac:dyDescent="0.3">
      <c r="B930" s="17"/>
    </row>
    <row r="931" spans="2:2" x14ac:dyDescent="0.3">
      <c r="B931" s="17"/>
    </row>
    <row r="932" spans="2:2" x14ac:dyDescent="0.3">
      <c r="B932" s="17"/>
    </row>
    <row r="933" spans="2:2" x14ac:dyDescent="0.3">
      <c r="B933" s="17"/>
    </row>
    <row r="934" spans="2:2" x14ac:dyDescent="0.3">
      <c r="B934" s="17"/>
    </row>
    <row r="935" spans="2:2" x14ac:dyDescent="0.3">
      <c r="B935" s="17"/>
    </row>
    <row r="936" spans="2:2" x14ac:dyDescent="0.3">
      <c r="B936" s="17"/>
    </row>
    <row r="937" spans="2:2" x14ac:dyDescent="0.3">
      <c r="B937" s="17"/>
    </row>
    <row r="938" spans="2:2" x14ac:dyDescent="0.3">
      <c r="B938" s="17"/>
    </row>
    <row r="939" spans="2:2" x14ac:dyDescent="0.3">
      <c r="B939" s="17"/>
    </row>
    <row r="940" spans="2:2" x14ac:dyDescent="0.3">
      <c r="B940" s="17"/>
    </row>
    <row r="941" spans="2:2" x14ac:dyDescent="0.3">
      <c r="B941" s="17"/>
    </row>
    <row r="942" spans="2:2" x14ac:dyDescent="0.3">
      <c r="B942" s="17"/>
    </row>
    <row r="943" spans="2:2" x14ac:dyDescent="0.3">
      <c r="B943" s="17"/>
    </row>
    <row r="944" spans="2:2" x14ac:dyDescent="0.3">
      <c r="B944" s="17"/>
    </row>
    <row r="945" spans="2:2" x14ac:dyDescent="0.3">
      <c r="B945" s="17"/>
    </row>
    <row r="946" spans="2:2" x14ac:dyDescent="0.3">
      <c r="B946" s="17"/>
    </row>
    <row r="947" spans="2:2" x14ac:dyDescent="0.3">
      <c r="B947" s="17"/>
    </row>
    <row r="948" spans="2:2" x14ac:dyDescent="0.3">
      <c r="B948" s="17"/>
    </row>
    <row r="949" spans="2:2" x14ac:dyDescent="0.3">
      <c r="B949" s="17"/>
    </row>
    <row r="950" spans="2:2" x14ac:dyDescent="0.3">
      <c r="B950" s="17"/>
    </row>
    <row r="951" spans="2:2" x14ac:dyDescent="0.3">
      <c r="B951" s="17"/>
    </row>
    <row r="952" spans="2:2" x14ac:dyDescent="0.3">
      <c r="B952" s="17"/>
    </row>
    <row r="953" spans="2:2" x14ac:dyDescent="0.3">
      <c r="B953" s="17"/>
    </row>
    <row r="954" spans="2:2" x14ac:dyDescent="0.3">
      <c r="B954" s="17"/>
    </row>
    <row r="955" spans="2:2" x14ac:dyDescent="0.3">
      <c r="B955" s="17"/>
    </row>
    <row r="956" spans="2:2" x14ac:dyDescent="0.3">
      <c r="B956" s="17"/>
    </row>
    <row r="957" spans="2:2" x14ac:dyDescent="0.3">
      <c r="B957" s="17"/>
    </row>
    <row r="958" spans="2:2" x14ac:dyDescent="0.3">
      <c r="B958" s="17"/>
    </row>
    <row r="959" spans="2:2" x14ac:dyDescent="0.3">
      <c r="B959" s="17"/>
    </row>
    <row r="960" spans="2:2" x14ac:dyDescent="0.3">
      <c r="B960" s="17"/>
    </row>
    <row r="961" spans="2:2" x14ac:dyDescent="0.3">
      <c r="B961" s="17"/>
    </row>
    <row r="962" spans="2:2" x14ac:dyDescent="0.3">
      <c r="B962" s="17"/>
    </row>
    <row r="963" spans="2:2" x14ac:dyDescent="0.3">
      <c r="B963" s="17"/>
    </row>
    <row r="964" spans="2:2" x14ac:dyDescent="0.3">
      <c r="B964" s="17"/>
    </row>
    <row r="965" spans="2:2" x14ac:dyDescent="0.3">
      <c r="B965" s="17"/>
    </row>
    <row r="966" spans="2:2" x14ac:dyDescent="0.3">
      <c r="B966" s="17"/>
    </row>
    <row r="967" spans="2:2" x14ac:dyDescent="0.3">
      <c r="B967" s="17"/>
    </row>
    <row r="968" spans="2:2" x14ac:dyDescent="0.3">
      <c r="B968" s="17"/>
    </row>
    <row r="969" spans="2:2" x14ac:dyDescent="0.3">
      <c r="B969" s="17"/>
    </row>
    <row r="970" spans="2:2" x14ac:dyDescent="0.3">
      <c r="B970" s="17"/>
    </row>
    <row r="971" spans="2:2" x14ac:dyDescent="0.3">
      <c r="B971" s="17"/>
    </row>
    <row r="972" spans="2:2" x14ac:dyDescent="0.3">
      <c r="B972" s="17"/>
    </row>
    <row r="973" spans="2:2" x14ac:dyDescent="0.3">
      <c r="B973" s="17"/>
    </row>
    <row r="974" spans="2:2" x14ac:dyDescent="0.3">
      <c r="B974" s="17"/>
    </row>
    <row r="975" spans="2:2" x14ac:dyDescent="0.3">
      <c r="B975" s="17"/>
    </row>
    <row r="976" spans="2:2" x14ac:dyDescent="0.3">
      <c r="B976" s="17"/>
    </row>
    <row r="977" spans="2:2" x14ac:dyDescent="0.3">
      <c r="B977" s="17"/>
    </row>
    <row r="978" spans="2:2" x14ac:dyDescent="0.3">
      <c r="B978" s="17"/>
    </row>
    <row r="979" spans="2:2" x14ac:dyDescent="0.3">
      <c r="B979" s="17"/>
    </row>
    <row r="980" spans="2:2" x14ac:dyDescent="0.3">
      <c r="B980" s="17"/>
    </row>
    <row r="981" spans="2:2" x14ac:dyDescent="0.3">
      <c r="B981" s="17"/>
    </row>
    <row r="982" spans="2:2" x14ac:dyDescent="0.3">
      <c r="B982" s="17"/>
    </row>
    <row r="983" spans="2:2" x14ac:dyDescent="0.3">
      <c r="B983" s="17"/>
    </row>
    <row r="984" spans="2:2" x14ac:dyDescent="0.3">
      <c r="B984" s="17"/>
    </row>
    <row r="985" spans="2:2" x14ac:dyDescent="0.3">
      <c r="B985" s="17"/>
    </row>
    <row r="986" spans="2:2" x14ac:dyDescent="0.3">
      <c r="B986" s="17"/>
    </row>
    <row r="987" spans="2:2" x14ac:dyDescent="0.3">
      <c r="B987" s="17"/>
    </row>
    <row r="988" spans="2:2" x14ac:dyDescent="0.3">
      <c r="B988" s="17"/>
    </row>
    <row r="989" spans="2:2" x14ac:dyDescent="0.3">
      <c r="B989" s="17"/>
    </row>
    <row r="990" spans="2:2" x14ac:dyDescent="0.3">
      <c r="B990" s="17"/>
    </row>
    <row r="991" spans="2:2" x14ac:dyDescent="0.3">
      <c r="B991" s="17"/>
    </row>
    <row r="992" spans="2:2" x14ac:dyDescent="0.3">
      <c r="B992" s="17"/>
    </row>
    <row r="993" spans="2:2" x14ac:dyDescent="0.3">
      <c r="B993" s="17"/>
    </row>
    <row r="994" spans="2:2" x14ac:dyDescent="0.3">
      <c r="B994" s="17"/>
    </row>
    <row r="995" spans="2:2" x14ac:dyDescent="0.3">
      <c r="B995" s="17"/>
    </row>
    <row r="996" spans="2:2" x14ac:dyDescent="0.3">
      <c r="B996" s="17"/>
    </row>
    <row r="997" spans="2:2" x14ac:dyDescent="0.3">
      <c r="B997" s="17"/>
    </row>
    <row r="998" spans="2:2" x14ac:dyDescent="0.3">
      <c r="B998" s="17"/>
    </row>
    <row r="999" spans="2:2" x14ac:dyDescent="0.3">
      <c r="B999" s="17"/>
    </row>
    <row r="1000" spans="2:2" x14ac:dyDescent="0.3">
      <c r="B1000" s="17"/>
    </row>
    <row r="1001" spans="2:2" x14ac:dyDescent="0.3">
      <c r="B1001" s="17"/>
    </row>
    <row r="1002" spans="2:2" x14ac:dyDescent="0.3">
      <c r="B1002" s="17"/>
    </row>
    <row r="1003" spans="2:2" x14ac:dyDescent="0.3">
      <c r="B1003" s="17"/>
    </row>
    <row r="1004" spans="2:2" x14ac:dyDescent="0.3">
      <c r="B1004" s="17"/>
    </row>
    <row r="1005" spans="2:2" x14ac:dyDescent="0.3">
      <c r="B1005" s="17"/>
    </row>
    <row r="1006" spans="2:2" x14ac:dyDescent="0.3">
      <c r="B1006" s="17"/>
    </row>
    <row r="1007" spans="2:2" x14ac:dyDescent="0.3">
      <c r="B1007" s="17"/>
    </row>
    <row r="1008" spans="2:2" x14ac:dyDescent="0.3">
      <c r="B1008" s="17"/>
    </row>
    <row r="1009" spans="2:2" x14ac:dyDescent="0.3">
      <c r="B1009" s="17"/>
    </row>
    <row r="1010" spans="2:2" x14ac:dyDescent="0.3">
      <c r="B1010" s="17"/>
    </row>
    <row r="1011" spans="2:2" x14ac:dyDescent="0.3">
      <c r="B1011" s="17"/>
    </row>
    <row r="1012" spans="2:2" x14ac:dyDescent="0.3">
      <c r="B1012" s="17"/>
    </row>
    <row r="1013" spans="2:2" x14ac:dyDescent="0.3">
      <c r="B1013" s="17"/>
    </row>
    <row r="1014" spans="2:2" x14ac:dyDescent="0.3">
      <c r="B1014" s="17"/>
    </row>
    <row r="1015" spans="2:2" x14ac:dyDescent="0.3">
      <c r="B1015" s="17"/>
    </row>
    <row r="1016" spans="2:2" x14ac:dyDescent="0.3">
      <c r="B1016" s="17"/>
    </row>
    <row r="1017" spans="2:2" x14ac:dyDescent="0.3">
      <c r="B1017" s="17"/>
    </row>
    <row r="1018" spans="2:2" x14ac:dyDescent="0.3">
      <c r="B1018" s="17"/>
    </row>
  </sheetData>
  <mergeCells count="1">
    <mergeCell ref="K11:K13"/>
  </mergeCells>
  <conditionalFormatting sqref="C26:C49">
    <cfRule type="colorScale" priority="13">
      <colorScale>
        <cfvo type="min"/>
        <cfvo type="max"/>
        <color rgb="FFFFFFFF"/>
        <color rgb="FF57BB8A"/>
      </colorScale>
    </cfRule>
  </conditionalFormatting>
  <conditionalFormatting sqref="C16:E17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0:E23 G20:H23 K20:L23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:Q5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6:D4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6:E49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6:F17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0:F23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6:F49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6:H49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:J11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:J13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6:K1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0:J23">
    <cfRule type="colorScale" priority="2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26:J49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6:K42">
    <cfRule type="colorScale" priority="19">
      <colorScale>
        <cfvo type="min"/>
        <cfvo type="max"/>
        <color rgb="FFFFFFFF"/>
        <color rgb="FF57BB8A"/>
      </colorScale>
    </cfRule>
  </conditionalFormatting>
  <conditionalFormatting sqref="L26:L42">
    <cfRule type="colorScale" priority="20">
      <colorScale>
        <cfvo type="min"/>
        <cfvo type="max"/>
        <color rgb="FFFFFFFF"/>
        <color rgb="FF57BB8A"/>
      </colorScale>
    </cfRule>
  </conditionalFormatting>
  <conditionalFormatting sqref="O49:P53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6:R1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7:R17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5:S15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0:Q27 V20:V27 AA20:AA26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9:Q3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1:Q4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9:Q53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9:R37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1:R4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0:V27 Q2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TATACONS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2024-11-28T00:15:36Z</dcterms:created>
  <dcterms:modified xsi:type="dcterms:W3CDTF">2024-11-28T00:15:55Z</dcterms:modified>
</cp:coreProperties>
</file>