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profi\Desktop\Documents\Annual Result\Q1_fy26\"/>
    </mc:Choice>
  </mc:AlternateContent>
  <xr:revisionPtr revIDLastSave="0" documentId="8_{E2A920B5-4747-4261-9275-4243BF485737}" xr6:coauthVersionLast="47" xr6:coauthVersionMax="47" xr10:uidLastSave="{00000000-0000-0000-0000-000000000000}"/>
  <bookViews>
    <workbookView xWindow="-108" yWindow="-108" windowWidth="23256" windowHeight="12456" xr2:uid="{EC0CBA47-A79A-4A56-8785-C3BCAD101D5E}"/>
  </bookViews>
  <sheets>
    <sheet name="ITC HOTEL FairValu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" l="1"/>
  <c r="O45" i="1"/>
  <c r="Q45" i="1" s="1"/>
  <c r="N45" i="1"/>
  <c r="M45" i="1"/>
  <c r="H45" i="1"/>
  <c r="H40" i="1" s="1"/>
  <c r="M44" i="1"/>
  <c r="J44" i="1"/>
  <c r="O44" i="1" s="1"/>
  <c r="I44" i="1"/>
  <c r="G44" i="1"/>
  <c r="N44" i="1" s="1"/>
  <c r="F44" i="1"/>
  <c r="H44" i="1" s="1"/>
  <c r="E44" i="1"/>
  <c r="N41" i="1"/>
  <c r="M41" i="1"/>
  <c r="L41" i="1"/>
  <c r="K41" i="1"/>
  <c r="J41" i="1"/>
  <c r="I41" i="1"/>
  <c r="H41" i="1"/>
  <c r="G41" i="1"/>
  <c r="F41" i="1"/>
  <c r="E41" i="1"/>
  <c r="D41" i="1"/>
  <c r="N40" i="1"/>
  <c r="M40" i="1"/>
  <c r="L40" i="1"/>
  <c r="K40" i="1"/>
  <c r="J40" i="1"/>
  <c r="I40" i="1"/>
  <c r="G40" i="1"/>
  <c r="F40" i="1"/>
  <c r="E40" i="1"/>
  <c r="D40" i="1"/>
  <c r="Q37" i="1"/>
  <c r="R35" i="1"/>
  <c r="O35" i="1"/>
  <c r="T32" i="1"/>
  <c r="S32" i="1"/>
  <c r="U26" i="1" s="1"/>
  <c r="N32" i="1"/>
  <c r="J32" i="1"/>
  <c r="I32" i="1"/>
  <c r="K32" i="1" s="1"/>
  <c r="E32" i="1"/>
  <c r="D32" i="1"/>
  <c r="O31" i="1"/>
  <c r="P31" i="1" s="1"/>
  <c r="N31" i="1"/>
  <c r="J31" i="1"/>
  <c r="I31" i="1"/>
  <c r="K31" i="1" s="1"/>
  <c r="E31" i="1"/>
  <c r="D31" i="1"/>
  <c r="F31" i="1" s="1"/>
  <c r="P30" i="1"/>
  <c r="K30" i="1"/>
  <c r="F30" i="1"/>
  <c r="P29" i="1"/>
  <c r="K29" i="1"/>
  <c r="F29" i="1"/>
  <c r="V28" i="1"/>
  <c r="P28" i="1"/>
  <c r="K28" i="1"/>
  <c r="F28" i="1"/>
  <c r="V27" i="1"/>
  <c r="P27" i="1"/>
  <c r="K27" i="1"/>
  <c r="F27" i="1"/>
  <c r="V26" i="1"/>
  <c r="P26" i="1"/>
  <c r="K26" i="1"/>
  <c r="F26" i="1"/>
  <c r="V25" i="1"/>
  <c r="P25" i="1"/>
  <c r="K25" i="1"/>
  <c r="F25" i="1"/>
  <c r="V24" i="1"/>
  <c r="U24" i="1"/>
  <c r="P24" i="1"/>
  <c r="K24" i="1"/>
  <c r="J17" i="1"/>
  <c r="G17" i="1"/>
  <c r="S35" i="1" s="1"/>
  <c r="E17" i="1"/>
  <c r="F17" i="1" s="1"/>
  <c r="F21" i="1" s="1"/>
  <c r="D17" i="1"/>
  <c r="E16" i="1"/>
  <c r="F16" i="1" s="1"/>
  <c r="D16" i="1"/>
  <c r="D15" i="1"/>
  <c r="C12" i="1"/>
  <c r="S9" i="1"/>
  <c r="R9" i="1"/>
  <c r="Q9" i="1"/>
  <c r="M9" i="1"/>
  <c r="L9" i="1"/>
  <c r="H9" i="1"/>
  <c r="G9" i="1"/>
  <c r="E9" i="1"/>
  <c r="D9" i="1"/>
  <c r="B9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F5" i="1"/>
  <c r="C5" i="1"/>
  <c r="W4" i="1"/>
  <c r="K4" i="1"/>
  <c r="H4" i="1"/>
  <c r="H5" i="1" s="1"/>
  <c r="G4" i="1"/>
  <c r="F4" i="1"/>
  <c r="E4" i="1"/>
  <c r="W3" i="1"/>
  <c r="W5" i="1" s="1"/>
  <c r="K3" i="1"/>
  <c r="N9" i="1" s="1"/>
  <c r="H3" i="1"/>
  <c r="G3" i="1"/>
  <c r="K9" i="1" s="1"/>
  <c r="F3" i="1"/>
  <c r="E3" i="1"/>
  <c r="E5" i="1" s="1"/>
  <c r="D3" i="1"/>
  <c r="C3" i="1"/>
  <c r="G16" i="1" l="1"/>
  <c r="F15" i="1"/>
  <c r="P44" i="1"/>
  <c r="Q44" i="1"/>
  <c r="O9" i="1"/>
  <c r="Q40" i="1"/>
  <c r="Q41" i="1"/>
  <c r="G5" i="1"/>
  <c r="I9" i="1"/>
  <c r="U28" i="1"/>
  <c r="R37" i="1"/>
  <c r="J9" i="1"/>
  <c r="E15" i="1"/>
  <c r="U25" i="1"/>
  <c r="U32" i="1"/>
  <c r="S37" i="1"/>
  <c r="C9" i="1"/>
  <c r="H17" i="1"/>
  <c r="E12" i="1" s="1"/>
  <c r="V32" i="1"/>
  <c r="I17" i="1"/>
  <c r="U27" i="1"/>
  <c r="O41" i="1"/>
  <c r="D4" i="1"/>
  <c r="D5" i="1" s="1"/>
  <c r="F9" i="1"/>
  <c r="L17" i="1"/>
  <c r="O40" i="1"/>
  <c r="P45" i="1"/>
  <c r="P40" i="1" l="1"/>
  <c r="P41" i="1"/>
  <c r="N17" i="1"/>
  <c r="M17" i="1"/>
  <c r="L16" i="1"/>
  <c r="O17" i="1"/>
  <c r="F12" i="1" s="1"/>
  <c r="H12" i="1" s="1"/>
  <c r="T35" i="1"/>
  <c r="P9" i="1" s="1"/>
  <c r="G12" i="1"/>
  <c r="H16" i="1"/>
  <c r="G15" i="1"/>
  <c r="J16" i="1"/>
  <c r="I16" i="1"/>
  <c r="L15" i="1" l="1"/>
  <c r="O16" i="1"/>
  <c r="N16" i="1"/>
  <c r="M16" i="1"/>
  <c r="J15" i="1"/>
  <c r="H15" i="1"/>
  <c r="I15" i="1"/>
  <c r="O15" i="1" l="1"/>
  <c r="N15" i="1"/>
  <c r="M15" i="1"/>
</calcChain>
</file>

<file path=xl/sharedStrings.xml><?xml version="1.0" encoding="utf-8"?>
<sst xmlns="http://schemas.openxmlformats.org/spreadsheetml/2006/main" count="202" uniqueCount="130">
  <si>
    <t>MARKET</t>
  </si>
  <si>
    <t>INCOME STAT</t>
  </si>
  <si>
    <t>BALANCE SHEET</t>
  </si>
  <si>
    <t>CASH FLOW</t>
  </si>
  <si>
    <t>Company</t>
  </si>
  <si>
    <t>Price</t>
  </si>
  <si>
    <t>MktCap in Cr.</t>
  </si>
  <si>
    <t>Hotels</t>
  </si>
  <si>
    <t>Sales in Cr</t>
  </si>
  <si>
    <t>Profit</t>
  </si>
  <si>
    <t>Trail_EPS</t>
  </si>
  <si>
    <t>FV</t>
  </si>
  <si>
    <t>Equity</t>
  </si>
  <si>
    <t>Reserves Cr</t>
  </si>
  <si>
    <t>Debt</t>
  </si>
  <si>
    <t>Lease Cr</t>
  </si>
  <si>
    <t>CUR.ASSETS</t>
  </si>
  <si>
    <t>CUR.LIABILITIES</t>
  </si>
  <si>
    <t>ASSETS</t>
  </si>
  <si>
    <t>LIABILITIES</t>
  </si>
  <si>
    <t>TRADE REC</t>
  </si>
  <si>
    <t>PPE</t>
  </si>
  <si>
    <t>CFO</t>
  </si>
  <si>
    <t>CFI</t>
  </si>
  <si>
    <t>CFF</t>
  </si>
  <si>
    <t>TOTAL</t>
  </si>
  <si>
    <t>ITCHOTELS</t>
  </si>
  <si>
    <t>Last Year_25</t>
  </si>
  <si>
    <t>GROWTH</t>
  </si>
  <si>
    <t>LIQUIDITY</t>
  </si>
  <si>
    <t>SOLVENCY</t>
  </si>
  <si>
    <t>PROFITABILITY</t>
  </si>
  <si>
    <t>VALUATIONS</t>
  </si>
  <si>
    <t>CASHFLOW</t>
  </si>
  <si>
    <t>SALES GROWTH</t>
  </si>
  <si>
    <t>P-MARGIN</t>
  </si>
  <si>
    <t>CUR.RATIO</t>
  </si>
  <si>
    <t>TRADE CYC</t>
  </si>
  <si>
    <t>DEBT2EQUITY</t>
  </si>
  <si>
    <t>DEBTRATIO</t>
  </si>
  <si>
    <t>ICR</t>
  </si>
  <si>
    <t>ROE</t>
  </si>
  <si>
    <t>ROPE</t>
  </si>
  <si>
    <t>ROA</t>
  </si>
  <si>
    <t>TRAIL_PE</t>
  </si>
  <si>
    <t>YIELD</t>
  </si>
  <si>
    <t>BOOKVALUE</t>
  </si>
  <si>
    <t>PBV</t>
  </si>
  <si>
    <t>PEG</t>
  </si>
  <si>
    <t>OCFR</t>
  </si>
  <si>
    <t>CFD</t>
  </si>
  <si>
    <t>FCF (INC R)</t>
  </si>
  <si>
    <t>WEIGHTAGE</t>
  </si>
  <si>
    <t>WEIGHTAGE @ EPS</t>
  </si>
  <si>
    <t>WEIGHTAGE @ BV</t>
  </si>
  <si>
    <t>WEIGHTAGE @ PEG</t>
  </si>
  <si>
    <t>ACTUAL WEIGHTAGE</t>
  </si>
  <si>
    <t>Estimate</t>
  </si>
  <si>
    <t>Year</t>
  </si>
  <si>
    <t>Sales</t>
  </si>
  <si>
    <t>EPS</t>
  </si>
  <si>
    <t>LOW PRICE RANGE</t>
  </si>
  <si>
    <t>FAIRVALUE</t>
  </si>
  <si>
    <t>HIGH PRICE RANGE</t>
  </si>
  <si>
    <t>BookValue</t>
  </si>
  <si>
    <t>FY_2035</t>
  </si>
  <si>
    <t>FY_2030</t>
  </si>
  <si>
    <t>FY_2026</t>
  </si>
  <si>
    <t>EST_GR</t>
  </si>
  <si>
    <t>PROFIT</t>
  </si>
  <si>
    <t>MARGIN</t>
  </si>
  <si>
    <t>LongTerm</t>
  </si>
  <si>
    <t>12/Year</t>
  </si>
  <si>
    <t xml:space="preserve">Quarterly </t>
  </si>
  <si>
    <t>RESULTS</t>
  </si>
  <si>
    <t>Q1_FY_26</t>
  </si>
  <si>
    <t>Q1_FY_25</t>
  </si>
  <si>
    <t>Growth</t>
  </si>
  <si>
    <t>Q4_FY_25</t>
  </si>
  <si>
    <t>Q4_FY_24</t>
  </si>
  <si>
    <t>FY_25</t>
  </si>
  <si>
    <t>FY_24</t>
  </si>
  <si>
    <t>MAJORCOST</t>
  </si>
  <si>
    <t>SHARE</t>
  </si>
  <si>
    <t>HOTELS</t>
  </si>
  <si>
    <t>Food Cons.</t>
  </si>
  <si>
    <t>Employee</t>
  </si>
  <si>
    <t>Finance cost</t>
  </si>
  <si>
    <t>Finance Cost</t>
  </si>
  <si>
    <t>Expenses</t>
  </si>
  <si>
    <t>D&amp;A</t>
  </si>
  <si>
    <t>Other Expense</t>
  </si>
  <si>
    <t>Margin</t>
  </si>
  <si>
    <t>I.C.R</t>
  </si>
  <si>
    <t>Current Trend</t>
  </si>
  <si>
    <t>TREND</t>
  </si>
  <si>
    <t>H1_FY_25</t>
  </si>
  <si>
    <t>9M_FY_25</t>
  </si>
  <si>
    <t>Q1_FY26</t>
  </si>
  <si>
    <t>EST_FY_26</t>
  </si>
  <si>
    <t>TRAIL-EPS</t>
  </si>
  <si>
    <t>Q2_FY25</t>
  </si>
  <si>
    <t>Q3_FY25</t>
  </si>
  <si>
    <t>Q4_FY25</t>
  </si>
  <si>
    <t>EPS_25</t>
  </si>
  <si>
    <t>EST_F_26</t>
  </si>
  <si>
    <t>SALES</t>
  </si>
  <si>
    <t>PE</t>
  </si>
  <si>
    <t>Trail PE</t>
  </si>
  <si>
    <t>FPE</t>
  </si>
  <si>
    <t>Net Profit</t>
  </si>
  <si>
    <t>NPM%</t>
  </si>
  <si>
    <t>Researve</t>
  </si>
  <si>
    <t>LowPrice</t>
  </si>
  <si>
    <t>HighPrice</t>
  </si>
  <si>
    <t>Low PE</t>
  </si>
  <si>
    <t>High PE</t>
  </si>
  <si>
    <t>Low PBV</t>
  </si>
  <si>
    <t>High PBV</t>
  </si>
  <si>
    <t>Last Year</t>
  </si>
  <si>
    <t>3 YEAR</t>
  </si>
  <si>
    <t>History</t>
  </si>
  <si>
    <t>LOW PRICE</t>
  </si>
  <si>
    <t>HIGH PRICE</t>
  </si>
  <si>
    <t>LOW PE</t>
  </si>
  <si>
    <t>HIGH PE</t>
  </si>
  <si>
    <t>Trail_fy26</t>
  </si>
  <si>
    <t>Listing</t>
  </si>
  <si>
    <t>FY_23</t>
  </si>
  <si>
    <t>FY_22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</si>
</sst>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0.0%"/>
    <numFmt numFmtId="167" formatCode="#,##0;\(#,##0\)"/>
    <numFmt numFmtId="168" formatCode="[$₹]#,##0"/>
  </numFmts>
  <fonts count="25" x14ac:knownFonts="1">
    <font>
      <sz val="10"/>
      <color rgb="FF000000"/>
      <name val="Arial"/>
      <scheme val="minor"/>
    </font>
    <font>
      <sz val="11"/>
      <color theme="1"/>
      <name val="Arial"/>
    </font>
    <font>
      <b/>
      <sz val="11"/>
      <color rgb="FF000000"/>
      <name val="Arial"/>
    </font>
    <font>
      <b/>
      <sz val="9"/>
      <color theme="1"/>
      <name val="Arial"/>
    </font>
    <font>
      <b/>
      <sz val="8"/>
      <color rgb="FF000000"/>
      <name val="Arial"/>
    </font>
    <font>
      <b/>
      <sz val="11"/>
      <color theme="1"/>
      <name val="Arial"/>
    </font>
    <font>
      <b/>
      <sz val="11"/>
      <color rgb="FF000000"/>
      <name val="Calibri"/>
    </font>
    <font>
      <b/>
      <sz val="10"/>
      <color rgb="FF000000"/>
      <name val="Calibri"/>
    </font>
    <font>
      <sz val="11"/>
      <color theme="1"/>
      <name val="Calibri"/>
    </font>
    <font>
      <sz val="9"/>
      <color theme="1"/>
      <name val="Arial"/>
    </font>
    <font>
      <i/>
      <sz val="11"/>
      <color theme="1"/>
      <name val="Calibri"/>
    </font>
    <font>
      <sz val="11"/>
      <color theme="1"/>
      <name val="Source Code Pro"/>
    </font>
    <font>
      <sz val="11"/>
      <color theme="1"/>
      <name val="Times New Roman"/>
    </font>
    <font>
      <sz val="10"/>
      <color theme="1"/>
      <name val="Arial"/>
    </font>
    <font>
      <sz val="10"/>
      <color theme="1"/>
      <name val="Arial"/>
      <scheme val="minor"/>
    </font>
    <font>
      <i/>
      <sz val="11"/>
      <color theme="1"/>
      <name val="Arial"/>
    </font>
    <font>
      <i/>
      <sz val="11"/>
      <color rgb="FF0C0C0C"/>
      <name val="Times New Roman"/>
    </font>
    <font>
      <b/>
      <sz val="10"/>
      <color rgb="FF000000"/>
      <name val="Arial"/>
    </font>
    <font>
      <b/>
      <i/>
      <sz val="11"/>
      <color theme="1"/>
      <name val="Arial"/>
    </font>
    <font>
      <b/>
      <i/>
      <sz val="11"/>
      <color theme="1"/>
      <name val="Calibri"/>
    </font>
    <font>
      <b/>
      <sz val="9"/>
      <color rgb="FF000000"/>
      <name val="Arial"/>
    </font>
    <font>
      <sz val="22"/>
      <color theme="1"/>
      <name val="Arial"/>
    </font>
    <font>
      <b/>
      <sz val="11"/>
      <color rgb="FF000000"/>
      <name val="Source Code Pro"/>
    </font>
    <font>
      <sz val="11"/>
      <color rgb="FFFFFFFF"/>
      <name val="Arial"/>
    </font>
    <font>
      <sz val="12"/>
      <color theme="1"/>
      <name val="Source Code Pro"/>
    </font>
  </fonts>
  <fills count="69">
    <fill>
      <patternFill patternType="none"/>
    </fill>
    <fill>
      <patternFill patternType="gray125"/>
    </fill>
    <fill>
      <patternFill patternType="solid">
        <fgColor rgb="FFF1C232"/>
        <bgColor rgb="FFF1C232"/>
      </patternFill>
    </fill>
    <fill>
      <patternFill patternType="solid">
        <fgColor rgb="FFFFD966"/>
        <bgColor rgb="FFFFD966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rgb="FF57BB8A"/>
        <bgColor rgb="FF57BB8A"/>
      </patternFill>
    </fill>
    <fill>
      <patternFill patternType="solid">
        <fgColor rgb="FFE67C73"/>
        <bgColor rgb="FFE67C73"/>
      </patternFill>
    </fill>
    <fill>
      <patternFill patternType="solid">
        <fgColor rgb="FFFAFDFC"/>
        <bgColor rgb="FFFAFDFC"/>
      </patternFill>
    </fill>
    <fill>
      <patternFill patternType="solid">
        <fgColor rgb="FFF7DAD7"/>
        <bgColor rgb="FFF7DAD7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E68078"/>
        <bgColor rgb="FFE68078"/>
      </patternFill>
    </fill>
    <fill>
      <patternFill patternType="solid">
        <fgColor rgb="FFF5FBF8"/>
        <bgColor rgb="FFF5FBF8"/>
      </patternFill>
    </fill>
    <fill>
      <patternFill patternType="solid">
        <fgColor rgb="FFFFD666"/>
        <bgColor rgb="FFFFD666"/>
      </patternFill>
    </fill>
    <fill>
      <patternFill patternType="solid">
        <fgColor rgb="FFBAE3CF"/>
        <bgColor rgb="FFBAE3CF"/>
      </patternFill>
    </fill>
    <fill>
      <patternFill patternType="solid">
        <fgColor rgb="FFCFECDE"/>
        <bgColor rgb="FFCFECDE"/>
      </patternFill>
    </fill>
    <fill>
      <patternFill patternType="solid">
        <fgColor rgb="FF89C380"/>
        <bgColor rgb="FF89C380"/>
      </patternFill>
    </fill>
    <fill>
      <patternFill patternType="solid">
        <fgColor rgb="FFC0CB74"/>
        <bgColor rgb="FFC0CB74"/>
      </patternFill>
    </fill>
    <fill>
      <patternFill patternType="solid">
        <fgColor rgb="FFF1B9B5"/>
        <bgColor rgb="FFF1B9B5"/>
      </patternFill>
    </fill>
    <fill>
      <patternFill patternType="solid">
        <fgColor rgb="FFF6D1CE"/>
        <bgColor rgb="FFF6D1CE"/>
      </patternFill>
    </fill>
    <fill>
      <patternFill patternType="solid">
        <fgColor rgb="FFFED066"/>
        <bgColor rgb="FFFED066"/>
      </patternFill>
    </fill>
    <fill>
      <patternFill patternType="solid">
        <fgColor rgb="FFF2BCB8"/>
        <bgColor rgb="FFF2BCB8"/>
      </patternFill>
    </fill>
    <fill>
      <patternFill patternType="solid">
        <fgColor rgb="FFE98C85"/>
        <bgColor rgb="FFE98C85"/>
      </patternFill>
    </fill>
    <fill>
      <patternFill patternType="solid">
        <fgColor rgb="FFF8DEDC"/>
        <bgColor rgb="FFF8DEDC"/>
      </patternFill>
    </fill>
    <fill>
      <patternFill patternType="solid">
        <fgColor rgb="FFFDF6F6"/>
        <bgColor rgb="FFFDF6F6"/>
      </patternFill>
    </fill>
    <fill>
      <patternFill patternType="solid">
        <fgColor rgb="FFE98C84"/>
        <bgColor rgb="FFE98C84"/>
      </patternFill>
    </fill>
    <fill>
      <patternFill patternType="solid">
        <fgColor rgb="FFFFD566"/>
        <bgColor rgb="FFFFD566"/>
      </patternFill>
    </fill>
    <fill>
      <patternFill patternType="solid">
        <fgColor rgb="FFF2BDB9"/>
        <bgColor rgb="FFF2BDB9"/>
      </patternFill>
    </fill>
    <fill>
      <patternFill patternType="solid">
        <fgColor rgb="FFFBEDEB"/>
        <bgColor rgb="FFFBEDEB"/>
      </patternFill>
    </fill>
    <fill>
      <patternFill patternType="solid">
        <fgColor rgb="FFEA938C"/>
        <bgColor rgb="FFEA938C"/>
      </patternFill>
    </fill>
    <fill>
      <patternFill patternType="solid">
        <fgColor rgb="FFC7E9D8"/>
        <bgColor rgb="FFC7E9D8"/>
      </patternFill>
    </fill>
    <fill>
      <patternFill patternType="solid">
        <fgColor rgb="FFEC9C95"/>
        <bgColor rgb="FFEC9C95"/>
      </patternFill>
    </fill>
    <fill>
      <patternFill patternType="solid">
        <fgColor rgb="FFFEF6F5"/>
        <bgColor rgb="FFFEF6F5"/>
      </patternFill>
    </fill>
    <fill>
      <patternFill patternType="solid">
        <fgColor rgb="FFCCEBDC"/>
        <bgColor rgb="FFCCEBDC"/>
      </patternFill>
    </fill>
    <fill>
      <patternFill patternType="solid">
        <fgColor rgb="FF60BF90"/>
        <bgColor rgb="FF60BF90"/>
      </patternFill>
    </fill>
    <fill>
      <patternFill patternType="solid">
        <fgColor rgb="FFFBFEFC"/>
        <bgColor rgb="FFFBFEFC"/>
      </patternFill>
    </fill>
    <fill>
      <patternFill patternType="solid">
        <fgColor rgb="FFF7B96A"/>
        <bgColor rgb="FFF7B96A"/>
      </patternFill>
    </fill>
    <fill>
      <patternFill patternType="solid">
        <fgColor rgb="FF5CBB89"/>
        <bgColor rgb="FF5CBB89"/>
      </patternFill>
    </fill>
    <fill>
      <patternFill patternType="solid">
        <fgColor rgb="FFF1B7B2"/>
        <bgColor rgb="FFF1B7B2"/>
      </patternFill>
    </fill>
    <fill>
      <patternFill patternType="solid">
        <fgColor rgb="FFF6B36B"/>
        <bgColor rgb="FFF6B36B"/>
      </patternFill>
    </fill>
    <fill>
      <patternFill patternType="solid">
        <fgColor rgb="FFFF6D01"/>
        <bgColor rgb="FFFF6D01"/>
      </patternFill>
    </fill>
    <fill>
      <patternFill patternType="solid">
        <fgColor rgb="FFA8DCC3"/>
        <bgColor rgb="FFA8DCC3"/>
      </patternFill>
    </fill>
    <fill>
      <patternFill patternType="solid">
        <fgColor rgb="FF5DBE8F"/>
        <bgColor rgb="FF5DBE8F"/>
      </patternFill>
    </fill>
    <fill>
      <patternFill patternType="solid">
        <fgColor rgb="FFEFAFA9"/>
        <bgColor rgb="FFEFAFA9"/>
      </patternFill>
    </fill>
    <fill>
      <patternFill patternType="solid">
        <fgColor rgb="FFF0B3AD"/>
        <bgColor rgb="FFF0B3AD"/>
      </patternFill>
    </fill>
    <fill>
      <patternFill patternType="solid">
        <fgColor rgb="FF68C296"/>
        <bgColor rgb="FF68C296"/>
      </patternFill>
    </fill>
    <fill>
      <patternFill patternType="solid">
        <fgColor rgb="FF8BD0AF"/>
        <bgColor rgb="FF8BD0AF"/>
      </patternFill>
    </fill>
    <fill>
      <patternFill patternType="solid">
        <fgColor rgb="FF5FBE90"/>
        <bgColor rgb="FF5FBE90"/>
      </patternFill>
    </fill>
    <fill>
      <patternFill patternType="solid">
        <fgColor rgb="FFEFADA7"/>
        <bgColor rgb="FFEFADA7"/>
      </patternFill>
    </fill>
    <fill>
      <patternFill patternType="solid">
        <fgColor rgb="FFEB9891"/>
        <bgColor rgb="FFEB9891"/>
      </patternFill>
    </fill>
    <fill>
      <patternFill patternType="solid">
        <fgColor rgb="FFF4D469"/>
        <bgColor rgb="FFF4D469"/>
      </patternFill>
    </fill>
    <fill>
      <patternFill patternType="solid">
        <fgColor rgb="FFFCC967"/>
        <bgColor rgb="FFFCC967"/>
      </patternFill>
    </fill>
    <fill>
      <patternFill patternType="solid">
        <fgColor rgb="FFEBD26B"/>
        <bgColor rgb="FFEBD26B"/>
      </patternFill>
    </fill>
    <fill>
      <patternFill patternType="solid">
        <fgColor rgb="FFA4DABF"/>
        <bgColor rgb="FFA4DABF"/>
      </patternFill>
    </fill>
    <fill>
      <patternFill patternType="solid">
        <fgColor rgb="FF96D5B6"/>
        <bgColor rgb="FF96D5B6"/>
      </patternFill>
    </fill>
    <fill>
      <patternFill patternType="solid">
        <fgColor rgb="FF72C69D"/>
        <bgColor rgb="FF72C69D"/>
      </patternFill>
    </fill>
    <fill>
      <patternFill patternType="solid">
        <fgColor rgb="FF63C092"/>
        <bgColor rgb="FF63C092"/>
      </patternFill>
    </fill>
    <fill>
      <patternFill patternType="solid">
        <fgColor rgb="FFEFABA5"/>
        <bgColor rgb="FFEFABA5"/>
      </patternFill>
    </fill>
    <fill>
      <patternFill patternType="solid">
        <fgColor rgb="FFEDA09A"/>
        <bgColor rgb="FFEDA09A"/>
      </patternFill>
    </fill>
    <fill>
      <patternFill patternType="solid">
        <fgColor rgb="FFFFD466"/>
        <bgColor rgb="FFFFD466"/>
      </patternFill>
    </fill>
    <fill>
      <patternFill patternType="solid">
        <fgColor rgb="FFF8BB69"/>
        <bgColor rgb="FFF8BB69"/>
      </patternFill>
    </fill>
    <fill>
      <patternFill patternType="solid">
        <fgColor rgb="FFFCCB67"/>
        <bgColor rgb="FFFCCB67"/>
      </patternFill>
    </fill>
    <fill>
      <patternFill patternType="solid">
        <fgColor rgb="FFB0DFC8"/>
        <bgColor rgb="FFB0DFC8"/>
      </patternFill>
    </fill>
    <fill>
      <patternFill patternType="solid">
        <fgColor rgb="FFA5DBC1"/>
        <bgColor rgb="FFA5DBC1"/>
      </patternFill>
    </fill>
    <fill>
      <patternFill patternType="solid">
        <fgColor rgb="FF89D0AD"/>
        <bgColor rgb="FF89D0AD"/>
      </patternFill>
    </fill>
    <fill>
      <patternFill patternType="solid">
        <fgColor rgb="FF6BC398"/>
        <bgColor rgb="FF6BC398"/>
      </patternFill>
    </fill>
    <fill>
      <patternFill patternType="solid">
        <fgColor rgb="FFF4AE6B"/>
        <bgColor rgb="FFF4AE6B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wrapText="1"/>
    </xf>
    <xf numFmtId="0" fontId="8" fillId="0" borderId="1" xfId="0" applyFont="1" applyBorder="1"/>
    <xf numFmtId="1" fontId="1" fillId="4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1" fontId="8" fillId="4" borderId="1" xfId="0" applyNumberFormat="1" applyFont="1" applyFill="1" applyBorder="1" applyAlignment="1">
      <alignment horizontal="center"/>
    </xf>
    <xf numFmtId="1" fontId="8" fillId="4" borderId="2" xfId="0" applyNumberFormat="1" applyFont="1" applyFill="1" applyBorder="1" applyAlignment="1">
      <alignment horizontal="center"/>
    </xf>
    <xf numFmtId="0" fontId="1" fillId="4" borderId="0" xfId="0" applyFont="1" applyFill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1" fillId="5" borderId="1" xfId="0" applyFont="1" applyFill="1" applyBorder="1"/>
    <xf numFmtId="9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9" fillId="2" borderId="0" xfId="0" applyFont="1" applyFill="1"/>
    <xf numFmtId="0" fontId="9" fillId="2" borderId="5" xfId="0" applyFont="1" applyFill="1" applyBorder="1"/>
    <xf numFmtId="0" fontId="9" fillId="6" borderId="1" xfId="0" applyFont="1" applyFill="1" applyBorder="1"/>
    <xf numFmtId="3" fontId="9" fillId="6" borderId="1" xfId="0" applyNumberFormat="1" applyFont="1" applyFill="1" applyBorder="1"/>
    <xf numFmtId="9" fontId="8" fillId="6" borderId="1" xfId="0" applyNumberFormat="1" applyFont="1" applyFill="1" applyBorder="1" applyAlignment="1">
      <alignment horizontal="right"/>
    </xf>
    <xf numFmtId="165" fontId="8" fillId="6" borderId="1" xfId="0" applyNumberFormat="1" applyFont="1" applyFill="1" applyBorder="1" applyAlignment="1">
      <alignment horizontal="right"/>
    </xf>
    <xf numFmtId="1" fontId="8" fillId="6" borderId="1" xfId="0" applyNumberFormat="1" applyFont="1" applyFill="1" applyBorder="1" applyAlignment="1">
      <alignment horizontal="right"/>
    </xf>
    <xf numFmtId="164" fontId="8" fillId="6" borderId="1" xfId="0" applyNumberFormat="1" applyFont="1" applyFill="1" applyBorder="1" applyAlignment="1">
      <alignment horizontal="right"/>
    </xf>
    <xf numFmtId="166" fontId="8" fillId="6" borderId="1" xfId="0" applyNumberFormat="1" applyFont="1" applyFill="1" applyBorder="1" applyAlignment="1">
      <alignment horizontal="right"/>
    </xf>
    <xf numFmtId="164" fontId="10" fillId="6" borderId="3" xfId="0" applyNumberFormat="1" applyFont="1" applyFill="1" applyBorder="1" applyAlignment="1">
      <alignment horizontal="right"/>
    </xf>
    <xf numFmtId="164" fontId="10" fillId="6" borderId="4" xfId="0" applyNumberFormat="1" applyFont="1" applyFill="1" applyBorder="1" applyAlignment="1">
      <alignment horizontal="right"/>
    </xf>
    <xf numFmtId="3" fontId="10" fillId="6" borderId="4" xfId="0" applyNumberFormat="1" applyFont="1" applyFill="1" applyBorder="1" applyAlignment="1">
      <alignment horizontal="right"/>
    </xf>
    <xf numFmtId="4" fontId="1" fillId="0" borderId="0" xfId="0" applyNumberFormat="1" applyFont="1"/>
    <xf numFmtId="1" fontId="8" fillId="0" borderId="1" xfId="0" applyNumberFormat="1" applyFont="1" applyBorder="1" applyAlignment="1">
      <alignment horizontal="right"/>
    </xf>
    <xf numFmtId="10" fontId="1" fillId="7" borderId="1" xfId="0" applyNumberFormat="1" applyFont="1" applyFill="1" applyBorder="1" applyAlignment="1">
      <alignment horizontal="right"/>
    </xf>
    <xf numFmtId="10" fontId="1" fillId="8" borderId="1" xfId="0" applyNumberFormat="1" applyFont="1" applyFill="1" applyBorder="1" applyAlignment="1">
      <alignment horizontal="right"/>
    </xf>
    <xf numFmtId="10" fontId="1" fillId="4" borderId="1" xfId="0" applyNumberFormat="1" applyFont="1" applyFill="1" applyBorder="1" applyAlignment="1">
      <alignment horizontal="right"/>
    </xf>
    <xf numFmtId="10" fontId="11" fillId="9" borderId="4" xfId="0" applyNumberFormat="1" applyFont="1" applyFill="1" applyBorder="1" applyAlignment="1">
      <alignment horizontal="right"/>
    </xf>
    <xf numFmtId="10" fontId="12" fillId="10" borderId="1" xfId="0" applyNumberFormat="1" applyFont="1" applyFill="1" applyBorder="1" applyAlignment="1">
      <alignment horizontal="right"/>
    </xf>
    <xf numFmtId="9" fontId="1" fillId="0" borderId="0" xfId="0" applyNumberFormat="1" applyFont="1"/>
    <xf numFmtId="0" fontId="6" fillId="2" borderId="1" xfId="0" applyFont="1" applyFill="1" applyBorder="1" applyAlignment="1">
      <alignment wrapText="1"/>
    </xf>
    <xf numFmtId="0" fontId="13" fillId="0" borderId="0" xfId="0" applyFont="1"/>
    <xf numFmtId="0" fontId="14" fillId="11" borderId="0" xfId="0" applyFont="1" applyFill="1"/>
    <xf numFmtId="3" fontId="8" fillId="11" borderId="1" xfId="0" applyNumberFormat="1" applyFont="1" applyFill="1" applyBorder="1" applyAlignment="1">
      <alignment horizontal="right"/>
    </xf>
    <xf numFmtId="165" fontId="8" fillId="11" borderId="1" xfId="0" applyNumberFormat="1" applyFont="1" applyFill="1" applyBorder="1" applyAlignment="1">
      <alignment horizontal="right"/>
    </xf>
    <xf numFmtId="167" fontId="1" fillId="11" borderId="1" xfId="0" applyNumberFormat="1" applyFont="1" applyFill="1" applyBorder="1" applyAlignment="1">
      <alignment horizontal="right"/>
    </xf>
    <xf numFmtId="167" fontId="15" fillId="11" borderId="1" xfId="0" applyNumberFormat="1" applyFont="1" applyFill="1" applyBorder="1" applyAlignment="1">
      <alignment horizontal="center"/>
    </xf>
    <xf numFmtId="168" fontId="1" fillId="12" borderId="1" xfId="0" applyNumberFormat="1" applyFont="1" applyFill="1" applyBorder="1" applyAlignment="1">
      <alignment horizontal="right"/>
    </xf>
    <xf numFmtId="1" fontId="1" fillId="12" borderId="1" xfId="0" applyNumberFormat="1" applyFont="1" applyFill="1" applyBorder="1" applyAlignment="1">
      <alignment horizontal="right"/>
    </xf>
    <xf numFmtId="1" fontId="15" fillId="12" borderId="1" xfId="0" applyNumberFormat="1" applyFont="1" applyFill="1" applyBorder="1" applyAlignment="1">
      <alignment horizontal="center"/>
    </xf>
    <xf numFmtId="0" fontId="14" fillId="11" borderId="1" xfId="0" applyFont="1" applyFill="1" applyBorder="1"/>
    <xf numFmtId="168" fontId="16" fillId="12" borderId="1" xfId="0" applyNumberFormat="1" applyFont="1" applyFill="1" applyBorder="1" applyAlignment="1">
      <alignment horizontal="right"/>
    </xf>
    <xf numFmtId="0" fontId="14" fillId="0" borderId="1" xfId="0" applyFont="1" applyBorder="1"/>
    <xf numFmtId="9" fontId="8" fillId="13" borderId="1" xfId="0" applyNumberFormat="1" applyFont="1" applyFill="1" applyBorder="1" applyAlignment="1">
      <alignment horizontal="right"/>
    </xf>
    <xf numFmtId="9" fontId="1" fillId="8" borderId="1" xfId="0" applyNumberFormat="1" applyFont="1" applyFill="1" applyBorder="1" applyAlignment="1">
      <alignment horizontal="right"/>
    </xf>
    <xf numFmtId="166" fontId="1" fillId="7" borderId="1" xfId="0" applyNumberFormat="1" applyFont="1" applyFill="1" applyBorder="1" applyAlignment="1">
      <alignment horizontal="right"/>
    </xf>
    <xf numFmtId="9" fontId="8" fillId="14" borderId="1" xfId="0" applyNumberFormat="1" applyFont="1" applyFill="1" applyBorder="1" applyAlignment="1">
      <alignment horizontal="right"/>
    </xf>
    <xf numFmtId="9" fontId="8" fillId="7" borderId="1" xfId="0" applyNumberFormat="1" applyFont="1" applyFill="1" applyBorder="1" applyAlignment="1">
      <alignment horizontal="right"/>
    </xf>
    <xf numFmtId="166" fontId="8" fillId="8" borderId="1" xfId="0" applyNumberFormat="1" applyFont="1" applyFill="1" applyBorder="1" applyAlignment="1">
      <alignment horizontal="right"/>
    </xf>
    <xf numFmtId="4" fontId="2" fillId="2" borderId="1" xfId="0" applyNumberFormat="1" applyFont="1" applyFill="1" applyBorder="1" applyAlignment="1">
      <alignment wrapText="1"/>
    </xf>
    <xf numFmtId="4" fontId="17" fillId="2" borderId="1" xfId="0" applyNumberFormat="1" applyFont="1" applyFill="1" applyBorder="1" applyAlignment="1">
      <alignment wrapText="1"/>
    </xf>
    <xf numFmtId="3" fontId="8" fillId="7" borderId="1" xfId="0" applyNumberFormat="1" applyFont="1" applyFill="1" applyBorder="1" applyAlignment="1">
      <alignment horizontal="right"/>
    </xf>
    <xf numFmtId="9" fontId="8" fillId="15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1" fillId="0" borderId="0" xfId="0" applyNumberFormat="1" applyFont="1"/>
    <xf numFmtId="9" fontId="8" fillId="16" borderId="1" xfId="0" applyNumberFormat="1" applyFont="1" applyFill="1" applyBorder="1" applyAlignment="1">
      <alignment horizontal="right"/>
    </xf>
    <xf numFmtId="9" fontId="8" fillId="4" borderId="1" xfId="0" applyNumberFormat="1" applyFont="1" applyFill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9" fontId="8" fillId="17" borderId="1" xfId="0" applyNumberFormat="1" applyFont="1" applyFill="1" applyBorder="1" applyAlignment="1">
      <alignment horizontal="right"/>
    </xf>
    <xf numFmtId="9" fontId="8" fillId="18" borderId="1" xfId="0" applyNumberFormat="1" applyFont="1" applyFill="1" applyBorder="1" applyAlignment="1">
      <alignment horizontal="right"/>
    </xf>
    <xf numFmtId="9" fontId="8" fillId="19" borderId="1" xfId="0" applyNumberFormat="1" applyFont="1" applyFill="1" applyBorder="1" applyAlignment="1">
      <alignment horizontal="right"/>
    </xf>
    <xf numFmtId="9" fontId="8" fillId="20" borderId="1" xfId="0" applyNumberFormat="1" applyFont="1" applyFill="1" applyBorder="1" applyAlignment="1">
      <alignment horizontal="right"/>
    </xf>
    <xf numFmtId="0" fontId="14" fillId="0" borderId="0" xfId="0" applyFont="1"/>
    <xf numFmtId="9" fontId="8" fillId="21" borderId="1" xfId="0" applyNumberFormat="1" applyFont="1" applyFill="1" applyBorder="1" applyAlignment="1">
      <alignment horizontal="right"/>
    </xf>
    <xf numFmtId="9" fontId="8" fillId="22" borderId="1" xfId="0" applyNumberFormat="1" applyFont="1" applyFill="1" applyBorder="1" applyAlignment="1">
      <alignment horizontal="right"/>
    </xf>
    <xf numFmtId="9" fontId="8" fillId="23" borderId="1" xfId="0" applyNumberFormat="1" applyFont="1" applyFill="1" applyBorder="1" applyAlignment="1">
      <alignment horizontal="right"/>
    </xf>
    <xf numFmtId="9" fontId="8" fillId="24" borderId="1" xfId="0" applyNumberFormat="1" applyFont="1" applyFill="1" applyBorder="1" applyAlignment="1">
      <alignment horizontal="right"/>
    </xf>
    <xf numFmtId="9" fontId="8" fillId="25" borderId="1" xfId="0" applyNumberFormat="1" applyFont="1" applyFill="1" applyBorder="1" applyAlignment="1">
      <alignment horizontal="right"/>
    </xf>
    <xf numFmtId="9" fontId="8" fillId="8" borderId="1" xfId="0" applyNumberFormat="1" applyFont="1" applyFill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166" fontId="8" fillId="26" borderId="1" xfId="0" applyNumberFormat="1" applyFont="1" applyFill="1" applyBorder="1" applyAlignment="1">
      <alignment horizontal="right"/>
    </xf>
    <xf numFmtId="9" fontId="8" fillId="27" borderId="1" xfId="0" applyNumberFormat="1" applyFont="1" applyFill="1" applyBorder="1" applyAlignment="1">
      <alignment horizontal="right"/>
    </xf>
    <xf numFmtId="9" fontId="8" fillId="28" borderId="1" xfId="0" applyNumberFormat="1" applyFont="1" applyFill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10" fontId="8" fillId="29" borderId="1" xfId="0" applyNumberFormat="1" applyFont="1" applyFill="1" applyBorder="1" applyAlignment="1">
      <alignment horizontal="right"/>
    </xf>
    <xf numFmtId="166" fontId="8" fillId="0" borderId="1" xfId="0" applyNumberFormat="1" applyFont="1" applyBorder="1" applyAlignment="1">
      <alignment horizontal="right"/>
    </xf>
    <xf numFmtId="9" fontId="8" fillId="30" borderId="1" xfId="0" applyNumberFormat="1" applyFont="1" applyFill="1" applyBorder="1" applyAlignment="1">
      <alignment horizontal="right"/>
    </xf>
    <xf numFmtId="1" fontId="1" fillId="0" borderId="1" xfId="0" applyNumberFormat="1" applyFont="1" applyBorder="1"/>
    <xf numFmtId="165" fontId="8" fillId="4" borderId="1" xfId="0" applyNumberFormat="1" applyFont="1" applyFill="1" applyBorder="1" applyAlignment="1">
      <alignment horizontal="right"/>
    </xf>
    <xf numFmtId="0" fontId="18" fillId="0" borderId="1" xfId="0" applyFont="1" applyBorder="1"/>
    <xf numFmtId="1" fontId="18" fillId="0" borderId="1" xfId="0" applyNumberFormat="1" applyFont="1" applyBorder="1" applyAlignment="1">
      <alignment horizontal="right"/>
    </xf>
    <xf numFmtId="9" fontId="19" fillId="0" borderId="1" xfId="0" applyNumberFormat="1" applyFont="1" applyBorder="1" applyAlignment="1">
      <alignment horizontal="right"/>
    </xf>
    <xf numFmtId="3" fontId="1" fillId="0" borderId="0" xfId="0" applyNumberFormat="1" applyFont="1"/>
    <xf numFmtId="4" fontId="4" fillId="2" borderId="1" xfId="0" applyNumberFormat="1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center" wrapText="1"/>
    </xf>
    <xf numFmtId="4" fontId="20" fillId="2" borderId="1" xfId="0" applyNumberFormat="1" applyFont="1" applyFill="1" applyBorder="1" applyAlignment="1">
      <alignment horizontal="center" wrapText="1"/>
    </xf>
    <xf numFmtId="166" fontId="14" fillId="0" borderId="1" xfId="0" applyNumberFormat="1" applyFont="1" applyBorder="1"/>
    <xf numFmtId="166" fontId="1" fillId="31" borderId="1" xfId="0" applyNumberFormat="1" applyFont="1" applyFill="1" applyBorder="1" applyAlignment="1">
      <alignment horizontal="right"/>
    </xf>
    <xf numFmtId="9" fontId="1" fillId="0" borderId="1" xfId="0" applyNumberFormat="1" applyFont="1" applyBorder="1" applyAlignment="1">
      <alignment horizontal="right"/>
    </xf>
    <xf numFmtId="4" fontId="8" fillId="14" borderId="1" xfId="0" applyNumberFormat="1" applyFont="1" applyFill="1" applyBorder="1" applyAlignment="1">
      <alignment horizontal="right"/>
    </xf>
    <xf numFmtId="4" fontId="8" fillId="8" borderId="1" xfId="0" applyNumberFormat="1" applyFont="1" applyFill="1" applyBorder="1" applyAlignment="1">
      <alignment horizontal="right"/>
    </xf>
    <xf numFmtId="4" fontId="8" fillId="7" borderId="1" xfId="0" applyNumberFormat="1" applyFont="1" applyFill="1" applyBorder="1" applyAlignment="1">
      <alignment horizontal="right"/>
    </xf>
    <xf numFmtId="0" fontId="1" fillId="32" borderId="1" xfId="0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21" fillId="33" borderId="0" xfId="0" applyNumberFormat="1" applyFont="1" applyFill="1" applyAlignment="1">
      <alignment horizontal="center" vertical="center"/>
    </xf>
    <xf numFmtId="166" fontId="1" fillId="8" borderId="1" xfId="0" applyNumberFormat="1" applyFont="1" applyFill="1" applyBorder="1" applyAlignment="1">
      <alignment horizontal="right"/>
    </xf>
    <xf numFmtId="0" fontId="0" fillId="0" borderId="0" xfId="0"/>
    <xf numFmtId="9" fontId="14" fillId="0" borderId="1" xfId="0" applyNumberFormat="1" applyFont="1" applyBorder="1"/>
    <xf numFmtId="1" fontId="1" fillId="8" borderId="1" xfId="0" applyNumberFormat="1" applyFont="1" applyFill="1" applyBorder="1" applyAlignment="1">
      <alignment horizontal="center"/>
    </xf>
    <xf numFmtId="1" fontId="1" fillId="34" borderId="1" xfId="0" applyNumberFormat="1" applyFont="1" applyFill="1" applyBorder="1" applyAlignment="1">
      <alignment horizontal="center"/>
    </xf>
    <xf numFmtId="10" fontId="1" fillId="0" borderId="0" xfId="0" applyNumberFormat="1" applyFont="1"/>
    <xf numFmtId="1" fontId="1" fillId="0" borderId="0" xfId="0" applyNumberFormat="1" applyFont="1" applyAlignment="1">
      <alignment horizontal="right"/>
    </xf>
    <xf numFmtId="10" fontId="14" fillId="0" borderId="0" xfId="0" applyNumberFormat="1" applyFont="1"/>
    <xf numFmtId="10" fontId="1" fillId="0" borderId="0" xfId="0" applyNumberFormat="1" applyFont="1" applyAlignment="1">
      <alignment horizontal="right"/>
    </xf>
    <xf numFmtId="0" fontId="17" fillId="2" borderId="1" xfId="0" applyFont="1" applyFill="1" applyBorder="1" applyAlignment="1">
      <alignment wrapText="1"/>
    </xf>
    <xf numFmtId="0" fontId="17" fillId="2" borderId="1" xfId="0" applyFont="1" applyFill="1" applyBorder="1" applyAlignment="1">
      <alignment horizontal="center" wrapText="1"/>
    </xf>
    <xf numFmtId="4" fontId="17" fillId="2" borderId="1" xfId="0" applyNumberFormat="1" applyFont="1" applyFill="1" applyBorder="1" applyAlignment="1">
      <alignment horizontal="center" wrapText="1"/>
    </xf>
    <xf numFmtId="9" fontId="9" fillId="35" borderId="1" xfId="0" applyNumberFormat="1" applyFont="1" applyFill="1" applyBorder="1" applyAlignment="1">
      <alignment horizontal="right"/>
    </xf>
    <xf numFmtId="9" fontId="9" fillId="36" borderId="1" xfId="0" applyNumberFormat="1" applyFont="1" applyFill="1" applyBorder="1" applyAlignment="1">
      <alignment horizontal="right"/>
    </xf>
    <xf numFmtId="9" fontId="9" fillId="4" borderId="1" xfId="0" applyNumberFormat="1" applyFont="1" applyFill="1" applyBorder="1" applyAlignment="1">
      <alignment horizontal="right"/>
    </xf>
    <xf numFmtId="9" fontId="9" fillId="37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9" fontId="9" fillId="7" borderId="1" xfId="0" applyNumberFormat="1" applyFont="1" applyFill="1" applyBorder="1" applyAlignment="1">
      <alignment horizontal="right"/>
    </xf>
    <xf numFmtId="1" fontId="9" fillId="38" borderId="1" xfId="0" applyNumberFormat="1" applyFont="1" applyFill="1" applyBorder="1" applyAlignment="1">
      <alignment horizontal="right"/>
    </xf>
    <xf numFmtId="1" fontId="9" fillId="8" borderId="1" xfId="0" applyNumberFormat="1" applyFont="1" applyFill="1" applyBorder="1" applyAlignment="1">
      <alignment horizontal="right"/>
    </xf>
    <xf numFmtId="165" fontId="9" fillId="39" borderId="1" xfId="0" applyNumberFormat="1" applyFont="1" applyFill="1" applyBorder="1" applyAlignment="1">
      <alignment horizontal="right"/>
    </xf>
    <xf numFmtId="0" fontId="9" fillId="4" borderId="1" xfId="0" applyFont="1" applyFill="1" applyBorder="1" applyAlignment="1">
      <alignment wrapText="1"/>
    </xf>
    <xf numFmtId="9" fontId="14" fillId="0" borderId="0" xfId="0" applyNumberFormat="1" applyFont="1"/>
    <xf numFmtId="166" fontId="14" fillId="0" borderId="0" xfId="0" applyNumberFormat="1" applyFont="1"/>
    <xf numFmtId="1" fontId="14" fillId="0" borderId="0" xfId="0" applyNumberFormat="1" applyFont="1"/>
    <xf numFmtId="165" fontId="14" fillId="0" borderId="0" xfId="0" applyNumberFormat="1" applyFont="1"/>
    <xf numFmtId="0" fontId="22" fillId="2" borderId="1" xfId="0" applyFont="1" applyFill="1" applyBorder="1" applyAlignment="1">
      <alignment wrapText="1"/>
    </xf>
    <xf numFmtId="0" fontId="22" fillId="2" borderId="1" xfId="0" applyFont="1" applyFill="1" applyBorder="1" applyAlignment="1">
      <alignment horizontal="center" wrapText="1"/>
    </xf>
    <xf numFmtId="4" fontId="22" fillId="2" borderId="1" xfId="0" applyNumberFormat="1" applyFont="1" applyFill="1" applyBorder="1" applyAlignment="1">
      <alignment horizontal="center" wrapText="1"/>
    </xf>
    <xf numFmtId="0" fontId="13" fillId="0" borderId="1" xfId="0" applyFont="1" applyBorder="1"/>
    <xf numFmtId="1" fontId="14" fillId="0" borderId="1" xfId="0" applyNumberFormat="1" applyFont="1" applyBorder="1"/>
    <xf numFmtId="2" fontId="14" fillId="0" borderId="1" xfId="0" applyNumberFormat="1" applyFont="1" applyBorder="1"/>
    <xf numFmtId="166" fontId="13" fillId="40" borderId="1" xfId="0" applyNumberFormat="1" applyFont="1" applyFill="1" applyBorder="1" applyAlignment="1">
      <alignment horizontal="right" wrapText="1"/>
    </xf>
    <xf numFmtId="1" fontId="13" fillId="38" borderId="1" xfId="0" applyNumberFormat="1" applyFont="1" applyFill="1" applyBorder="1" applyAlignment="1">
      <alignment horizontal="right"/>
    </xf>
    <xf numFmtId="1" fontId="13" fillId="8" borderId="1" xfId="0" applyNumberFormat="1" applyFont="1" applyFill="1" applyBorder="1" applyAlignment="1">
      <alignment horizontal="right"/>
    </xf>
    <xf numFmtId="165" fontId="13" fillId="41" borderId="1" xfId="0" applyNumberFormat="1" applyFont="1" applyFill="1" applyBorder="1" applyAlignment="1">
      <alignment horizontal="right"/>
    </xf>
    <xf numFmtId="1" fontId="13" fillId="41" borderId="1" xfId="0" applyNumberFormat="1" applyFont="1" applyFill="1" applyBorder="1" applyAlignment="1">
      <alignment horizontal="right"/>
    </xf>
    <xf numFmtId="0" fontId="23" fillId="42" borderId="6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right"/>
    </xf>
    <xf numFmtId="1" fontId="13" fillId="7" borderId="1" xfId="0" applyNumberFormat="1" applyFont="1" applyFill="1" applyBorder="1" applyAlignment="1">
      <alignment horizontal="right" wrapText="1"/>
    </xf>
    <xf numFmtId="1" fontId="13" fillId="43" borderId="1" xfId="0" applyNumberFormat="1" applyFont="1" applyFill="1" applyBorder="1" applyAlignment="1">
      <alignment horizontal="right" wrapText="1"/>
    </xf>
    <xf numFmtId="2" fontId="13" fillId="0" borderId="1" xfId="0" applyNumberFormat="1" applyFont="1" applyBorder="1" applyAlignment="1">
      <alignment horizontal="right"/>
    </xf>
    <xf numFmtId="0" fontId="13" fillId="44" borderId="1" xfId="0" applyFont="1" applyFill="1" applyBorder="1" applyAlignment="1">
      <alignment horizontal="right"/>
    </xf>
    <xf numFmtId="0" fontId="13" fillId="45" borderId="1" xfId="0" applyFont="1" applyFill="1" applyBorder="1" applyAlignment="1">
      <alignment horizontal="right"/>
    </xf>
    <xf numFmtId="0" fontId="13" fillId="46" borderId="1" xfId="0" applyFont="1" applyFill="1" applyBorder="1" applyAlignment="1">
      <alignment horizontal="right"/>
    </xf>
    <xf numFmtId="0" fontId="23" fillId="0" borderId="0" xfId="0" applyFont="1" applyAlignment="1">
      <alignment horizontal="center"/>
    </xf>
    <xf numFmtId="0" fontId="13" fillId="47" borderId="1" xfId="0" applyFont="1" applyFill="1" applyBorder="1" applyAlignment="1">
      <alignment horizontal="right"/>
    </xf>
    <xf numFmtId="1" fontId="13" fillId="48" borderId="1" xfId="0" applyNumberFormat="1" applyFont="1" applyFill="1" applyBorder="1" applyAlignment="1">
      <alignment horizontal="right" wrapText="1"/>
    </xf>
    <xf numFmtId="1" fontId="13" fillId="49" borderId="1" xfId="0" applyNumberFormat="1" applyFont="1" applyFill="1" applyBorder="1" applyAlignment="1">
      <alignment horizontal="right" wrapText="1"/>
    </xf>
    <xf numFmtId="1" fontId="13" fillId="0" borderId="1" xfId="0" applyNumberFormat="1" applyFont="1" applyBorder="1" applyAlignment="1">
      <alignment horizontal="right"/>
    </xf>
    <xf numFmtId="0" fontId="13" fillId="50" borderId="1" xfId="0" applyFont="1" applyFill="1" applyBorder="1" applyAlignment="1">
      <alignment horizontal="right"/>
    </xf>
    <xf numFmtId="0" fontId="13" fillId="51" borderId="1" xfId="0" applyFont="1" applyFill="1" applyBorder="1" applyAlignment="1">
      <alignment horizontal="right"/>
    </xf>
    <xf numFmtId="1" fontId="13" fillId="52" borderId="1" xfId="0" applyNumberFormat="1" applyFont="1" applyFill="1" applyBorder="1" applyAlignment="1">
      <alignment horizontal="right"/>
    </xf>
    <xf numFmtId="1" fontId="13" fillId="53" borderId="1" xfId="0" applyNumberFormat="1" applyFont="1" applyFill="1" applyBorder="1" applyAlignment="1">
      <alignment horizontal="right"/>
    </xf>
    <xf numFmtId="165" fontId="13" fillId="54" borderId="1" xfId="0" applyNumberFormat="1" applyFont="1" applyFill="1" applyBorder="1" applyAlignment="1">
      <alignment horizontal="right"/>
    </xf>
    <xf numFmtId="0" fontId="13" fillId="55" borderId="1" xfId="0" applyFont="1" applyFill="1" applyBorder="1" applyAlignment="1">
      <alignment horizontal="right"/>
    </xf>
    <xf numFmtId="1" fontId="13" fillId="56" borderId="1" xfId="0" applyNumberFormat="1" applyFont="1" applyFill="1" applyBorder="1" applyAlignment="1">
      <alignment horizontal="right" wrapText="1"/>
    </xf>
    <xf numFmtId="1" fontId="13" fillId="57" borderId="1" xfId="0" applyNumberFormat="1" applyFont="1" applyFill="1" applyBorder="1" applyAlignment="1">
      <alignment horizontal="right" wrapText="1"/>
    </xf>
    <xf numFmtId="0" fontId="13" fillId="58" borderId="1" xfId="0" applyFont="1" applyFill="1" applyBorder="1" applyAlignment="1">
      <alignment horizontal="right"/>
    </xf>
    <xf numFmtId="0" fontId="13" fillId="59" borderId="1" xfId="0" applyFont="1" applyFill="1" applyBorder="1" applyAlignment="1">
      <alignment horizontal="right"/>
    </xf>
    <xf numFmtId="0" fontId="13" fillId="60" borderId="1" xfId="0" applyFont="1" applyFill="1" applyBorder="1" applyAlignment="1">
      <alignment horizontal="right"/>
    </xf>
    <xf numFmtId="1" fontId="13" fillId="61" borderId="1" xfId="0" applyNumberFormat="1" applyFont="1" applyFill="1" applyBorder="1" applyAlignment="1">
      <alignment horizontal="right"/>
    </xf>
    <xf numFmtId="1" fontId="13" fillId="62" borderId="1" xfId="0" applyNumberFormat="1" applyFont="1" applyFill="1" applyBorder="1" applyAlignment="1">
      <alignment horizontal="right"/>
    </xf>
    <xf numFmtId="165" fontId="13" fillId="63" borderId="1" xfId="0" applyNumberFormat="1" applyFont="1" applyFill="1" applyBorder="1" applyAlignment="1">
      <alignment horizontal="right"/>
    </xf>
    <xf numFmtId="0" fontId="13" fillId="64" borderId="1" xfId="0" applyFont="1" applyFill="1" applyBorder="1" applyAlignment="1">
      <alignment horizontal="right"/>
    </xf>
    <xf numFmtId="1" fontId="13" fillId="65" borderId="1" xfId="0" applyNumberFormat="1" applyFont="1" applyFill="1" applyBorder="1" applyAlignment="1">
      <alignment horizontal="right" wrapText="1"/>
    </xf>
    <xf numFmtId="166" fontId="13" fillId="66" borderId="1" xfId="0" applyNumberFormat="1" applyFont="1" applyFill="1" applyBorder="1" applyAlignment="1">
      <alignment horizontal="right" wrapText="1"/>
    </xf>
    <xf numFmtId="0" fontId="13" fillId="67" borderId="1" xfId="0" applyFont="1" applyFill="1" applyBorder="1" applyAlignment="1">
      <alignment horizontal="right"/>
    </xf>
    <xf numFmtId="1" fontId="13" fillId="68" borderId="1" xfId="0" applyNumberFormat="1" applyFont="1" applyFill="1" applyBorder="1" applyAlignment="1">
      <alignment horizontal="right"/>
    </xf>
    <xf numFmtId="165" fontId="13" fillId="8" borderId="1" xfId="0" applyNumberFormat="1" applyFont="1" applyFill="1" applyBorder="1" applyAlignment="1">
      <alignment horizontal="right"/>
    </xf>
    <xf numFmtId="0" fontId="24" fillId="0" borderId="0" xfId="0" applyFont="1"/>
    <xf numFmtId="0" fontId="24" fillId="0" borderId="0" xfId="0" applyFont="1" applyAlignment="1">
      <alignment horizontal="right"/>
    </xf>
    <xf numFmtId="1" fontId="24" fillId="0" borderId="0" xfId="0" applyNumberFormat="1" applyFont="1" applyAlignment="1">
      <alignment horizontal="right"/>
    </xf>
    <xf numFmtId="166" fontId="24" fillId="0" borderId="0" xfId="0" applyNumberFormat="1" applyFont="1" applyAlignment="1">
      <alignment horizontal="right" wrapText="1"/>
    </xf>
    <xf numFmtId="165" fontId="24" fillId="0" borderId="0" xfId="0" applyNumberFormat="1" applyFont="1" applyAlignment="1">
      <alignment horizontal="right"/>
    </xf>
    <xf numFmtId="4" fontId="14" fillId="0" borderId="0" xfId="0" applyNumberFormat="1" applyFont="1"/>
    <xf numFmtId="1" fontId="24" fillId="0" borderId="0" xfId="0" applyNumberFormat="1" applyFont="1" applyAlignment="1">
      <alignment horizontal="right" wrapText="1"/>
    </xf>
    <xf numFmtId="3" fontId="14" fillId="0" borderId="0" xfId="0" applyNumberFormat="1" applyFont="1"/>
    <xf numFmtId="3" fontId="24" fillId="0" borderId="0" xfId="0" applyNumberFormat="1" applyFont="1" applyAlignment="1">
      <alignment horizontal="right"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wrapText="1"/>
    </xf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352425</xdr:colOff>
      <xdr:row>49</xdr:row>
      <xdr:rowOff>9525</xdr:rowOff>
    </xdr:from>
    <xdr:ext cx="10382250" cy="41814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37E6D4E0-9442-4A12-BD2A-A4BEE630427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1945" y="10327005"/>
          <a:ext cx="10382250" cy="41814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2D810-5937-4C86-A769-42D2C5488005}">
  <sheetPr>
    <outlinePr summaryBelow="0" summaryRight="0"/>
  </sheetPr>
  <dimension ref="A1:AI1037"/>
  <sheetViews>
    <sheetView showGridLines="0" tabSelected="1" workbookViewId="0"/>
  </sheetViews>
  <sheetFormatPr defaultColWidth="12.6640625" defaultRowHeight="15.75" customHeight="1" x14ac:dyDescent="0.25"/>
  <cols>
    <col min="1" max="1" width="4.6640625" customWidth="1"/>
  </cols>
  <sheetData>
    <row r="1" spans="1:35" ht="27.6" x14ac:dyDescent="0.25">
      <c r="A1" s="1"/>
      <c r="B1" s="2" t="s">
        <v>0</v>
      </c>
      <c r="C1" s="1"/>
      <c r="D1" s="1"/>
      <c r="E1" s="1"/>
      <c r="F1" s="3" t="s">
        <v>1</v>
      </c>
      <c r="G1" s="1"/>
      <c r="H1" s="1"/>
      <c r="I1" s="1"/>
      <c r="J1" s="4" t="s">
        <v>2</v>
      </c>
      <c r="K1" s="1"/>
      <c r="L1" s="1"/>
      <c r="M1" s="1"/>
      <c r="N1" s="1"/>
      <c r="O1" s="1"/>
      <c r="P1" s="1"/>
      <c r="Q1" s="1"/>
      <c r="R1" s="1"/>
      <c r="S1" s="5" t="s">
        <v>3</v>
      </c>
      <c r="T1" s="1"/>
      <c r="U1" s="1"/>
      <c r="V1" s="1"/>
      <c r="W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27.6" x14ac:dyDescent="0.3">
      <c r="A2" s="1"/>
      <c r="B2" s="6" t="s">
        <v>4</v>
      </c>
      <c r="C2" s="6" t="s">
        <v>5</v>
      </c>
      <c r="D2" s="6" t="s">
        <v>6</v>
      </c>
      <c r="E2" s="6" t="s">
        <v>7</v>
      </c>
      <c r="F2" s="6" t="s">
        <v>8</v>
      </c>
      <c r="G2" s="6" t="s">
        <v>9</v>
      </c>
      <c r="H2" s="6" t="s">
        <v>10</v>
      </c>
      <c r="I2" s="6" t="s">
        <v>11</v>
      </c>
      <c r="J2" s="6" t="s">
        <v>12</v>
      </c>
      <c r="K2" s="6" t="s">
        <v>13</v>
      </c>
      <c r="L2" s="6" t="s">
        <v>14</v>
      </c>
      <c r="M2" s="7" t="s">
        <v>15</v>
      </c>
      <c r="N2" s="6" t="s">
        <v>16</v>
      </c>
      <c r="O2" s="8" t="s">
        <v>17</v>
      </c>
      <c r="P2" s="6" t="s">
        <v>18</v>
      </c>
      <c r="Q2" s="6" t="s">
        <v>19</v>
      </c>
      <c r="R2" s="6" t="s">
        <v>20</v>
      </c>
      <c r="S2" s="6" t="s">
        <v>21</v>
      </c>
      <c r="T2" s="6" t="s">
        <v>22</v>
      </c>
      <c r="U2" s="6" t="s">
        <v>23</v>
      </c>
      <c r="V2" s="6" t="s">
        <v>24</v>
      </c>
      <c r="W2" s="6" t="s">
        <v>25</v>
      </c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4.4" x14ac:dyDescent="0.3">
      <c r="A3" s="1"/>
      <c r="B3" s="9" t="s">
        <v>26</v>
      </c>
      <c r="C3" s="10">
        <f ca="1">IFERROR(__xludf.DUMMYFUNCTION("GOOGLEFINANCE(""nse:""&amp;B3,""price"")"),232.65)</f>
        <v>232.65</v>
      </c>
      <c r="D3" s="10">
        <f ca="1">IFERROR(__xludf.DUMMYFUNCTION("GOOGLEFINANCE(""nse:""&amp;B3,""MARKETCAP"")/10000000"),48421.3521283)</f>
        <v>48421.352128300001</v>
      </c>
      <c r="E3" s="11">
        <f t="shared" ref="E3:H4" si="0">D44</f>
        <v>143</v>
      </c>
      <c r="F3" s="12">
        <f t="shared" si="0"/>
        <v>3653</v>
      </c>
      <c r="G3" s="12">
        <f t="shared" si="0"/>
        <v>683</v>
      </c>
      <c r="H3" s="13">
        <f t="shared" si="0"/>
        <v>3.2799999999999994</v>
      </c>
      <c r="I3" s="14">
        <v>1</v>
      </c>
      <c r="J3" s="15">
        <v>208</v>
      </c>
      <c r="K3" s="14">
        <f t="shared" ref="K3:K4" si="1">J44</f>
        <v>10632</v>
      </c>
      <c r="L3" s="15">
        <v>0</v>
      </c>
      <c r="M3" s="15">
        <v>73.3</v>
      </c>
      <c r="N3" s="15">
        <v>3456</v>
      </c>
      <c r="O3" s="11">
        <v>1161</v>
      </c>
      <c r="P3" s="16">
        <v>12476</v>
      </c>
      <c r="Q3" s="16">
        <v>1748</v>
      </c>
      <c r="R3" s="11">
        <v>202</v>
      </c>
      <c r="S3" s="16">
        <v>386</v>
      </c>
      <c r="T3" s="17">
        <v>803</v>
      </c>
      <c r="U3" s="18">
        <v>-2205</v>
      </c>
      <c r="V3" s="18">
        <v>1430</v>
      </c>
      <c r="W3" s="18">
        <f t="shared" ref="W3:W4" si="2">SUM(T3:V3)</f>
        <v>28</v>
      </c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4.4" x14ac:dyDescent="0.3">
      <c r="A4" s="19"/>
      <c r="B4" s="20" t="s">
        <v>27</v>
      </c>
      <c r="C4" s="21">
        <v>197.51</v>
      </c>
      <c r="D4" s="12">
        <f ca="1">C4*D3/C3</f>
        <v>41107.677880337556</v>
      </c>
      <c r="E4" s="11">
        <f t="shared" si="0"/>
        <v>118</v>
      </c>
      <c r="F4" s="12">
        <f t="shared" si="0"/>
        <v>3560</v>
      </c>
      <c r="G4" s="12">
        <f t="shared" si="0"/>
        <v>637</v>
      </c>
      <c r="H4" s="13">
        <f t="shared" si="0"/>
        <v>3.05</v>
      </c>
      <c r="I4" s="16">
        <v>1</v>
      </c>
      <c r="J4" s="15">
        <v>208</v>
      </c>
      <c r="K4" s="14">
        <f t="shared" si="1"/>
        <v>10484</v>
      </c>
      <c r="L4" s="11">
        <v>0</v>
      </c>
      <c r="M4" s="11">
        <v>73.59</v>
      </c>
      <c r="N4" s="11">
        <v>1546</v>
      </c>
      <c r="O4" s="11">
        <v>982</v>
      </c>
      <c r="P4" s="16">
        <v>10192</v>
      </c>
      <c r="Q4" s="16">
        <v>1660</v>
      </c>
      <c r="R4" s="11">
        <v>145</v>
      </c>
      <c r="S4" s="16">
        <v>673</v>
      </c>
      <c r="T4" s="22">
        <v>672</v>
      </c>
      <c r="U4" s="23">
        <v>-753</v>
      </c>
      <c r="V4" s="23">
        <v>127</v>
      </c>
      <c r="W4" s="18">
        <f t="shared" si="2"/>
        <v>46</v>
      </c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13.8" x14ac:dyDescent="0.25">
      <c r="A5" s="1"/>
      <c r="B5" s="24" t="s">
        <v>28</v>
      </c>
      <c r="C5" s="25">
        <f t="shared" ref="C5:D5" ca="1" si="3">(C3/C4)-1</f>
        <v>0.17791504227634047</v>
      </c>
      <c r="D5" s="25">
        <f t="shared" ca="1" si="3"/>
        <v>0.17791504227634047</v>
      </c>
      <c r="E5" s="26">
        <f>E3-E4</f>
        <v>25</v>
      </c>
      <c r="F5" s="25">
        <f t="shared" ref="F5:W5" si="4">(F3/F4)-1</f>
        <v>2.6123595505618047E-2</v>
      </c>
      <c r="G5" s="25">
        <f t="shared" si="4"/>
        <v>7.2213500784929385E-2</v>
      </c>
      <c r="H5" s="25">
        <f t="shared" si="4"/>
        <v>7.5409836065573721E-2</v>
      </c>
      <c r="I5" s="25">
        <f t="shared" si="4"/>
        <v>0</v>
      </c>
      <c r="J5" s="25">
        <f t="shared" si="4"/>
        <v>0</v>
      </c>
      <c r="K5" s="25">
        <f t="shared" si="4"/>
        <v>1.4116749332315992E-2</v>
      </c>
      <c r="L5" s="25" t="e">
        <f t="shared" si="4"/>
        <v>#DIV/0!</v>
      </c>
      <c r="M5" s="25">
        <f t="shared" si="4"/>
        <v>-3.9407528196766517E-3</v>
      </c>
      <c r="N5" s="25">
        <f t="shared" si="4"/>
        <v>1.2354463130659767</v>
      </c>
      <c r="O5" s="25">
        <f t="shared" si="4"/>
        <v>0.18228105906313652</v>
      </c>
      <c r="P5" s="25">
        <f t="shared" si="4"/>
        <v>0.22409733124018838</v>
      </c>
      <c r="Q5" s="25">
        <f t="shared" si="4"/>
        <v>5.3012048192771166E-2</v>
      </c>
      <c r="R5" s="25">
        <f t="shared" si="4"/>
        <v>0.39310344827586197</v>
      </c>
      <c r="S5" s="25">
        <f t="shared" si="4"/>
        <v>-0.42644873699851416</v>
      </c>
      <c r="T5" s="25">
        <f t="shared" si="4"/>
        <v>0.19494047619047628</v>
      </c>
      <c r="U5" s="25">
        <f t="shared" si="4"/>
        <v>1.9282868525896415</v>
      </c>
      <c r="V5" s="25">
        <f t="shared" si="4"/>
        <v>10.259842519685039</v>
      </c>
      <c r="W5" s="25">
        <f t="shared" si="4"/>
        <v>-0.39130434782608692</v>
      </c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ht="13.8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24" x14ac:dyDescent="0.25">
      <c r="A7" s="1"/>
      <c r="B7" s="3" t="s">
        <v>28</v>
      </c>
      <c r="C7" s="3" t="s">
        <v>29</v>
      </c>
      <c r="D7" s="27"/>
      <c r="E7" s="27"/>
      <c r="F7" s="3" t="s">
        <v>30</v>
      </c>
      <c r="G7" s="27"/>
      <c r="H7" s="27"/>
      <c r="I7" s="3" t="s">
        <v>31</v>
      </c>
      <c r="J7" s="27"/>
      <c r="K7" s="27"/>
      <c r="L7" s="3" t="s">
        <v>32</v>
      </c>
      <c r="M7" s="27"/>
      <c r="N7" s="27"/>
      <c r="O7" s="27"/>
      <c r="P7" s="27"/>
      <c r="Q7" s="3" t="s">
        <v>33</v>
      </c>
      <c r="R7" s="28"/>
      <c r="S7" s="28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ht="13.8" x14ac:dyDescent="0.25">
      <c r="A8" s="1"/>
      <c r="B8" s="29" t="s">
        <v>34</v>
      </c>
      <c r="C8" s="29" t="s">
        <v>35</v>
      </c>
      <c r="D8" s="30" t="s">
        <v>36</v>
      </c>
      <c r="E8" s="29" t="s">
        <v>37</v>
      </c>
      <c r="F8" s="29" t="s">
        <v>38</v>
      </c>
      <c r="G8" s="29" t="s">
        <v>39</v>
      </c>
      <c r="H8" s="29" t="s">
        <v>40</v>
      </c>
      <c r="I8" s="29" t="s">
        <v>41</v>
      </c>
      <c r="J8" s="29" t="s">
        <v>42</v>
      </c>
      <c r="K8" s="29" t="s">
        <v>43</v>
      </c>
      <c r="L8" s="29" t="s">
        <v>44</v>
      </c>
      <c r="M8" s="29" t="s">
        <v>45</v>
      </c>
      <c r="N8" s="29" t="s">
        <v>46</v>
      </c>
      <c r="O8" s="29" t="s">
        <v>47</v>
      </c>
      <c r="P8" s="29" t="s">
        <v>48</v>
      </c>
      <c r="Q8" s="29" t="s">
        <v>49</v>
      </c>
      <c r="R8" s="29" t="s">
        <v>50</v>
      </c>
      <c r="S8" s="29" t="s">
        <v>51</v>
      </c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14.4" x14ac:dyDescent="0.3">
      <c r="A9" s="1"/>
      <c r="B9" s="31">
        <f>F25</f>
        <v>0.1430769230769231</v>
      </c>
      <c r="C9" s="31">
        <f>G3/F3</f>
        <v>0.18696961401587736</v>
      </c>
      <c r="D9" s="31">
        <f>N3/N4</f>
        <v>2.2354463130659767</v>
      </c>
      <c r="E9" s="32">
        <f>(R3/F3)*365</f>
        <v>20.183410895154669</v>
      </c>
      <c r="F9" s="31">
        <f>L3/(J3+K3)</f>
        <v>0</v>
      </c>
      <c r="G9" s="31">
        <f>Q3/P3</f>
        <v>0.14010900929785189</v>
      </c>
      <c r="H9" s="33">
        <f>D32</f>
        <v>58.295373665480426</v>
      </c>
      <c r="I9" s="31">
        <f>G3/(J3+K3)</f>
        <v>6.3007380073800731E-2</v>
      </c>
      <c r="J9" s="34">
        <f>G3/J3</f>
        <v>3.2836538461538463</v>
      </c>
      <c r="K9" s="31">
        <f>G3/P3</f>
        <v>5.4745110612375761E-2</v>
      </c>
      <c r="L9" s="34">
        <f ca="1">C3/H3</f>
        <v>70.929878048780509</v>
      </c>
      <c r="M9" s="35">
        <f ca="1">H3/C3</f>
        <v>1.4098431119707712E-2</v>
      </c>
      <c r="N9" s="33">
        <f>(K3+J3)/(J3/I3)</f>
        <v>52.115384615384613</v>
      </c>
      <c r="O9" s="34">
        <f ca="1">C3/N9</f>
        <v>4.4641328413284134</v>
      </c>
      <c r="P9" s="34">
        <f ca="1">T35</f>
        <v>2.5709028825274745</v>
      </c>
      <c r="Q9" s="36">
        <f>T3/O3</f>
        <v>0.69164513350559864</v>
      </c>
      <c r="R9" s="37" t="e">
        <f>T3/L3</f>
        <v>#DIV/0!</v>
      </c>
      <c r="S9" s="38">
        <f>T3+S3</f>
        <v>1189</v>
      </c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ht="13.8" x14ac:dyDescent="0.25">
      <c r="A10" s="1"/>
      <c r="H10" s="1"/>
      <c r="O10" s="39"/>
      <c r="T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ht="41.4" x14ac:dyDescent="0.25">
      <c r="A11" s="1"/>
      <c r="B11" s="2" t="s">
        <v>4</v>
      </c>
      <c r="C11" s="2" t="s">
        <v>5</v>
      </c>
      <c r="D11" s="2" t="s">
        <v>52</v>
      </c>
      <c r="E11" s="2" t="s">
        <v>53</v>
      </c>
      <c r="F11" s="2" t="s">
        <v>54</v>
      </c>
      <c r="G11" s="2" t="s">
        <v>55</v>
      </c>
      <c r="H11" s="2" t="s">
        <v>56</v>
      </c>
      <c r="I11" s="1"/>
      <c r="J11" s="1"/>
      <c r="K11" s="1"/>
      <c r="L11" s="1"/>
      <c r="M11" s="1"/>
      <c r="N11" s="1"/>
      <c r="O11" s="1"/>
      <c r="T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ht="14.4" x14ac:dyDescent="0.3">
      <c r="A12" s="1"/>
      <c r="B12" s="9" t="s">
        <v>26</v>
      </c>
      <c r="C12" s="40">
        <f ca="1">IFERROR(__xludf.DUMMYFUNCTION("GOOGLEFINANCE(""NSE:""&amp;B12,""price"")"),232.65)</f>
        <v>232.65</v>
      </c>
      <c r="D12" s="41">
        <v>1.7500000000000002E-2</v>
      </c>
      <c r="E12" s="42">
        <f ca="1">IF(C12&gt;=J17, D12/2, IF(C12&lt;=H17, D12, D12/2 + ((J17 - C12) / (J17 - H17)) * D12/2))</f>
        <v>8.9673084254670229E-3</v>
      </c>
      <c r="F12" s="43">
        <f ca="1">IF(C12&gt;=O17, D12/2, IF(C12&lt;=M17, D12, D12/2 + ((O17 - C12) / (O17 - M17)) * D12/2))</f>
        <v>1.4865949861238244E-2</v>
      </c>
      <c r="G12" s="44">
        <f ca="1">D12-((S37-23)%*D12)</f>
        <v>1.1177115897826917E-2</v>
      </c>
      <c r="H12" s="45">
        <f ca="1">AVERAGE(E12:G12)</f>
        <v>1.1670124728177396E-2</v>
      </c>
      <c r="I12" s="1"/>
      <c r="J12" s="1"/>
      <c r="K12" s="1"/>
      <c r="L12" s="1"/>
      <c r="M12" s="1"/>
      <c r="N12" s="1"/>
      <c r="O12" s="1"/>
      <c r="T12" s="1"/>
      <c r="U12" s="1"/>
      <c r="V12" s="1"/>
      <c r="W12" s="1"/>
      <c r="X12" s="46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ht="13.8" x14ac:dyDescent="0.25">
      <c r="A13" s="1"/>
      <c r="H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ht="28.2" x14ac:dyDescent="0.3">
      <c r="A14" s="1"/>
      <c r="B14" s="2" t="s">
        <v>57</v>
      </c>
      <c r="C14" s="2" t="s">
        <v>58</v>
      </c>
      <c r="D14" s="47" t="s">
        <v>7</v>
      </c>
      <c r="E14" s="2" t="s">
        <v>59</v>
      </c>
      <c r="F14" s="2" t="s">
        <v>9</v>
      </c>
      <c r="G14" s="2" t="s">
        <v>60</v>
      </c>
      <c r="H14" s="2" t="s">
        <v>61</v>
      </c>
      <c r="I14" s="2" t="s">
        <v>62</v>
      </c>
      <c r="J14" s="2" t="s">
        <v>63</v>
      </c>
      <c r="K14" s="48"/>
      <c r="L14" s="2" t="s">
        <v>64</v>
      </c>
      <c r="M14" s="2" t="s">
        <v>61</v>
      </c>
      <c r="N14" s="2" t="s">
        <v>62</v>
      </c>
      <c r="O14" s="2" t="s">
        <v>63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ht="14.4" x14ac:dyDescent="0.3">
      <c r="A15" s="1"/>
      <c r="B15" s="1"/>
      <c r="C15" s="9" t="s">
        <v>65</v>
      </c>
      <c r="D15" s="49">
        <f>60+D16</f>
        <v>260</v>
      </c>
      <c r="E15" s="50">
        <f t="shared" ref="E15:G15" si="5">FV(15%,5,0,-E16,0)</f>
        <v>17223.530290214389</v>
      </c>
      <c r="F15" s="50">
        <f t="shared" si="5"/>
        <v>2910.7766190462321</v>
      </c>
      <c r="G15" s="51">
        <f t="shared" si="5"/>
        <v>13.92198322498319</v>
      </c>
      <c r="H15" s="52">
        <f t="shared" ref="H15:H17" si="6">25*G15</f>
        <v>348.04958062457973</v>
      </c>
      <c r="I15" s="53">
        <f t="shared" ref="I15:I17" si="7">40*G15</f>
        <v>556.87932899932764</v>
      </c>
      <c r="J15" s="52">
        <f t="shared" ref="J15:J17" si="8">G15*60</f>
        <v>835.3189934989914</v>
      </c>
      <c r="K15" s="48"/>
      <c r="L15" s="54">
        <f>FV(15%,5,0,-L16,0)</f>
        <v>230.80242183047716</v>
      </c>
      <c r="M15" s="55">
        <f t="shared" ref="M15:M17" si="9">L15*3</f>
        <v>692.40726549143142</v>
      </c>
      <c r="N15" s="56">
        <f t="shared" ref="N15:N17" si="10">L15*5</f>
        <v>1154.0121091523858</v>
      </c>
      <c r="O15" s="55">
        <f t="shared" ref="O15:O17" si="11">L15*7</f>
        <v>1615.61695281334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ht="14.4" x14ac:dyDescent="0.3">
      <c r="A16" s="1"/>
      <c r="B16" s="1"/>
      <c r="C16" s="9" t="s">
        <v>66</v>
      </c>
      <c r="D16" s="57">
        <f>48+D17</f>
        <v>200</v>
      </c>
      <c r="E16" s="50">
        <f>FV(E20,4,0,-E17,0)</f>
        <v>8563.1385599999976</v>
      </c>
      <c r="F16" s="50">
        <f t="shared" ref="F16:F17" si="12">E16*H20</f>
        <v>1447.1704166399998</v>
      </c>
      <c r="G16" s="51">
        <f>(F16*G17)/F17</f>
        <v>6.9216861686746993</v>
      </c>
      <c r="H16" s="52">
        <f t="shared" si="6"/>
        <v>173.04215421686749</v>
      </c>
      <c r="I16" s="53">
        <f t="shared" si="7"/>
        <v>276.86744674698798</v>
      </c>
      <c r="J16" s="52">
        <f t="shared" si="8"/>
        <v>415.30117012048197</v>
      </c>
      <c r="K16" s="48"/>
      <c r="L16" s="54">
        <f>FV(20%,4,0,-L17,0)</f>
        <v>114.74959458461538</v>
      </c>
      <c r="M16" s="55">
        <f t="shared" si="9"/>
        <v>344.24878375384617</v>
      </c>
      <c r="N16" s="56">
        <f t="shared" si="10"/>
        <v>573.74797292307687</v>
      </c>
      <c r="O16" s="55">
        <f t="shared" si="11"/>
        <v>803.24716209230769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14.4" x14ac:dyDescent="0.3">
      <c r="A17" s="1"/>
      <c r="B17" s="1"/>
      <c r="C17" s="9" t="s">
        <v>67</v>
      </c>
      <c r="D17" s="57">
        <f>9+D44</f>
        <v>152</v>
      </c>
      <c r="E17" s="50">
        <f>FV(E21,1,0,-E45,0)</f>
        <v>4129.5999999999995</v>
      </c>
      <c r="F17" s="50">
        <f t="shared" si="12"/>
        <v>822.61631999999986</v>
      </c>
      <c r="G17" s="51">
        <f>FV(G21,1,0,-G45,0)</f>
        <v>3.9344999999999999</v>
      </c>
      <c r="H17" s="52">
        <f t="shared" si="6"/>
        <v>98.362499999999997</v>
      </c>
      <c r="I17" s="53">
        <f t="shared" si="7"/>
        <v>157.38</v>
      </c>
      <c r="J17" s="52">
        <f t="shared" si="8"/>
        <v>236.07</v>
      </c>
      <c r="K17" s="48"/>
      <c r="L17" s="58">
        <f>(G17)+O45</f>
        <v>55.338346153846153</v>
      </c>
      <c r="M17" s="55">
        <f t="shared" si="9"/>
        <v>166.01503846153847</v>
      </c>
      <c r="N17" s="56">
        <f t="shared" si="10"/>
        <v>276.69173076923079</v>
      </c>
      <c r="O17" s="55">
        <f t="shared" si="11"/>
        <v>387.36842307692308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ht="13.8" x14ac:dyDescent="0.25">
      <c r="G18" s="1"/>
      <c r="H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28.8" x14ac:dyDescent="0.3">
      <c r="A19" s="47" t="s">
        <v>68</v>
      </c>
      <c r="B19" s="2" t="s">
        <v>57</v>
      </c>
      <c r="C19" s="47" t="s">
        <v>58</v>
      </c>
      <c r="D19" s="47" t="s">
        <v>7</v>
      </c>
      <c r="E19" s="47" t="s">
        <v>59</v>
      </c>
      <c r="F19" s="47" t="s">
        <v>69</v>
      </c>
      <c r="G19" s="47" t="s">
        <v>60</v>
      </c>
      <c r="H19" s="47" t="s">
        <v>70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ht="14.4" x14ac:dyDescent="0.3">
      <c r="A20" s="1"/>
      <c r="C20" s="9" t="s">
        <v>71</v>
      </c>
      <c r="D20" s="59" t="s">
        <v>72</v>
      </c>
      <c r="E20" s="60">
        <v>0.2</v>
      </c>
      <c r="F20" s="61">
        <v>0.2</v>
      </c>
      <c r="G20" s="61">
        <v>0.2</v>
      </c>
      <c r="H20" s="62">
        <v>0.16900000000000001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14.4" x14ac:dyDescent="0.3">
      <c r="A21" s="1"/>
      <c r="C21" s="9" t="s">
        <v>67</v>
      </c>
      <c r="D21" s="59">
        <v>12</v>
      </c>
      <c r="E21" s="63">
        <v>0.16</v>
      </c>
      <c r="F21" s="64">
        <f>(F17/F45)-1</f>
        <v>0.29139139717425411</v>
      </c>
      <c r="G21" s="64">
        <v>0.28999999999999998</v>
      </c>
      <c r="H21" s="65">
        <v>0.19919999999999999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13.8" x14ac:dyDescent="0.25"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13.8" x14ac:dyDescent="0.25">
      <c r="B23" s="66" t="s">
        <v>73</v>
      </c>
      <c r="C23" s="66" t="s">
        <v>74</v>
      </c>
      <c r="D23" s="66" t="s">
        <v>75</v>
      </c>
      <c r="E23" s="66" t="s">
        <v>76</v>
      </c>
      <c r="F23" s="66" t="s">
        <v>77</v>
      </c>
      <c r="G23" s="1"/>
      <c r="H23" s="66" t="s">
        <v>74</v>
      </c>
      <c r="I23" s="66" t="s">
        <v>78</v>
      </c>
      <c r="J23" s="66" t="s">
        <v>79</v>
      </c>
      <c r="K23" s="66" t="s">
        <v>77</v>
      </c>
      <c r="L23" s="1"/>
      <c r="M23" s="66" t="s">
        <v>74</v>
      </c>
      <c r="N23" s="66" t="s">
        <v>80</v>
      </c>
      <c r="O23" s="66" t="s">
        <v>81</v>
      </c>
      <c r="P23" s="66" t="s">
        <v>77</v>
      </c>
      <c r="Q23" s="1"/>
      <c r="R23" s="67" t="s">
        <v>82</v>
      </c>
      <c r="S23" s="66" t="s">
        <v>75</v>
      </c>
      <c r="T23" s="66" t="s">
        <v>76</v>
      </c>
      <c r="U23" s="67" t="s">
        <v>83</v>
      </c>
      <c r="V23" s="67" t="s">
        <v>77</v>
      </c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14.4" x14ac:dyDescent="0.3">
      <c r="B24" s="1"/>
      <c r="C24" s="9" t="s">
        <v>84</v>
      </c>
      <c r="D24" s="14"/>
      <c r="E24" s="14"/>
      <c r="F24" s="68"/>
      <c r="G24" s="46"/>
      <c r="H24" s="9" t="s">
        <v>84</v>
      </c>
      <c r="I24" s="14"/>
      <c r="J24" s="14"/>
      <c r="K24" s="68">
        <f>I24-J24</f>
        <v>0</v>
      </c>
      <c r="L24" s="1"/>
      <c r="M24" s="9" t="s">
        <v>84</v>
      </c>
      <c r="N24" s="14">
        <v>118</v>
      </c>
      <c r="O24" s="14">
        <v>110</v>
      </c>
      <c r="P24" s="68">
        <f>N24-O24</f>
        <v>8</v>
      </c>
      <c r="Q24" s="1"/>
      <c r="R24" s="9" t="s">
        <v>85</v>
      </c>
      <c r="S24" s="14">
        <v>72</v>
      </c>
      <c r="T24" s="14">
        <v>67</v>
      </c>
      <c r="U24" s="64">
        <f t="shared" ref="U24:U28" si="13">S24/$S$32</f>
        <v>0.1237517402588474</v>
      </c>
      <c r="V24" s="69">
        <f t="shared" ref="V24:V28" si="14">(S24/T24)^(1/1)-1</f>
        <v>7.4626865671641784E-2</v>
      </c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ht="14.4" x14ac:dyDescent="0.3">
      <c r="B25" s="1"/>
      <c r="C25" s="9" t="s">
        <v>59</v>
      </c>
      <c r="D25" s="14">
        <v>743</v>
      </c>
      <c r="E25" s="14">
        <v>650</v>
      </c>
      <c r="F25" s="70">
        <f t="shared" ref="F25:F27" si="15">(D25/E25)-1</f>
        <v>0.1430769230769231</v>
      </c>
      <c r="G25" s="71"/>
      <c r="H25" s="9" t="s">
        <v>59</v>
      </c>
      <c r="I25" s="14">
        <v>1061</v>
      </c>
      <c r="J25" s="14">
        <v>907</v>
      </c>
      <c r="K25" s="70">
        <f t="shared" ref="K25:K28" si="16">(I25/J25)-1</f>
        <v>0.16979051819184132</v>
      </c>
      <c r="L25" s="1"/>
      <c r="M25" s="9" t="s">
        <v>59</v>
      </c>
      <c r="N25" s="14">
        <v>3560</v>
      </c>
      <c r="O25" s="14">
        <v>3034</v>
      </c>
      <c r="P25" s="70">
        <f t="shared" ref="P25:P27" si="17">(N25/O25)-1</f>
        <v>0.17336849044166125</v>
      </c>
      <c r="Q25" s="1"/>
      <c r="R25" s="9" t="s">
        <v>86</v>
      </c>
      <c r="S25" s="40">
        <v>168</v>
      </c>
      <c r="T25" s="40">
        <v>138</v>
      </c>
      <c r="U25" s="72">
        <f t="shared" si="13"/>
        <v>0.28875406060397729</v>
      </c>
      <c r="V25" s="64">
        <f t="shared" si="14"/>
        <v>0.21739130434782616</v>
      </c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14.4" x14ac:dyDescent="0.3">
      <c r="B26" s="1"/>
      <c r="C26" s="9" t="s">
        <v>87</v>
      </c>
      <c r="D26" s="14">
        <v>2.81</v>
      </c>
      <c r="E26" s="14">
        <v>2.82</v>
      </c>
      <c r="F26" s="73">
        <f t="shared" si="15"/>
        <v>-3.5460992907800915E-3</v>
      </c>
      <c r="G26" s="1"/>
      <c r="H26" s="9" t="s">
        <v>87</v>
      </c>
      <c r="I26" s="14">
        <v>1.66</v>
      </c>
      <c r="J26" s="14">
        <v>1.87</v>
      </c>
      <c r="K26" s="73">
        <f t="shared" si="16"/>
        <v>-0.11229946524064183</v>
      </c>
      <c r="L26" s="1"/>
      <c r="M26" s="9" t="s">
        <v>87</v>
      </c>
      <c r="N26" s="14">
        <v>6.64</v>
      </c>
      <c r="O26" s="14"/>
      <c r="P26" s="73" t="e">
        <f t="shared" si="17"/>
        <v>#DIV/0!</v>
      </c>
      <c r="Q26" s="1"/>
      <c r="R26" s="9" t="s">
        <v>88</v>
      </c>
      <c r="S26" s="74">
        <v>2.81</v>
      </c>
      <c r="T26" s="74">
        <v>2.82</v>
      </c>
      <c r="U26" s="75">
        <f t="shared" si="13"/>
        <v>4.8297554184355725E-3</v>
      </c>
      <c r="V26" s="76">
        <f t="shared" si="14"/>
        <v>-3.5460992907800915E-3</v>
      </c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ht="14.4" x14ac:dyDescent="0.3">
      <c r="B27" s="1"/>
      <c r="C27" s="9" t="s">
        <v>89</v>
      </c>
      <c r="D27" s="14">
        <v>582</v>
      </c>
      <c r="E27" s="14">
        <v>518</v>
      </c>
      <c r="F27" s="73">
        <f t="shared" si="15"/>
        <v>0.12355212355212353</v>
      </c>
      <c r="G27" s="1"/>
      <c r="H27" s="9" t="s">
        <v>89</v>
      </c>
      <c r="I27" s="14">
        <v>750</v>
      </c>
      <c r="J27" s="14">
        <v>663</v>
      </c>
      <c r="K27" s="73">
        <f t="shared" si="16"/>
        <v>0.13122171945701355</v>
      </c>
      <c r="L27" s="1"/>
      <c r="M27" s="9" t="s">
        <v>89</v>
      </c>
      <c r="N27" s="14">
        <v>2758</v>
      </c>
      <c r="O27" s="14"/>
      <c r="P27" s="73" t="e">
        <f t="shared" si="17"/>
        <v>#DIV/0!</v>
      </c>
      <c r="Q27" s="1"/>
      <c r="R27" s="9" t="s">
        <v>90</v>
      </c>
      <c r="S27" s="14">
        <v>73</v>
      </c>
      <c r="T27" s="14">
        <v>75</v>
      </c>
      <c r="U27" s="73">
        <f t="shared" si="13"/>
        <v>0.12547051442910917</v>
      </c>
      <c r="V27" s="77">
        <f t="shared" si="14"/>
        <v>-2.6666666666666616E-2</v>
      </c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14.4" x14ac:dyDescent="0.3">
      <c r="B28" s="1"/>
      <c r="C28" s="9" t="s">
        <v>12</v>
      </c>
      <c r="D28" s="14">
        <v>208</v>
      </c>
      <c r="E28" s="14">
        <v>83</v>
      </c>
      <c r="F28" s="78">
        <f t="shared" ref="F28:F29" si="18">(D28/E28)^(1/1)-1</f>
        <v>1.5060240963855422</v>
      </c>
      <c r="G28" s="71"/>
      <c r="H28" s="9" t="s">
        <v>12</v>
      </c>
      <c r="I28" s="79">
        <v>208</v>
      </c>
      <c r="J28" s="79">
        <v>83</v>
      </c>
      <c r="K28" s="73">
        <f t="shared" si="16"/>
        <v>1.5060240963855422</v>
      </c>
      <c r="L28" s="1"/>
      <c r="M28" s="9" t="s">
        <v>12</v>
      </c>
      <c r="N28" s="14">
        <v>208</v>
      </c>
      <c r="O28" s="14">
        <v>83</v>
      </c>
      <c r="P28" s="78">
        <f t="shared" ref="P28:P29" si="19">(N28/O28)^(1/1)-1</f>
        <v>1.5060240963855422</v>
      </c>
      <c r="Q28" s="1"/>
      <c r="R28" s="9" t="s">
        <v>91</v>
      </c>
      <c r="S28" s="14">
        <v>266</v>
      </c>
      <c r="T28" s="14">
        <v>235</v>
      </c>
      <c r="U28" s="80">
        <f t="shared" si="13"/>
        <v>0.45719392928963065</v>
      </c>
      <c r="V28" s="81">
        <f t="shared" si="14"/>
        <v>0.13191489361702136</v>
      </c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14.4" x14ac:dyDescent="0.3">
      <c r="B29" s="1"/>
      <c r="C29" s="9" t="s">
        <v>9</v>
      </c>
      <c r="D29" s="14">
        <v>148</v>
      </c>
      <c r="E29" s="14">
        <v>102</v>
      </c>
      <c r="F29" s="82">
        <f t="shared" si="18"/>
        <v>0.4509803921568627</v>
      </c>
      <c r="G29" s="1"/>
      <c r="H29" s="9" t="s">
        <v>9</v>
      </c>
      <c r="I29" s="14">
        <v>258</v>
      </c>
      <c r="J29" s="14">
        <v>184</v>
      </c>
      <c r="K29" s="83">
        <f t="shared" ref="K29:K30" si="20">(I29/J29)^(1/1)-1</f>
        <v>0.40217391304347827</v>
      </c>
      <c r="L29" s="1"/>
      <c r="M29" s="9" t="s">
        <v>9</v>
      </c>
      <c r="N29" s="14">
        <v>637</v>
      </c>
      <c r="O29" s="14">
        <v>423</v>
      </c>
      <c r="P29" s="82">
        <f t="shared" si="19"/>
        <v>0.50591016548463363</v>
      </c>
      <c r="Q29" s="1"/>
      <c r="R29" s="9"/>
      <c r="S29" s="14"/>
      <c r="T29" s="14"/>
      <c r="U29" s="84"/>
      <c r="V29" s="85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14.4" x14ac:dyDescent="0.3">
      <c r="B30" s="1"/>
      <c r="C30" s="9" t="s">
        <v>60</v>
      </c>
      <c r="D30" s="86">
        <v>0.72</v>
      </c>
      <c r="E30" s="86">
        <v>0.49</v>
      </c>
      <c r="F30" s="87">
        <f t="shared" ref="F30:F31" si="21">D30-E30</f>
        <v>0.22999999999999998</v>
      </c>
      <c r="G30" s="71"/>
      <c r="H30" s="9" t="s">
        <v>60</v>
      </c>
      <c r="I30" s="14">
        <v>1.23</v>
      </c>
      <c r="J30" s="14">
        <v>0.88</v>
      </c>
      <c r="K30" s="88">
        <f t="shared" si="20"/>
        <v>0.39772727272727271</v>
      </c>
      <c r="L30" s="1"/>
      <c r="M30" s="9" t="s">
        <v>60</v>
      </c>
      <c r="N30" s="86">
        <v>3.05</v>
      </c>
      <c r="O30" s="86">
        <v>2.0299999999999998</v>
      </c>
      <c r="P30" s="87">
        <f t="shared" ref="P30:P31" si="22">N30-O30</f>
        <v>1.02</v>
      </c>
      <c r="Q30" s="1"/>
      <c r="R30" s="9"/>
      <c r="S30" s="14"/>
      <c r="T30" s="14"/>
      <c r="U30" s="85"/>
      <c r="V30" s="89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4.4" x14ac:dyDescent="0.3">
      <c r="B31" s="1"/>
      <c r="C31" s="9" t="s">
        <v>92</v>
      </c>
      <c r="D31" s="90">
        <f t="shared" ref="D31:E31" si="23">D29/D25</f>
        <v>0.19919246298788695</v>
      </c>
      <c r="E31" s="90">
        <f t="shared" si="23"/>
        <v>0.15692307692307692</v>
      </c>
      <c r="F31" s="91">
        <f t="shared" si="21"/>
        <v>4.2269386064810038E-2</v>
      </c>
      <c r="G31" s="1"/>
      <c r="H31" s="9" t="s">
        <v>92</v>
      </c>
      <c r="I31" s="92">
        <f t="shared" ref="I31:J31" si="24">I29/I25</f>
        <v>0.24316682375117812</v>
      </c>
      <c r="J31" s="92">
        <f t="shared" si="24"/>
        <v>0.20286659316427783</v>
      </c>
      <c r="K31" s="93">
        <f t="shared" ref="K31:K32" si="25">I31-J31</f>
        <v>4.0300230586900299E-2</v>
      </c>
      <c r="L31" s="1"/>
      <c r="M31" s="9" t="s">
        <v>92</v>
      </c>
      <c r="N31" s="90">
        <f t="shared" ref="N31:O31" si="26">N29/N25</f>
        <v>0.17893258426966291</v>
      </c>
      <c r="O31" s="90">
        <f t="shared" si="26"/>
        <v>0.13941990771259063</v>
      </c>
      <c r="P31" s="91">
        <f t="shared" si="22"/>
        <v>3.9512676557072274E-2</v>
      </c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14.4" x14ac:dyDescent="0.3">
      <c r="B32" s="1"/>
      <c r="C32" s="9" t="s">
        <v>93</v>
      </c>
      <c r="D32" s="94">
        <f t="shared" ref="D32:E32" si="27">(D25-D27+D26)/D26</f>
        <v>58.295373665480426</v>
      </c>
      <c r="E32" s="94">
        <f t="shared" si="27"/>
        <v>47.808510638297875</v>
      </c>
      <c r="F32" s="20"/>
      <c r="G32" s="1"/>
      <c r="H32" s="9" t="s">
        <v>93</v>
      </c>
      <c r="I32" s="40">
        <f t="shared" ref="I32:J32" si="28">(I25-I27+I26)/I26</f>
        <v>188.34939759036146</v>
      </c>
      <c r="J32" s="40">
        <f t="shared" si="28"/>
        <v>131.48128342245988</v>
      </c>
      <c r="K32" s="95">
        <f t="shared" si="25"/>
        <v>56.868114167901581</v>
      </c>
      <c r="L32" s="1"/>
      <c r="M32" s="9" t="s">
        <v>93</v>
      </c>
      <c r="N32" s="94">
        <f>(N25-N27+N26)/N26</f>
        <v>121.78313253012048</v>
      </c>
      <c r="O32" s="94"/>
      <c r="P32" s="20"/>
      <c r="Q32" s="1"/>
      <c r="R32" s="96" t="s">
        <v>25</v>
      </c>
      <c r="S32" s="97">
        <f t="shared" ref="S32:T32" si="29">SUM(S24:S30)</f>
        <v>581.80999999999995</v>
      </c>
      <c r="T32" s="97">
        <f t="shared" si="29"/>
        <v>517.81999999999994</v>
      </c>
      <c r="U32" s="98">
        <f>S32/$S$32</f>
        <v>1</v>
      </c>
      <c r="V32" s="98">
        <f>(S32/T32)^(1/1)-1</f>
        <v>0.12357575991657344</v>
      </c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3.8" x14ac:dyDescent="0.25">
      <c r="A33" s="1"/>
      <c r="B33" s="1"/>
      <c r="C33" s="1"/>
      <c r="D33" s="1"/>
      <c r="E33" s="99"/>
      <c r="F33" s="1"/>
      <c r="G33" s="1"/>
      <c r="H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27.6" x14ac:dyDescent="0.25">
      <c r="A34" s="1"/>
      <c r="B34" s="2" t="s">
        <v>94</v>
      </c>
      <c r="C34" s="2" t="s">
        <v>95</v>
      </c>
      <c r="D34" s="2" t="s">
        <v>96</v>
      </c>
      <c r="E34" s="2" t="s">
        <v>97</v>
      </c>
      <c r="F34" s="2" t="s">
        <v>80</v>
      </c>
      <c r="G34" s="2" t="s">
        <v>98</v>
      </c>
      <c r="H34" s="2" t="s">
        <v>99</v>
      </c>
      <c r="J34" s="100" t="s">
        <v>100</v>
      </c>
      <c r="K34" s="101" t="s">
        <v>101</v>
      </c>
      <c r="L34" s="101" t="s">
        <v>102</v>
      </c>
      <c r="M34" s="101" t="s">
        <v>103</v>
      </c>
      <c r="N34" s="101" t="s">
        <v>98</v>
      </c>
      <c r="O34" s="101" t="s">
        <v>10</v>
      </c>
      <c r="P34" s="1"/>
      <c r="Q34" s="102" t="s">
        <v>104</v>
      </c>
      <c r="R34" s="102" t="s">
        <v>10</v>
      </c>
      <c r="S34" s="102" t="s">
        <v>105</v>
      </c>
      <c r="T34" s="102" t="s">
        <v>48</v>
      </c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4.4" x14ac:dyDescent="0.3">
      <c r="A35" s="1"/>
      <c r="C35" s="9" t="s">
        <v>106</v>
      </c>
      <c r="D35" s="103"/>
      <c r="E35" s="103"/>
      <c r="F35" s="104">
        <v>0.17</v>
      </c>
      <c r="G35" s="104">
        <v>0.14299999999999999</v>
      </c>
      <c r="H35" s="105">
        <v>0.16</v>
      </c>
      <c r="J35" s="9" t="s">
        <v>60</v>
      </c>
      <c r="K35" s="106"/>
      <c r="L35" s="107"/>
      <c r="M35" s="107">
        <v>1.23</v>
      </c>
      <c r="N35" s="107">
        <v>0.72</v>
      </c>
      <c r="O35" s="108">
        <f>3.05+D30-E30</f>
        <v>3.2799999999999994</v>
      </c>
      <c r="P35" s="1"/>
      <c r="Q35" s="109">
        <v>3.05</v>
      </c>
      <c r="R35" s="110">
        <f>O35</f>
        <v>3.2799999999999994</v>
      </c>
      <c r="S35" s="111">
        <f>G17</f>
        <v>3.9344999999999999</v>
      </c>
      <c r="T35" s="112">
        <f ca="1">S37/23</f>
        <v>2.5709028825274745</v>
      </c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ht="14.4" x14ac:dyDescent="0.3">
      <c r="A36" s="1"/>
      <c r="C36" s="9" t="s">
        <v>70</v>
      </c>
      <c r="D36" s="103"/>
      <c r="E36" s="103"/>
      <c r="F36" s="113">
        <v>0.1789</v>
      </c>
      <c r="G36" s="113">
        <v>0.19919999999999999</v>
      </c>
      <c r="H36" s="105">
        <v>0.28999999999999998</v>
      </c>
      <c r="O36" s="1"/>
      <c r="P36" s="1"/>
      <c r="Q36" s="101" t="s">
        <v>107</v>
      </c>
      <c r="R36" s="101" t="s">
        <v>108</v>
      </c>
      <c r="S36" s="101" t="s">
        <v>109</v>
      </c>
      <c r="T36" s="11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4.4" x14ac:dyDescent="0.3">
      <c r="A37" s="1"/>
      <c r="C37" s="9" t="s">
        <v>69</v>
      </c>
      <c r="D37" s="115"/>
      <c r="E37" s="115"/>
      <c r="F37" s="61">
        <v>0.51</v>
      </c>
      <c r="G37" s="61">
        <v>0.45</v>
      </c>
      <c r="H37" s="105">
        <v>0.28000000000000003</v>
      </c>
      <c r="O37" s="1"/>
      <c r="P37" s="1"/>
      <c r="Q37" s="10">
        <f>C4/Q35</f>
        <v>64.757377049180334</v>
      </c>
      <c r="R37" s="116">
        <f ca="1">C3/R35</f>
        <v>70.929878048780509</v>
      </c>
      <c r="S37" s="117">
        <f ca="1">C3/S35</f>
        <v>59.13076629813191</v>
      </c>
      <c r="T37" s="114"/>
      <c r="U37" s="118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ht="13.8" x14ac:dyDescent="0.25">
      <c r="A38" s="1"/>
      <c r="B38" s="1"/>
      <c r="O38" s="119"/>
      <c r="Q38" s="1"/>
      <c r="U38" s="1"/>
      <c r="V38" s="1"/>
      <c r="X38" s="120"/>
      <c r="AC38" s="120"/>
      <c r="AH38" s="121"/>
      <c r="AI38" s="1"/>
    </row>
    <row r="39" spans="1:35" ht="13.8" x14ac:dyDescent="0.25">
      <c r="A39" s="1"/>
      <c r="B39" s="1"/>
      <c r="C39" s="122" t="s">
        <v>58</v>
      </c>
      <c r="D39" s="123" t="s">
        <v>7</v>
      </c>
      <c r="E39" s="123" t="s">
        <v>59</v>
      </c>
      <c r="F39" s="124" t="s">
        <v>110</v>
      </c>
      <c r="G39" s="124" t="s">
        <v>60</v>
      </c>
      <c r="H39" s="124" t="s">
        <v>111</v>
      </c>
      <c r="I39" s="124" t="s">
        <v>12</v>
      </c>
      <c r="J39" s="124" t="s">
        <v>112</v>
      </c>
      <c r="K39" s="123" t="s">
        <v>113</v>
      </c>
      <c r="L39" s="123" t="s">
        <v>114</v>
      </c>
      <c r="M39" s="123" t="s">
        <v>115</v>
      </c>
      <c r="N39" s="123" t="s">
        <v>116</v>
      </c>
      <c r="O39" s="123" t="s">
        <v>64</v>
      </c>
      <c r="P39" s="123" t="s">
        <v>117</v>
      </c>
      <c r="Q39" s="123" t="s">
        <v>118</v>
      </c>
      <c r="AI39" s="1"/>
    </row>
    <row r="40" spans="1:35" ht="13.8" x14ac:dyDescent="0.25">
      <c r="A40" s="1"/>
      <c r="B40" s="1"/>
      <c r="C40" s="20" t="s">
        <v>119</v>
      </c>
      <c r="D40" s="125">
        <f t="shared" ref="D40:G40" si="30">(D45/D46)-1</f>
        <v>7.2727272727272751E-2</v>
      </c>
      <c r="E40" s="126">
        <f t="shared" si="30"/>
        <v>0.17336849044166125</v>
      </c>
      <c r="F40" s="127">
        <f t="shared" si="30"/>
        <v>0.50591016548463363</v>
      </c>
      <c r="G40" s="128" t="e">
        <f t="shared" si="30"/>
        <v>#DIV/0!</v>
      </c>
      <c r="H40" s="129">
        <f>H45</f>
        <v>0.17893258426966291</v>
      </c>
      <c r="I40" s="127">
        <f t="shared" ref="I40:L40" si="31">(I45/I46)-1</f>
        <v>1.5060240963855422</v>
      </c>
      <c r="J40" s="127">
        <f t="shared" si="31"/>
        <v>0.24587046939988122</v>
      </c>
      <c r="K40" s="127" t="e">
        <f t="shared" si="31"/>
        <v>#DIV/0!</v>
      </c>
      <c r="L40" s="130" t="e">
        <f t="shared" si="31"/>
        <v>#DIV/0!</v>
      </c>
      <c r="M40" s="131">
        <f t="shared" ref="M40:Q40" si="32">M45</f>
        <v>50.819672131147541</v>
      </c>
      <c r="N40" s="132">
        <f t="shared" si="32"/>
        <v>67.21311475409837</v>
      </c>
      <c r="O40" s="133">
        <f t="shared" si="32"/>
        <v>51.403846153846153</v>
      </c>
      <c r="P40" s="133">
        <f t="shared" si="32"/>
        <v>3.0153385708941265</v>
      </c>
      <c r="Q40" s="133">
        <f t="shared" si="32"/>
        <v>3.988028432472877</v>
      </c>
      <c r="AI40" s="1"/>
    </row>
    <row r="41" spans="1:35" ht="13.8" x14ac:dyDescent="0.25">
      <c r="A41" s="1"/>
      <c r="B41" s="1"/>
      <c r="C41" s="134" t="s">
        <v>120</v>
      </c>
      <c r="D41" s="115">
        <f>(E45/E48)^(1/3)-1</f>
        <v>0.39195551356432312</v>
      </c>
      <c r="E41" s="115">
        <f>(D45/D48)^(1/3)-1</f>
        <v>9.8577416295219988E-2</v>
      </c>
      <c r="F41" s="115" t="e">
        <f t="shared" ref="F41:G41" si="33">(F45/F48)^(1/3)-1</f>
        <v>#DIV/0!</v>
      </c>
      <c r="G41" s="115" t="e">
        <f t="shared" si="33"/>
        <v>#DIV/0!</v>
      </c>
      <c r="H41" s="103">
        <f>MEDIAN(H45:H46)</f>
        <v>0.15917624599112679</v>
      </c>
      <c r="I41" s="115" t="e">
        <f t="shared" ref="I41:J41" si="34">(I45/I48)^(1/3)-1</f>
        <v>#DIV/0!</v>
      </c>
      <c r="J41" s="115" t="e">
        <f t="shared" si="34"/>
        <v>#DIV/0!</v>
      </c>
      <c r="K41" s="115" t="e">
        <f>(L45/L48)^(1/3)-1</f>
        <v>#DIV/0!</v>
      </c>
      <c r="L41" s="115" t="e">
        <f>(K45/K48)^(1/3)-1</f>
        <v>#DIV/0!</v>
      </c>
      <c r="M41" s="115" t="e">
        <f>(N45/N48)^(1/3)-1</f>
        <v>#DIV/0!</v>
      </c>
      <c r="N41" s="115" t="e">
        <f>(M45/M48)^(1/3)-1</f>
        <v>#DIV/0!</v>
      </c>
      <c r="O41" s="115" t="e">
        <f t="shared" ref="O41:Q41" si="35">(O45/O48)^(1/3)-1</f>
        <v>#DIV/0!</v>
      </c>
      <c r="P41" s="115" t="e">
        <f t="shared" si="35"/>
        <v>#DIV/0!</v>
      </c>
      <c r="Q41" s="115" t="e">
        <f t="shared" si="35"/>
        <v>#DIV/0!</v>
      </c>
      <c r="AI41" s="1"/>
    </row>
    <row r="42" spans="1:35" ht="13.8" x14ac:dyDescent="0.25">
      <c r="A42" s="1"/>
      <c r="B42" s="1"/>
      <c r="C42" s="134"/>
      <c r="D42" s="135"/>
      <c r="E42" s="135"/>
      <c r="F42" s="135"/>
      <c r="G42" s="135"/>
      <c r="H42" s="136"/>
      <c r="I42" s="135"/>
      <c r="J42" s="135"/>
      <c r="K42" s="135"/>
      <c r="L42" s="135"/>
      <c r="M42" s="137"/>
      <c r="N42" s="137"/>
      <c r="O42" s="138"/>
      <c r="P42" s="138"/>
      <c r="Q42" s="1"/>
      <c r="AI42" s="1"/>
    </row>
    <row r="43" spans="1:35" ht="28.8" x14ac:dyDescent="0.3">
      <c r="A43" s="1"/>
      <c r="B43" s="139" t="s">
        <v>121</v>
      </c>
      <c r="C43" s="139" t="s">
        <v>58</v>
      </c>
      <c r="D43" s="140" t="s">
        <v>84</v>
      </c>
      <c r="E43" s="140" t="s">
        <v>59</v>
      </c>
      <c r="F43" s="141" t="s">
        <v>110</v>
      </c>
      <c r="G43" s="141" t="s">
        <v>60</v>
      </c>
      <c r="H43" s="141" t="s">
        <v>111</v>
      </c>
      <c r="I43" s="141" t="s">
        <v>12</v>
      </c>
      <c r="J43" s="141" t="s">
        <v>112</v>
      </c>
      <c r="K43" s="140" t="s">
        <v>122</v>
      </c>
      <c r="L43" s="140" t="s">
        <v>123</v>
      </c>
      <c r="M43" s="140" t="s">
        <v>124</v>
      </c>
      <c r="N43" s="140" t="s">
        <v>125</v>
      </c>
      <c r="O43" s="123" t="s">
        <v>64</v>
      </c>
      <c r="P43" s="123" t="s">
        <v>117</v>
      </c>
      <c r="Q43" s="123" t="s">
        <v>118</v>
      </c>
      <c r="AI43" s="1"/>
    </row>
    <row r="44" spans="1:35" ht="13.8" x14ac:dyDescent="0.25">
      <c r="A44" s="1"/>
      <c r="C44" s="142" t="s">
        <v>126</v>
      </c>
      <c r="D44" s="59">
        <v>143</v>
      </c>
      <c r="E44" s="143">
        <f>E45+D25-E25</f>
        <v>3653</v>
      </c>
      <c r="F44" s="143">
        <f>F45+D29-E29</f>
        <v>683</v>
      </c>
      <c r="G44" s="144">
        <f>G45+D30-E30</f>
        <v>3.2799999999999994</v>
      </c>
      <c r="H44" s="145">
        <f t="shared" ref="H44:H46" si="36">F44/E44</f>
        <v>0.18696961401587736</v>
      </c>
      <c r="I44" s="59">
        <f>D28</f>
        <v>208</v>
      </c>
      <c r="J44" s="59">
        <f>J45+D29</f>
        <v>10632</v>
      </c>
      <c r="K44" s="59">
        <v>179</v>
      </c>
      <c r="L44" s="59">
        <v>262</v>
      </c>
      <c r="M44" s="146">
        <f t="shared" ref="M44:M45" si="37">K44/G44</f>
        <v>54.573170731707329</v>
      </c>
      <c r="N44" s="147">
        <f t="shared" ref="N44:N45" si="38">L44/G44</f>
        <v>79.878048780487816</v>
      </c>
      <c r="O44" s="148">
        <f t="shared" ref="O44:O45" si="39">(J44+I44)/(I44/1)</f>
        <v>52.115384615384613</v>
      </c>
      <c r="P44" s="149">
        <f t="shared" ref="P44:P45" si="40">K44/O44</f>
        <v>3.4346863468634687</v>
      </c>
      <c r="Q44" s="94">
        <f t="shared" ref="Q44:Q45" si="41">L44/O44</f>
        <v>5.0273062730627309</v>
      </c>
      <c r="AI44" s="1"/>
    </row>
    <row r="45" spans="1:35" ht="13.8" x14ac:dyDescent="0.25">
      <c r="A45" s="1"/>
      <c r="B45" s="150" t="s">
        <v>127</v>
      </c>
      <c r="C45" s="142" t="s">
        <v>80</v>
      </c>
      <c r="D45" s="151">
        <v>118</v>
      </c>
      <c r="E45" s="152">
        <v>3560</v>
      </c>
      <c r="F45" s="153">
        <v>637</v>
      </c>
      <c r="G45" s="154">
        <v>3.05</v>
      </c>
      <c r="H45" s="145">
        <f t="shared" si="36"/>
        <v>0.17893258426966291</v>
      </c>
      <c r="I45" s="151">
        <v>208</v>
      </c>
      <c r="J45" s="155">
        <v>10484</v>
      </c>
      <c r="K45" s="156">
        <v>155</v>
      </c>
      <c r="L45" s="157">
        <v>205</v>
      </c>
      <c r="M45" s="146">
        <f t="shared" si="37"/>
        <v>50.819672131147541</v>
      </c>
      <c r="N45" s="147">
        <f t="shared" si="38"/>
        <v>67.21311475409837</v>
      </c>
      <c r="O45" s="148">
        <f t="shared" si="39"/>
        <v>51.403846153846153</v>
      </c>
      <c r="P45" s="149">
        <f t="shared" si="40"/>
        <v>3.0153385708941265</v>
      </c>
      <c r="Q45" s="94">
        <f t="shared" si="41"/>
        <v>3.988028432472877</v>
      </c>
      <c r="AI45" s="1"/>
    </row>
    <row r="46" spans="1:35" ht="13.8" x14ac:dyDescent="0.25">
      <c r="A46" s="1"/>
      <c r="B46" s="158"/>
      <c r="C46" s="142" t="s">
        <v>81</v>
      </c>
      <c r="D46" s="159">
        <v>110</v>
      </c>
      <c r="E46" s="160">
        <v>3034</v>
      </c>
      <c r="F46" s="161">
        <v>423</v>
      </c>
      <c r="G46" s="162"/>
      <c r="H46" s="145">
        <f t="shared" si="36"/>
        <v>0.13941990771259063</v>
      </c>
      <c r="I46" s="151">
        <v>83</v>
      </c>
      <c r="J46" s="151">
        <v>8415</v>
      </c>
      <c r="K46" s="163"/>
      <c r="L46" s="164"/>
      <c r="M46" s="165"/>
      <c r="N46" s="166"/>
      <c r="O46" s="167"/>
      <c r="P46" s="167"/>
      <c r="Q46" s="20"/>
      <c r="AI46" s="1"/>
    </row>
    <row r="47" spans="1:35" ht="13.8" x14ac:dyDescent="0.25">
      <c r="A47" s="1"/>
      <c r="B47" s="1"/>
      <c r="C47" s="142" t="s">
        <v>128</v>
      </c>
      <c r="D47" s="168">
        <v>96</v>
      </c>
      <c r="E47" s="169">
        <v>2629</v>
      </c>
      <c r="F47" s="170"/>
      <c r="G47" s="162"/>
      <c r="H47" s="145"/>
      <c r="I47" s="151"/>
      <c r="J47" s="171"/>
      <c r="K47" s="172"/>
      <c r="L47" s="173"/>
      <c r="M47" s="174"/>
      <c r="N47" s="175"/>
      <c r="O47" s="176"/>
      <c r="P47" s="176"/>
      <c r="Q47" s="20"/>
      <c r="AI47" s="1"/>
    </row>
    <row r="48" spans="1:35" ht="13.8" x14ac:dyDescent="0.25">
      <c r="A48" s="1"/>
      <c r="C48" s="142" t="s">
        <v>129</v>
      </c>
      <c r="D48" s="177">
        <v>89</v>
      </c>
      <c r="E48" s="178">
        <v>1320</v>
      </c>
      <c r="F48" s="152"/>
      <c r="G48" s="162"/>
      <c r="H48" s="179"/>
      <c r="I48" s="151"/>
      <c r="J48" s="180"/>
      <c r="K48" s="151"/>
      <c r="L48" s="151"/>
      <c r="M48" s="174"/>
      <c r="N48" s="181"/>
      <c r="O48" s="182"/>
      <c r="P48" s="182"/>
      <c r="Q48" s="20"/>
      <c r="AI48" s="1"/>
    </row>
    <row r="49" spans="1:35" ht="13.8" x14ac:dyDescent="0.25">
      <c r="A49" s="1"/>
      <c r="Q49" s="1"/>
      <c r="U49" s="1"/>
      <c r="V49" s="1"/>
      <c r="AI49" s="1"/>
    </row>
    <row r="50" spans="1:35" ht="22.5" customHeight="1" x14ac:dyDescent="0.3">
      <c r="A50" s="1"/>
      <c r="B50" s="1"/>
      <c r="C50" s="183"/>
      <c r="F50" s="184"/>
      <c r="G50" s="185"/>
      <c r="H50" s="186"/>
      <c r="I50" s="184"/>
      <c r="J50" s="184"/>
      <c r="K50" s="184"/>
      <c r="O50" s="187"/>
      <c r="Q50" s="1"/>
      <c r="AA50" s="188"/>
      <c r="AB50" s="188"/>
      <c r="AC50" s="188"/>
      <c r="AD50" s="188"/>
      <c r="AF50" s="188"/>
    </row>
    <row r="51" spans="1:35" ht="15.6" x14ac:dyDescent="0.3">
      <c r="A51" s="1"/>
      <c r="B51" s="1"/>
      <c r="C51" s="183"/>
      <c r="F51" s="189"/>
      <c r="G51" s="189"/>
      <c r="H51" s="186"/>
      <c r="I51" s="189"/>
      <c r="J51" s="189"/>
      <c r="K51" s="184"/>
      <c r="O51" s="187"/>
      <c r="Q51" s="1"/>
      <c r="AA51" s="79"/>
      <c r="AD51" s="135"/>
      <c r="AF51" s="135"/>
    </row>
    <row r="52" spans="1:35" ht="15.6" x14ac:dyDescent="0.3">
      <c r="A52" s="1"/>
      <c r="B52" s="158"/>
      <c r="C52" s="183"/>
      <c r="F52" s="189"/>
      <c r="G52" s="189"/>
      <c r="H52" s="186"/>
      <c r="I52" s="189"/>
      <c r="J52" s="189"/>
      <c r="K52" s="184"/>
      <c r="O52" s="187"/>
      <c r="Q52" s="1"/>
      <c r="AA52" s="79"/>
      <c r="AC52" s="190"/>
      <c r="AD52" s="135"/>
      <c r="AF52" s="135"/>
    </row>
    <row r="53" spans="1:35" ht="15.6" x14ac:dyDescent="0.3">
      <c r="A53" s="1"/>
      <c r="B53" s="1"/>
      <c r="C53" s="183"/>
      <c r="E53" s="189"/>
      <c r="F53" s="189"/>
      <c r="G53" s="189"/>
      <c r="H53" s="186"/>
      <c r="I53" s="189"/>
      <c r="J53" s="189"/>
      <c r="K53" s="184"/>
      <c r="M53" s="185"/>
      <c r="O53" s="187"/>
      <c r="Q53" s="1"/>
      <c r="AA53" s="79"/>
      <c r="AC53" s="190"/>
      <c r="AD53" s="135"/>
      <c r="AE53" s="188"/>
      <c r="AF53" s="135"/>
    </row>
    <row r="54" spans="1:35" ht="15.6" x14ac:dyDescent="0.3">
      <c r="A54" s="1"/>
      <c r="B54" s="1"/>
      <c r="C54" s="183"/>
      <c r="E54" s="189"/>
      <c r="F54" s="189"/>
      <c r="G54" s="189"/>
      <c r="H54" s="186"/>
      <c r="I54" s="189"/>
      <c r="J54" s="189"/>
      <c r="K54" s="184"/>
      <c r="M54" s="185"/>
      <c r="O54" s="187"/>
      <c r="Q54" s="1"/>
      <c r="AD54" s="135"/>
      <c r="AE54" s="190"/>
      <c r="AF54" s="135"/>
    </row>
    <row r="55" spans="1:35" ht="15.6" x14ac:dyDescent="0.3">
      <c r="A55" s="1"/>
      <c r="B55" s="1"/>
      <c r="C55" s="183"/>
      <c r="E55" s="189"/>
      <c r="F55" s="189"/>
      <c r="G55" s="189"/>
      <c r="H55" s="186"/>
      <c r="I55" s="189"/>
      <c r="J55" s="189"/>
      <c r="K55" s="184"/>
      <c r="M55" s="185"/>
      <c r="O55" s="187"/>
      <c r="Q55" s="1"/>
      <c r="AD55" s="135"/>
      <c r="AE55" s="190"/>
    </row>
    <row r="56" spans="1:35" ht="15.6" x14ac:dyDescent="0.3">
      <c r="A56" s="1"/>
      <c r="B56" s="1"/>
      <c r="C56" s="183"/>
      <c r="D56" s="189"/>
      <c r="E56" s="189"/>
      <c r="F56" s="189"/>
      <c r="G56" s="189"/>
      <c r="H56" s="186"/>
      <c r="I56" s="189"/>
      <c r="J56" s="189"/>
      <c r="K56" s="184"/>
      <c r="L56" s="184"/>
      <c r="M56" s="185"/>
      <c r="N56" s="185"/>
      <c r="O56" s="187"/>
      <c r="Q56" s="1"/>
      <c r="AD56" s="135"/>
      <c r="AE56" s="190"/>
      <c r="AF56" s="135"/>
    </row>
    <row r="57" spans="1:35" ht="15.6" x14ac:dyDescent="0.3">
      <c r="A57" s="1"/>
      <c r="B57" s="1"/>
      <c r="C57" s="183"/>
      <c r="D57" s="189"/>
      <c r="E57" s="189"/>
      <c r="F57" s="191"/>
      <c r="G57" s="189"/>
      <c r="H57" s="186"/>
      <c r="I57" s="191"/>
      <c r="J57" s="191"/>
      <c r="K57" s="184"/>
      <c r="L57" s="184"/>
      <c r="M57" s="185"/>
      <c r="N57" s="185"/>
      <c r="O57" s="187"/>
      <c r="Q57" s="1"/>
      <c r="AD57" s="135"/>
      <c r="AE57" s="190"/>
    </row>
    <row r="58" spans="1:35" ht="15.6" x14ac:dyDescent="0.3">
      <c r="A58" s="1"/>
      <c r="B58" s="1"/>
      <c r="C58" s="183"/>
      <c r="D58" s="189"/>
      <c r="E58" s="189"/>
      <c r="F58" s="192"/>
      <c r="G58" s="189"/>
      <c r="H58" s="186"/>
      <c r="I58" s="192"/>
      <c r="J58" s="192"/>
      <c r="K58" s="185"/>
      <c r="L58" s="184"/>
      <c r="M58" s="185"/>
      <c r="N58" s="185"/>
      <c r="O58" s="187"/>
      <c r="Q58" s="1"/>
      <c r="AE58" s="190"/>
      <c r="AF58" s="188"/>
      <c r="AG58" s="135"/>
      <c r="AH58" s="1"/>
      <c r="AI58" s="1"/>
    </row>
    <row r="59" spans="1:35" ht="15.6" x14ac:dyDescent="0.3">
      <c r="A59" s="1"/>
      <c r="B59" s="1"/>
      <c r="C59" s="183"/>
      <c r="D59" s="189"/>
      <c r="E59" s="189"/>
      <c r="F59" s="192"/>
      <c r="G59" s="189"/>
      <c r="H59" s="186"/>
      <c r="I59" s="192"/>
      <c r="J59" s="192"/>
      <c r="K59" s="185"/>
      <c r="L59" s="184"/>
      <c r="M59" s="185"/>
      <c r="N59" s="185"/>
      <c r="O59" s="187"/>
      <c r="Q59" s="1"/>
      <c r="AF59" s="135"/>
      <c r="AG59" s="135"/>
      <c r="AH59" s="46"/>
      <c r="AI59" s="46"/>
    </row>
    <row r="60" spans="1:35" ht="15.6" x14ac:dyDescent="0.3">
      <c r="A60" s="1"/>
      <c r="B60" s="1"/>
      <c r="C60" s="183"/>
      <c r="D60" s="189"/>
      <c r="E60" s="189"/>
      <c r="F60" s="192"/>
      <c r="G60" s="189"/>
      <c r="H60" s="186"/>
      <c r="I60" s="192"/>
      <c r="J60" s="192"/>
      <c r="K60" s="184"/>
      <c r="L60" s="184"/>
      <c r="M60" s="185"/>
      <c r="N60" s="185"/>
      <c r="O60" s="187"/>
      <c r="Q60" s="1"/>
      <c r="AE60" s="190"/>
      <c r="AF60" s="135"/>
      <c r="AG60" s="135"/>
      <c r="AH60" s="46"/>
      <c r="AI60" s="46"/>
    </row>
    <row r="61" spans="1:35" ht="15.6" x14ac:dyDescent="0.3">
      <c r="A61" s="1"/>
      <c r="C61" s="183"/>
      <c r="D61" s="189"/>
      <c r="E61" s="189"/>
      <c r="F61" s="192"/>
      <c r="G61" s="189"/>
      <c r="H61" s="186"/>
      <c r="I61" s="192"/>
      <c r="J61" s="192"/>
      <c r="K61" s="184"/>
      <c r="L61" s="184"/>
      <c r="M61" s="185"/>
      <c r="N61" s="185"/>
      <c r="O61" s="187"/>
      <c r="Q61" s="1"/>
      <c r="AE61" s="39"/>
      <c r="AF61" s="46"/>
      <c r="AG61" s="46"/>
      <c r="AH61" s="46"/>
      <c r="AI61" s="46"/>
    </row>
    <row r="62" spans="1:35" ht="15.6" x14ac:dyDescent="0.3">
      <c r="A62" s="1"/>
      <c r="B62" s="46"/>
      <c r="C62" s="183"/>
      <c r="D62" s="189"/>
      <c r="E62" s="189"/>
      <c r="F62" s="184"/>
      <c r="G62" s="1"/>
      <c r="H62" s="186"/>
      <c r="I62" s="192"/>
      <c r="J62" s="1"/>
      <c r="K62" s="1"/>
      <c r="L62" s="1"/>
      <c r="M62" s="1"/>
      <c r="N62" s="1"/>
      <c r="O62" s="1"/>
      <c r="Q62" s="1"/>
      <c r="AE62" s="46"/>
      <c r="AF62" s="46"/>
      <c r="AG62" s="46"/>
      <c r="AH62" s="46"/>
      <c r="AI62" s="46"/>
    </row>
    <row r="63" spans="1:35" ht="15.6" x14ac:dyDescent="0.3">
      <c r="A63" s="1"/>
      <c r="B63" s="1"/>
      <c r="C63" s="183"/>
      <c r="D63" s="192"/>
      <c r="E63" s="192"/>
      <c r="F63" s="192"/>
      <c r="G63" s="1"/>
      <c r="H63" s="186"/>
      <c r="I63" s="192"/>
      <c r="J63" s="1"/>
      <c r="K63" s="1"/>
      <c r="L63" s="1"/>
      <c r="M63" s="1"/>
      <c r="N63" s="1"/>
      <c r="O63" s="1"/>
      <c r="Q63" s="1"/>
      <c r="U63" s="1"/>
      <c r="V63" s="1"/>
      <c r="W63" s="1"/>
      <c r="X63" s="1"/>
      <c r="Y63" s="1"/>
      <c r="Z63" s="1"/>
      <c r="AA63" s="1"/>
      <c r="AB63" s="1"/>
      <c r="AC63" s="1"/>
      <c r="AD63" s="46"/>
      <c r="AE63" s="46"/>
      <c r="AF63" s="46"/>
      <c r="AG63" s="1"/>
      <c r="AH63" s="1"/>
      <c r="AI63" s="1"/>
    </row>
    <row r="64" spans="1:35" ht="15.6" x14ac:dyDescent="0.3">
      <c r="A64" s="1"/>
      <c r="B64" s="1"/>
      <c r="C64" s="183"/>
      <c r="D64" s="192"/>
      <c r="E64" s="192"/>
      <c r="F64" s="189"/>
      <c r="G64" s="1"/>
      <c r="H64" s="186"/>
      <c r="I64" s="1"/>
      <c r="J64" s="1"/>
      <c r="K64" s="1"/>
      <c r="L64" s="1"/>
      <c r="M64" s="1"/>
      <c r="N64" s="1"/>
      <c r="O64" s="1"/>
      <c r="Q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ht="15.6" x14ac:dyDescent="0.3">
      <c r="A65" s="1"/>
      <c r="B65" s="1"/>
      <c r="C65" s="183"/>
      <c r="D65" s="192"/>
      <c r="E65" s="1"/>
      <c r="F65" s="189"/>
      <c r="G65" s="39"/>
      <c r="H65" s="186"/>
      <c r="I65" s="39"/>
      <c r="J65" s="39"/>
      <c r="K65" s="39"/>
      <c r="L65" s="1"/>
      <c r="M65" s="1"/>
      <c r="N65" s="1"/>
      <c r="O65" s="1"/>
      <c r="Q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ht="15.6" x14ac:dyDescent="0.3">
      <c r="A66" s="1"/>
      <c r="B66" s="1"/>
      <c r="C66" s="183"/>
      <c r="D66" s="192"/>
      <c r="E66" s="1"/>
      <c r="F66" s="189"/>
      <c r="G66" s="1"/>
      <c r="H66" s="186"/>
      <c r="I66" s="1"/>
      <c r="J66" s="1"/>
      <c r="K66" s="1"/>
      <c r="L66" s="1"/>
      <c r="M66" s="1"/>
      <c r="N66" s="1"/>
      <c r="O66" s="1"/>
      <c r="Q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ht="15.6" x14ac:dyDescent="0.3">
      <c r="A67" s="1"/>
      <c r="B67" s="1"/>
      <c r="C67" s="193"/>
      <c r="D67" s="1"/>
      <c r="E67" s="192"/>
      <c r="F67" s="39"/>
      <c r="G67" s="39"/>
      <c r="H67" s="39"/>
      <c r="I67" s="39"/>
      <c r="J67" s="39"/>
      <c r="K67" s="39"/>
      <c r="L67" s="1"/>
      <c r="M67" s="1"/>
      <c r="N67" s="1"/>
      <c r="O67" s="1"/>
      <c r="Q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ht="13.8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ht="13.8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ht="13.8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ht="13.8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ht="13.8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ht="13.8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ht="13.8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ht="13.8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ht="13.8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ht="13.8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ht="13.8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ht="13.8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ht="13.8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ht="13.8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ht="13.8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ht="13.8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ht="13.8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ht="13.8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ht="13.8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ht="13.8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ht="13.8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ht="13.8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ht="13.8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ht="13.8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ht="13.8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ht="13.8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ht="13.8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ht="13.8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ht="13.8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ht="13.8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ht="13.8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ht="13.8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ht="13.8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ht="13.8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ht="13.8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ht="13.8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ht="13.8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ht="13.8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ht="13.8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ht="13.8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ht="13.8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ht="13.8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ht="13.8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ht="13.8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ht="13.8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ht="13.8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ht="13.8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ht="13.8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ht="13.8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ht="13.8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ht="13.8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ht="13.8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ht="13.8" x14ac:dyDescent="0.25">
      <c r="A120" s="1"/>
      <c r="B120" s="1"/>
      <c r="C120" s="1"/>
      <c r="D120" s="194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ht="13.8" x14ac:dyDescent="0.25">
      <c r="A121" s="1"/>
      <c r="B121" s="1"/>
      <c r="C121" s="1"/>
      <c r="D121" s="194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ht="13.8" x14ac:dyDescent="0.25">
      <c r="A122" s="1"/>
      <c r="B122" s="1"/>
      <c r="C122" s="1"/>
      <c r="D122" s="194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ht="13.8" x14ac:dyDescent="0.25">
      <c r="A123" s="1"/>
      <c r="B123" s="1"/>
      <c r="C123" s="1"/>
      <c r="D123" s="194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ht="13.8" x14ac:dyDescent="0.25">
      <c r="A124" s="1"/>
      <c r="B124" s="1"/>
      <c r="C124" s="1"/>
      <c r="D124" s="194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ht="13.8" x14ac:dyDescent="0.25">
      <c r="A125" s="1"/>
      <c r="B125" s="1"/>
      <c r="C125" s="1"/>
      <c r="D125" s="194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ht="13.8" x14ac:dyDescent="0.25">
      <c r="A126" s="1"/>
      <c r="B126" s="1"/>
      <c r="C126" s="1"/>
      <c r="D126" s="194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ht="13.8" x14ac:dyDescent="0.25">
      <c r="A127" s="1"/>
      <c r="B127" s="1"/>
      <c r="C127" s="1"/>
      <c r="D127" s="194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ht="13.8" x14ac:dyDescent="0.25">
      <c r="A128" s="1"/>
      <c r="B128" s="1"/>
      <c r="C128" s="1"/>
      <c r="D128" s="194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ht="13.8" x14ac:dyDescent="0.25">
      <c r="A129" s="1"/>
      <c r="B129" s="1"/>
      <c r="C129" s="1"/>
      <c r="D129" s="194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ht="13.8" x14ac:dyDescent="0.25">
      <c r="A130" s="1"/>
      <c r="B130" s="1"/>
      <c r="C130" s="1"/>
      <c r="D130" s="194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ht="13.8" x14ac:dyDescent="0.25">
      <c r="A131" s="1"/>
      <c r="B131" s="1"/>
      <c r="C131" s="1"/>
      <c r="D131" s="194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ht="13.8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ht="13.8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ht="13.8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ht="13.8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ht="13.8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ht="13.8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ht="13.8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ht="13.8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ht="13.8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ht="13.8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ht="13.8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ht="13.8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ht="13.8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 ht="13.8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 ht="13.8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:35" ht="13.8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 ht="13.8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:35" ht="13.8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 ht="13.8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 ht="13.8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35" ht="13.8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35" ht="13.8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35" ht="13.8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35" ht="13.8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35" ht="13.8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35" ht="13.8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35" ht="13.8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35" ht="13.8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35" ht="13.8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1:35" ht="13.8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1:35" ht="13.8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1:35" ht="13.8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1:35" ht="13.8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:35" ht="13.8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:35" ht="13.8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1:35" ht="13.8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:35" ht="13.8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1:35" ht="13.8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1:35" ht="13.8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1:35" ht="13.8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1:35" ht="13.8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1:35" ht="13.8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1:35" ht="13.8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1:35" ht="13.8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1:35" ht="13.8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1:35" ht="13.8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1:35" ht="13.8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1:35" ht="13.8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1:35" ht="13.8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1:35" ht="13.8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1:35" ht="13.8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1:35" ht="13.8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1:35" ht="13.8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1:35" ht="13.8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1:35" ht="13.8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1:35" ht="13.8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1:35" ht="13.8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1:35" ht="13.8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1:35" ht="13.8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1:35" ht="13.8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1:35" ht="13.8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1:35" ht="13.8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1:35" ht="13.8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1:35" ht="13.8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1:35" ht="13.8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1:35" ht="13.8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1:35" ht="13.8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1:35" ht="13.8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1:35" ht="13.8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1:35" ht="13.8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1:35" ht="13.8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1:35" ht="13.8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1:35" ht="13.8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1:35" ht="13.8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1:35" ht="13.8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1:35" ht="13.8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1:35" ht="13.8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1:35" ht="13.8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1:35" ht="13.8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1:35" ht="13.8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1:35" ht="13.8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1:35" ht="13.8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1:35" ht="13.8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1:35" ht="13.8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1:35" ht="13.8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1:35" ht="13.8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1:35" ht="13.8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1:35" ht="13.8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1:35" ht="13.8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1:35" ht="13.8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1:35" ht="13.8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1:35" ht="13.8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1:35" ht="13.8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1:35" ht="13.8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1:35" ht="13.8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1:35" ht="13.8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1:35" ht="13.8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1:35" ht="13.8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1:35" ht="13.8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1:35" ht="13.8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1:35" ht="13.8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1:35" ht="13.8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1:35" ht="13.8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1:35" ht="13.8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1:35" ht="13.8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1:35" ht="13.8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1:35" ht="13.8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1:35" ht="13.8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1:35" ht="13.8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1:35" ht="13.8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1:35" ht="13.8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1:35" ht="13.8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1:35" ht="13.8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1:35" ht="13.8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1:35" ht="13.8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1:35" ht="13.8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1:35" ht="13.8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1:35" ht="13.8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1:35" ht="13.8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1:35" ht="13.8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1:35" ht="13.8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1:35" ht="13.8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1:35" ht="13.8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1:35" ht="13.8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1:35" ht="13.8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1:35" ht="13.8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1:35" ht="13.8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1:35" ht="13.8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1:35" ht="13.8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1:35" ht="13.8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1:35" ht="13.8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1:35" ht="13.8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1:35" ht="13.8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1:35" ht="13.8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1:35" ht="13.8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1:35" ht="13.8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1:35" ht="13.8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1:35" ht="13.8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1:35" ht="13.8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1:35" ht="13.8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1:35" ht="13.8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1:35" ht="13.8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1:35" ht="13.8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1:35" ht="13.8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1:35" ht="13.8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1:35" ht="13.8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1:35" ht="13.8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1:35" ht="13.8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1:35" ht="13.8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spans="1:35" ht="13.8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spans="1:35" ht="13.8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spans="1:35" ht="13.8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spans="1:35" ht="13.8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spans="1:35" ht="13.8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spans="1:35" ht="13.8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spans="1:35" ht="13.8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spans="1:35" ht="13.8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spans="1:35" ht="13.8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spans="1:35" ht="13.8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spans="1:35" ht="13.8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spans="1:35" ht="13.8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spans="1:35" ht="13.8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spans="1:35" ht="13.8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spans="1:35" ht="13.8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spans="1:35" ht="13.8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spans="1:35" ht="13.8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spans="1:35" ht="13.8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spans="1:35" ht="13.8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spans="1:35" ht="13.8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spans="1:35" ht="13.8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spans="1:35" ht="13.8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spans="1:35" ht="13.8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spans="1:35" ht="13.8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spans="1:35" ht="13.8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spans="1:35" ht="13.8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spans="1:35" ht="13.8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spans="1:35" ht="13.8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spans="1:35" ht="13.8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spans="1:35" ht="13.8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spans="1:35" ht="13.8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spans="1:35" ht="13.8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spans="1:35" ht="13.8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spans="1:35" ht="13.8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spans="1:35" ht="13.8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spans="1:35" ht="13.8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spans="1:35" ht="13.8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spans="1:35" ht="13.8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spans="1:35" ht="13.8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spans="1:35" ht="13.8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spans="1:35" ht="13.8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spans="1:35" ht="13.8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spans="1:35" ht="13.8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spans="1:35" ht="13.8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spans="1:35" ht="13.8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spans="1:35" ht="13.8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spans="1:35" ht="13.8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spans="1:35" ht="13.8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spans="1:35" ht="13.8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spans="1:35" ht="13.8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spans="1:35" ht="13.8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spans="1:35" ht="13.8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spans="1:35" ht="13.8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spans="1:35" ht="13.8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spans="1:35" ht="13.8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spans="1:35" ht="13.8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spans="1:35" ht="13.8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spans="1:35" ht="13.8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spans="1:35" ht="13.8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spans="1:35" ht="13.8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spans="1:35" ht="13.8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spans="1:35" ht="13.8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spans="1:35" ht="13.8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spans="1:35" ht="13.8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spans="1:35" ht="13.8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spans="1:35" ht="13.8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spans="1:35" ht="13.8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spans="1:35" ht="13.8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spans="1:35" ht="13.8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spans="1:35" ht="13.8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spans="1:35" ht="13.8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spans="1:35" ht="13.8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spans="1:35" ht="13.8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spans="1:35" ht="13.8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spans="1:35" ht="13.8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spans="1:35" ht="13.8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spans="1:35" ht="13.8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spans="1:35" ht="13.8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spans="1:35" ht="13.8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spans="1:35" ht="13.8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spans="1:35" ht="13.8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spans="1:35" ht="13.8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spans="1:35" ht="13.8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spans="1:35" ht="13.8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spans="1:35" ht="13.8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spans="1:35" ht="13.8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spans="1:35" ht="13.8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spans="1:35" ht="13.8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spans="1:35" ht="13.8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spans="1:35" ht="13.8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spans="1:35" ht="13.8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spans="1:35" ht="13.8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spans="1:35" ht="13.8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spans="1:35" ht="13.8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spans="1:35" ht="13.8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spans="1:35" ht="13.8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spans="1:35" ht="13.8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spans="1:35" ht="13.8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spans="1:35" ht="13.8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spans="1:35" ht="13.8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spans="1:35" ht="13.8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spans="1:35" ht="13.8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spans="1:35" ht="13.8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spans="1:35" ht="13.8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spans="1:35" ht="13.8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spans="1:35" ht="13.8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spans="1:35" ht="13.8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spans="1:35" ht="13.8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spans="1:35" ht="13.8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spans="1:35" ht="13.8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spans="1:35" ht="13.8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spans="1:35" ht="13.8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spans="1:35" ht="13.8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spans="1:35" ht="13.8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spans="1:35" ht="13.8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spans="1:35" ht="13.8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spans="1:35" ht="13.8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spans="1:35" ht="13.8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spans="1:35" ht="13.8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spans="1:35" ht="13.8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spans="1:35" ht="13.8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spans="1:35" ht="13.8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spans="1:35" ht="13.8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spans="1:35" ht="13.8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spans="1:35" ht="13.8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spans="1:35" ht="13.8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spans="1:35" ht="13.8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spans="1:35" ht="13.8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spans="1:35" ht="13.8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spans="1:35" ht="13.8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spans="1:35" ht="13.8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spans="1:35" ht="13.8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spans="1:35" ht="13.8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spans="1:35" ht="13.8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spans="1:35" ht="13.8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spans="1:35" ht="13.8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spans="1:35" ht="13.8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spans="1:35" ht="13.8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spans="1:35" ht="13.8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spans="1:35" ht="13.8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spans="1:35" ht="13.8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spans="1:35" ht="13.8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spans="1:35" ht="13.8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spans="1:35" ht="13.8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spans="1:35" ht="13.8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spans="1:35" ht="13.8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spans="1:35" ht="13.8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spans="1:35" ht="13.8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spans="1:35" ht="13.8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spans="1:35" ht="13.8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spans="1:35" ht="13.8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spans="1:35" ht="13.8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spans="1:35" ht="13.8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spans="1:35" ht="13.8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spans="1:35" ht="13.8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spans="1:35" ht="13.8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spans="1:35" ht="13.8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spans="1:35" ht="13.8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spans="1:35" ht="13.8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spans="1:35" ht="13.8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spans="1:35" ht="13.8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spans="1:35" ht="13.8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spans="1:35" ht="13.8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spans="1:35" ht="13.8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spans="1:35" ht="13.8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spans="1:35" ht="13.8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spans="1:35" ht="13.8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spans="1:35" ht="13.8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spans="1:35" ht="13.8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spans="1:35" ht="13.8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spans="1:35" ht="13.8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spans="1:35" ht="13.8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spans="1:35" ht="13.8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spans="1:35" ht="13.8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spans="1:35" ht="13.8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spans="1:35" ht="13.8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spans="1:35" ht="13.8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spans="1:35" ht="13.8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spans="1:35" ht="13.8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spans="1:35" ht="13.8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spans="1:35" ht="13.8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spans="1:35" ht="13.8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spans="1:35" ht="13.8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spans="1:35" ht="13.8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spans="1:35" ht="13.8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spans="1:35" ht="13.8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spans="1:35" ht="13.8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spans="1:35" ht="13.8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spans="1:35" ht="13.8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spans="1:35" ht="13.8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spans="1:35" ht="13.8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spans="1:35" ht="13.8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spans="1:35" ht="13.8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spans="1:35" ht="13.8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spans="1:35" ht="13.8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spans="1:35" ht="13.8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spans="1:35" ht="13.8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spans="1:35" ht="13.8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spans="1:35" ht="13.8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spans="1:35" ht="13.8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spans="1:35" ht="13.8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spans="1:35" ht="13.8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spans="1:35" ht="13.8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spans="1:35" ht="13.8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spans="1:35" ht="13.8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spans="1:35" ht="13.8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spans="1:35" ht="13.8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spans="1:35" ht="13.8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spans="1:35" ht="13.8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spans="1:35" ht="13.8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spans="1:35" ht="13.8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spans="1:35" ht="13.8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spans="1:35" ht="13.8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spans="1:35" ht="13.8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spans="1:35" ht="13.8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spans="1:35" ht="13.8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spans="1:35" ht="13.8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spans="1:35" ht="13.8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spans="1:35" ht="13.8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spans="1:35" ht="13.8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spans="1:35" ht="13.8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spans="1:35" ht="13.8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spans="1:35" ht="13.8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spans="1:35" ht="13.8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spans="1:35" ht="13.8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spans="1:35" ht="13.8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spans="1:35" ht="13.8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  <row r="508" spans="1:35" ht="13.8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</row>
    <row r="509" spans="1:35" ht="13.8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</row>
    <row r="510" spans="1:35" ht="13.8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</row>
    <row r="511" spans="1:35" ht="13.8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</row>
    <row r="512" spans="1:35" ht="13.8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</row>
    <row r="513" spans="1:35" ht="13.8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</row>
    <row r="514" spans="1:35" ht="13.8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</row>
    <row r="515" spans="1:35" ht="13.8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</row>
    <row r="516" spans="1:35" ht="13.8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</row>
    <row r="517" spans="1:35" ht="13.8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</row>
    <row r="518" spans="1:35" ht="13.8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</row>
    <row r="519" spans="1:35" ht="13.8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</row>
    <row r="520" spans="1:35" ht="13.8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</row>
    <row r="521" spans="1:35" ht="13.8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</row>
    <row r="522" spans="1:35" ht="13.8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</row>
    <row r="523" spans="1:35" ht="13.8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</row>
    <row r="524" spans="1:35" ht="13.8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</row>
    <row r="525" spans="1:35" ht="13.8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</row>
    <row r="526" spans="1:35" ht="13.8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</row>
    <row r="527" spans="1:35" ht="13.8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</row>
    <row r="528" spans="1:35" ht="13.8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</row>
    <row r="529" spans="1:35" ht="13.8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</row>
    <row r="530" spans="1:35" ht="13.8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</row>
    <row r="531" spans="1:35" ht="13.8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</row>
    <row r="532" spans="1:35" ht="13.8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</row>
    <row r="533" spans="1:35" ht="13.8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</row>
    <row r="534" spans="1:35" ht="13.8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</row>
    <row r="535" spans="1:35" ht="13.8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</row>
    <row r="536" spans="1:35" ht="13.8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</row>
    <row r="537" spans="1:35" ht="13.8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</row>
    <row r="538" spans="1:35" ht="13.8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</row>
    <row r="539" spans="1:35" ht="13.8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</row>
    <row r="540" spans="1:35" ht="13.8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</row>
    <row r="541" spans="1:35" ht="13.8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</row>
    <row r="542" spans="1:35" ht="13.8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</row>
    <row r="543" spans="1:35" ht="13.8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</row>
    <row r="544" spans="1:35" ht="13.8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</row>
    <row r="545" spans="1:35" ht="13.8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</row>
    <row r="546" spans="1:35" ht="13.8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</row>
    <row r="547" spans="1:35" ht="13.8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</row>
    <row r="548" spans="1:35" ht="13.8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</row>
    <row r="549" spans="1:35" ht="13.8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</row>
    <row r="550" spans="1:35" ht="13.8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</row>
    <row r="551" spans="1:35" ht="13.8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</row>
    <row r="552" spans="1:35" ht="13.8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</row>
    <row r="553" spans="1:35" ht="13.8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</row>
    <row r="554" spans="1:35" ht="13.8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</row>
    <row r="555" spans="1:35" ht="13.8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</row>
    <row r="556" spans="1:35" ht="13.8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</row>
    <row r="557" spans="1:35" ht="13.8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</row>
    <row r="558" spans="1:35" ht="13.8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</row>
    <row r="559" spans="1:35" ht="13.8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</row>
    <row r="560" spans="1:35" ht="13.8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</row>
    <row r="561" spans="1:35" ht="13.8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</row>
    <row r="562" spans="1:35" ht="13.8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</row>
    <row r="563" spans="1:35" ht="13.8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</row>
    <row r="564" spans="1:35" ht="13.8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</row>
    <row r="565" spans="1:35" ht="13.8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</row>
    <row r="566" spans="1:35" ht="13.8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</row>
    <row r="567" spans="1:35" ht="13.8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</row>
    <row r="568" spans="1:35" ht="13.8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</row>
    <row r="569" spans="1:35" ht="13.8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</row>
    <row r="570" spans="1:35" ht="13.8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</row>
    <row r="571" spans="1:35" ht="13.8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</row>
    <row r="572" spans="1:35" ht="13.8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</row>
    <row r="573" spans="1:35" ht="13.8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</row>
    <row r="574" spans="1:35" ht="13.8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</row>
    <row r="575" spans="1:35" ht="13.8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</row>
    <row r="576" spans="1:35" ht="13.8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</row>
    <row r="577" spans="1:35" ht="13.8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</row>
    <row r="578" spans="1:35" ht="13.8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</row>
    <row r="579" spans="1:35" ht="13.8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</row>
    <row r="580" spans="1:35" ht="13.8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</row>
    <row r="581" spans="1:35" ht="13.8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</row>
    <row r="582" spans="1:35" ht="13.8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</row>
    <row r="583" spans="1:35" ht="13.8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</row>
    <row r="584" spans="1:35" ht="13.8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</row>
    <row r="585" spans="1:35" ht="13.8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</row>
    <row r="586" spans="1:35" ht="13.8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</row>
    <row r="587" spans="1:35" ht="13.8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</row>
    <row r="588" spans="1:35" ht="13.8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</row>
    <row r="589" spans="1:35" ht="13.8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</row>
    <row r="590" spans="1:35" ht="13.8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</row>
    <row r="591" spans="1:35" ht="13.8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</row>
    <row r="592" spans="1:35" ht="13.8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</row>
    <row r="593" spans="1:35" ht="13.8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</row>
    <row r="594" spans="1:35" ht="13.8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</row>
    <row r="595" spans="1:35" ht="13.8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</row>
    <row r="596" spans="1:35" ht="13.8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</row>
    <row r="597" spans="1:35" ht="13.8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</row>
    <row r="598" spans="1:35" ht="13.8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</row>
    <row r="599" spans="1:35" ht="13.8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</row>
    <row r="600" spans="1:35" ht="13.8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</row>
    <row r="601" spans="1:35" ht="13.8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</row>
    <row r="602" spans="1:35" ht="13.8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</row>
    <row r="603" spans="1:35" ht="13.8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</row>
    <row r="604" spans="1:35" ht="13.8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</row>
    <row r="605" spans="1:35" ht="13.8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</row>
    <row r="606" spans="1:35" ht="13.8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</row>
    <row r="607" spans="1:35" ht="13.8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</row>
    <row r="608" spans="1:35" ht="13.8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</row>
    <row r="609" spans="1:35" ht="13.8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</row>
    <row r="610" spans="1:35" ht="13.8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</row>
    <row r="611" spans="1:35" ht="13.8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</row>
    <row r="612" spans="1:35" ht="13.8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</row>
    <row r="613" spans="1:35" ht="13.8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</row>
    <row r="614" spans="1:35" ht="13.8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</row>
    <row r="615" spans="1:35" ht="13.8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</row>
    <row r="616" spans="1:35" ht="13.8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</row>
    <row r="617" spans="1:35" ht="13.8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</row>
    <row r="618" spans="1:35" ht="13.8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</row>
    <row r="619" spans="1:35" ht="13.8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</row>
    <row r="620" spans="1:35" ht="13.8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</row>
    <row r="621" spans="1:35" ht="13.8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</row>
    <row r="622" spans="1:35" ht="13.8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</row>
    <row r="623" spans="1:35" ht="13.8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</row>
    <row r="624" spans="1:35" ht="13.8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</row>
    <row r="625" spans="1:35" ht="13.8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</row>
    <row r="626" spans="1:35" ht="13.8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</row>
    <row r="627" spans="1:35" ht="13.8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</row>
    <row r="628" spans="1:35" ht="13.8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</row>
    <row r="629" spans="1:35" ht="13.8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</row>
    <row r="630" spans="1:35" ht="13.8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</row>
    <row r="631" spans="1:35" ht="13.8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</row>
    <row r="632" spans="1:35" ht="13.8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</row>
    <row r="633" spans="1:35" ht="13.8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</row>
    <row r="634" spans="1:35" ht="13.8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</row>
    <row r="635" spans="1:35" ht="13.8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</row>
    <row r="636" spans="1:35" ht="13.8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</row>
    <row r="637" spans="1:35" ht="13.8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</row>
    <row r="638" spans="1:35" ht="13.8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</row>
    <row r="639" spans="1:35" ht="13.8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</row>
    <row r="640" spans="1:35" ht="13.8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</row>
    <row r="641" spans="1:35" ht="13.8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</row>
    <row r="642" spans="1:35" ht="13.8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</row>
    <row r="643" spans="1:35" ht="13.8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</row>
    <row r="644" spans="1:35" ht="13.8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</row>
    <row r="645" spans="1:35" ht="13.8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</row>
    <row r="646" spans="1:35" ht="13.8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</row>
    <row r="647" spans="1:35" ht="13.8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</row>
    <row r="648" spans="1:35" ht="13.8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</row>
    <row r="649" spans="1:35" ht="13.8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</row>
    <row r="650" spans="1:35" ht="13.8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</row>
    <row r="651" spans="1:35" ht="13.8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</row>
    <row r="652" spans="1:35" ht="13.8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</row>
    <row r="653" spans="1:35" ht="13.8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</row>
    <row r="654" spans="1:35" ht="13.8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</row>
    <row r="655" spans="1:35" ht="13.8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</row>
    <row r="656" spans="1:35" ht="13.8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</row>
    <row r="657" spans="1:35" ht="13.8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</row>
    <row r="658" spans="1:35" ht="13.8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</row>
    <row r="659" spans="1:35" ht="13.8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</row>
    <row r="660" spans="1:35" ht="13.8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</row>
    <row r="661" spans="1:35" ht="13.8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</row>
    <row r="662" spans="1:35" ht="13.8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</row>
    <row r="663" spans="1:35" ht="13.8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</row>
    <row r="664" spans="1:35" ht="13.8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</row>
    <row r="665" spans="1:35" ht="13.8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</row>
    <row r="666" spans="1:35" ht="13.8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</row>
    <row r="667" spans="1:35" ht="13.8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</row>
    <row r="668" spans="1:35" ht="13.8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</row>
    <row r="669" spans="1:35" ht="13.8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</row>
    <row r="670" spans="1:35" ht="13.8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</row>
    <row r="671" spans="1:35" ht="13.8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</row>
    <row r="672" spans="1:35" ht="13.8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</row>
    <row r="673" spans="1:35" ht="13.8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</row>
    <row r="674" spans="1:35" ht="13.8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</row>
    <row r="675" spans="1:35" ht="13.8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</row>
    <row r="676" spans="1:35" ht="13.8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</row>
    <row r="677" spans="1:35" ht="13.8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</row>
    <row r="678" spans="1:35" ht="13.8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</row>
    <row r="679" spans="1:35" ht="13.8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</row>
    <row r="680" spans="1:35" ht="13.8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</row>
    <row r="681" spans="1:35" ht="13.8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</row>
    <row r="682" spans="1:35" ht="13.8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</row>
    <row r="683" spans="1:35" ht="13.8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</row>
    <row r="684" spans="1:35" ht="13.8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</row>
    <row r="685" spans="1:35" ht="13.8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</row>
    <row r="686" spans="1:35" ht="13.8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</row>
    <row r="687" spans="1:35" ht="13.8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</row>
    <row r="688" spans="1:35" ht="13.8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</row>
    <row r="689" spans="1:35" ht="13.8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</row>
    <row r="690" spans="1:35" ht="13.8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</row>
    <row r="691" spans="1:35" ht="13.8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</row>
    <row r="692" spans="1:35" ht="13.8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</row>
    <row r="693" spans="1:35" ht="13.8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</row>
    <row r="694" spans="1:35" ht="13.8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</row>
    <row r="695" spans="1:35" ht="13.8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</row>
    <row r="696" spans="1:35" ht="13.8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</row>
    <row r="697" spans="1:35" ht="13.8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</row>
    <row r="698" spans="1:35" ht="13.8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</row>
    <row r="699" spans="1:35" ht="13.8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</row>
    <row r="700" spans="1:35" ht="13.8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</row>
    <row r="701" spans="1:35" ht="13.8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</row>
    <row r="702" spans="1:35" ht="13.8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</row>
    <row r="703" spans="1:35" ht="13.8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</row>
    <row r="704" spans="1:35" ht="13.8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</row>
    <row r="705" spans="1:35" ht="13.8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</row>
    <row r="706" spans="1:35" ht="13.8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</row>
    <row r="707" spans="1:35" ht="13.8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</row>
    <row r="708" spans="1:35" ht="13.8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</row>
    <row r="709" spans="1:35" ht="13.8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</row>
    <row r="710" spans="1:35" ht="13.8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</row>
    <row r="711" spans="1:35" ht="13.8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</row>
    <row r="712" spans="1:35" ht="13.8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</row>
    <row r="713" spans="1:35" ht="13.8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</row>
    <row r="714" spans="1:35" ht="13.8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</row>
    <row r="715" spans="1:35" ht="13.8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</row>
    <row r="716" spans="1:35" ht="13.8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</row>
    <row r="717" spans="1:35" ht="13.8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</row>
    <row r="718" spans="1:35" ht="13.8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</row>
    <row r="719" spans="1:35" ht="13.8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</row>
    <row r="720" spans="1:35" ht="13.8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</row>
    <row r="721" spans="1:35" ht="13.8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</row>
    <row r="722" spans="1:35" ht="13.8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</row>
    <row r="723" spans="1:35" ht="13.8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</row>
    <row r="724" spans="1:35" ht="13.8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</row>
    <row r="725" spans="1:35" ht="13.8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</row>
    <row r="726" spans="1:35" ht="13.8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</row>
    <row r="727" spans="1:35" ht="13.8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</row>
    <row r="728" spans="1:35" ht="13.8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</row>
    <row r="729" spans="1:35" ht="13.8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</row>
    <row r="730" spans="1:35" ht="13.8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</row>
    <row r="731" spans="1:35" ht="13.8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</row>
    <row r="732" spans="1:35" ht="13.8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</row>
    <row r="733" spans="1:35" ht="13.8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</row>
    <row r="734" spans="1:35" ht="13.8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</row>
    <row r="735" spans="1:35" ht="13.8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</row>
    <row r="736" spans="1:35" ht="13.8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</row>
    <row r="737" spans="1:35" ht="13.8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</row>
    <row r="738" spans="1:35" ht="13.8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</row>
    <row r="739" spans="1:35" ht="13.8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</row>
    <row r="740" spans="1:35" ht="13.8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</row>
    <row r="741" spans="1:35" ht="13.8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</row>
    <row r="742" spans="1:35" ht="13.8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</row>
    <row r="743" spans="1:35" ht="13.8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</row>
    <row r="744" spans="1:35" ht="13.8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</row>
    <row r="745" spans="1:35" ht="13.8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</row>
    <row r="746" spans="1:35" ht="13.8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</row>
    <row r="747" spans="1:35" ht="13.8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</row>
    <row r="748" spans="1:35" ht="13.8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</row>
    <row r="749" spans="1:35" ht="13.8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</row>
    <row r="750" spans="1:35" ht="13.8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</row>
    <row r="751" spans="1:35" ht="13.8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</row>
    <row r="752" spans="1:35" ht="13.8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</row>
    <row r="753" spans="1:35" ht="13.8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</row>
    <row r="754" spans="1:35" ht="13.8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</row>
    <row r="755" spans="1:35" ht="13.8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</row>
    <row r="756" spans="1:35" ht="13.8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</row>
    <row r="757" spans="1:35" ht="13.8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</row>
    <row r="758" spans="1:35" ht="13.8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</row>
    <row r="759" spans="1:35" ht="13.8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</row>
    <row r="760" spans="1:35" ht="13.8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</row>
    <row r="761" spans="1:35" ht="13.8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</row>
    <row r="762" spans="1:35" ht="13.8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</row>
    <row r="763" spans="1:35" ht="13.8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</row>
    <row r="764" spans="1:35" ht="13.8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</row>
    <row r="765" spans="1:35" ht="13.8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</row>
    <row r="766" spans="1:35" ht="13.8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</row>
    <row r="767" spans="1:35" ht="13.8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</row>
    <row r="768" spans="1:35" ht="13.8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</row>
    <row r="769" spans="1:35" ht="13.8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</row>
    <row r="770" spans="1:35" ht="13.8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</row>
    <row r="771" spans="1:35" ht="13.8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</row>
    <row r="772" spans="1:35" ht="13.8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</row>
    <row r="773" spans="1:35" ht="13.8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</row>
    <row r="774" spans="1:35" ht="13.8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</row>
    <row r="775" spans="1:35" ht="13.8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</row>
    <row r="776" spans="1:35" ht="13.8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</row>
    <row r="777" spans="1:35" ht="13.8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</row>
    <row r="778" spans="1:35" ht="13.8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</row>
    <row r="779" spans="1:35" ht="13.8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</row>
    <row r="780" spans="1:35" ht="13.8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</row>
    <row r="781" spans="1:35" ht="13.8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</row>
    <row r="782" spans="1:35" ht="13.8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</row>
    <row r="783" spans="1:35" ht="13.8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</row>
    <row r="784" spans="1:35" ht="13.8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</row>
    <row r="785" spans="1:35" ht="13.8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</row>
    <row r="786" spans="1:35" ht="13.8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</row>
    <row r="787" spans="1:35" ht="13.8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</row>
    <row r="788" spans="1:35" ht="13.8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</row>
    <row r="789" spans="1:35" ht="13.8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</row>
    <row r="790" spans="1:35" ht="13.8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</row>
    <row r="791" spans="1:35" ht="13.8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</row>
    <row r="792" spans="1:35" ht="13.8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</row>
    <row r="793" spans="1:35" ht="13.8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</row>
    <row r="794" spans="1:35" ht="13.8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</row>
    <row r="795" spans="1:35" ht="13.8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</row>
    <row r="796" spans="1:35" ht="13.8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</row>
    <row r="797" spans="1:35" ht="13.8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</row>
    <row r="798" spans="1:35" ht="13.8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</row>
    <row r="799" spans="1:35" ht="13.8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</row>
    <row r="800" spans="1:35" ht="13.8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</row>
    <row r="801" spans="1:35" ht="13.8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</row>
    <row r="802" spans="1:35" ht="13.8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</row>
    <row r="803" spans="1:35" ht="13.8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</row>
    <row r="804" spans="1:35" ht="13.8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</row>
    <row r="805" spans="1:35" ht="13.8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</row>
    <row r="806" spans="1:35" ht="13.8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</row>
    <row r="807" spans="1:35" ht="13.8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</row>
    <row r="808" spans="1:35" ht="13.8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</row>
    <row r="809" spans="1:35" ht="13.8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</row>
    <row r="810" spans="1:35" ht="13.8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</row>
    <row r="811" spans="1:35" ht="13.8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</row>
    <row r="812" spans="1:35" ht="13.8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</row>
    <row r="813" spans="1:35" ht="13.8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</row>
    <row r="814" spans="1:35" ht="13.8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</row>
    <row r="815" spans="1:35" ht="13.8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</row>
    <row r="816" spans="1:35" ht="13.8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</row>
    <row r="817" spans="1:35" ht="13.8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</row>
    <row r="818" spans="1:35" ht="13.8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</row>
    <row r="819" spans="1:35" ht="13.8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</row>
    <row r="820" spans="1:35" ht="13.8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</row>
    <row r="821" spans="1:35" ht="13.8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</row>
    <row r="822" spans="1:35" ht="13.8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</row>
    <row r="823" spans="1:35" ht="13.8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</row>
    <row r="824" spans="1:35" ht="13.8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</row>
    <row r="825" spans="1:35" ht="13.8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</row>
    <row r="826" spans="1:35" ht="13.8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</row>
    <row r="827" spans="1:35" ht="13.8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</row>
    <row r="828" spans="1:35" ht="13.8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</row>
    <row r="829" spans="1:35" ht="13.8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</row>
    <row r="830" spans="1:35" ht="13.8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</row>
    <row r="831" spans="1:35" ht="13.8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</row>
    <row r="832" spans="1:35" ht="13.8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</row>
    <row r="833" spans="1:35" ht="13.8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</row>
    <row r="834" spans="1:35" ht="13.8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</row>
    <row r="835" spans="1:35" ht="13.8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</row>
    <row r="836" spans="1:35" ht="13.8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</row>
    <row r="837" spans="1:35" ht="13.8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</row>
    <row r="838" spans="1:35" ht="13.8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</row>
    <row r="839" spans="1:35" ht="13.8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</row>
    <row r="840" spans="1:35" ht="13.8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</row>
    <row r="841" spans="1:35" ht="13.8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</row>
    <row r="842" spans="1:35" ht="13.8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</row>
    <row r="843" spans="1:35" ht="13.8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</row>
    <row r="844" spans="1:35" ht="13.8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</row>
    <row r="845" spans="1:35" ht="13.8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</row>
    <row r="846" spans="1:35" ht="13.8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</row>
    <row r="847" spans="1:35" ht="13.8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</row>
    <row r="848" spans="1:35" ht="13.8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</row>
    <row r="849" spans="1:35" ht="13.8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</row>
    <row r="850" spans="1:35" ht="13.8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</row>
    <row r="851" spans="1:35" ht="13.8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</row>
    <row r="852" spans="1:35" ht="13.8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</row>
    <row r="853" spans="1:35" ht="13.8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</row>
    <row r="854" spans="1:35" ht="13.8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</row>
    <row r="855" spans="1:35" ht="13.8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</row>
    <row r="856" spans="1:35" ht="13.8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</row>
    <row r="857" spans="1:35" ht="13.8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</row>
    <row r="858" spans="1:35" ht="13.8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</row>
    <row r="859" spans="1:35" ht="13.8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</row>
    <row r="860" spans="1:35" ht="13.8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</row>
    <row r="861" spans="1:35" ht="13.8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</row>
    <row r="862" spans="1:35" ht="13.8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</row>
    <row r="863" spans="1:35" ht="13.8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</row>
    <row r="864" spans="1:35" ht="13.8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</row>
    <row r="865" spans="1:35" ht="13.8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</row>
    <row r="866" spans="1:35" ht="13.8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</row>
    <row r="867" spans="1:35" ht="13.8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</row>
    <row r="868" spans="1:35" ht="13.8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</row>
    <row r="869" spans="1:35" ht="13.8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</row>
    <row r="870" spans="1:35" ht="13.8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</row>
    <row r="871" spans="1:35" ht="13.8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</row>
    <row r="872" spans="1:35" ht="13.8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</row>
    <row r="873" spans="1:35" ht="13.8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</row>
    <row r="874" spans="1:35" ht="13.8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</row>
    <row r="875" spans="1:35" ht="13.8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</row>
    <row r="876" spans="1:35" ht="13.8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</row>
    <row r="877" spans="1:35" ht="13.8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</row>
    <row r="878" spans="1:35" ht="13.8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</row>
    <row r="879" spans="1:35" ht="13.8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</row>
    <row r="880" spans="1:35" ht="13.8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</row>
    <row r="881" spans="1:35" ht="13.8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</row>
    <row r="882" spans="1:35" ht="13.8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</row>
    <row r="883" spans="1:35" ht="13.8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</row>
    <row r="884" spans="1:35" ht="13.8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</row>
    <row r="885" spans="1:35" ht="13.8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</row>
    <row r="886" spans="1:35" ht="13.8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</row>
    <row r="887" spans="1:35" ht="13.8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</row>
    <row r="888" spans="1:35" ht="13.8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</row>
    <row r="889" spans="1:35" ht="13.8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</row>
    <row r="890" spans="1:35" ht="13.8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</row>
    <row r="891" spans="1:35" ht="13.8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</row>
    <row r="892" spans="1:35" ht="13.8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</row>
    <row r="893" spans="1:35" ht="13.8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</row>
    <row r="894" spans="1:35" ht="13.8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</row>
    <row r="895" spans="1:35" ht="13.8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</row>
    <row r="896" spans="1:35" ht="13.8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</row>
    <row r="897" spans="1:35" ht="13.8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</row>
    <row r="898" spans="1:35" ht="13.8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</row>
    <row r="899" spans="1:35" ht="13.8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</row>
    <row r="900" spans="1:35" ht="13.8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</row>
    <row r="901" spans="1:35" ht="13.8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</row>
    <row r="902" spans="1:35" ht="13.8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</row>
    <row r="903" spans="1:35" ht="13.8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</row>
    <row r="904" spans="1:35" ht="13.8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</row>
    <row r="905" spans="1:35" ht="13.8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</row>
    <row r="906" spans="1:35" ht="13.8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</row>
    <row r="907" spans="1:35" ht="13.8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</row>
    <row r="908" spans="1:35" ht="13.8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</row>
    <row r="909" spans="1:35" ht="13.8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</row>
    <row r="910" spans="1:35" ht="13.8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</row>
    <row r="911" spans="1:35" ht="13.8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</row>
    <row r="912" spans="1:35" ht="13.8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</row>
    <row r="913" spans="1:35" ht="13.8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</row>
    <row r="914" spans="1:35" ht="13.8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</row>
    <row r="915" spans="1:35" ht="13.8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</row>
    <row r="916" spans="1:35" ht="13.8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</row>
    <row r="917" spans="1:35" ht="13.8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</row>
    <row r="918" spans="1:35" ht="13.8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</row>
    <row r="919" spans="1:35" ht="13.8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</row>
    <row r="920" spans="1:35" ht="13.8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</row>
    <row r="921" spans="1:35" ht="13.8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</row>
    <row r="922" spans="1:35" ht="13.8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</row>
    <row r="923" spans="1:35" ht="13.8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</row>
    <row r="924" spans="1:35" ht="13.8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</row>
    <row r="925" spans="1:35" ht="13.8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</row>
    <row r="926" spans="1:35" ht="13.8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</row>
    <row r="927" spans="1:35" ht="13.8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</row>
    <row r="928" spans="1:35" ht="13.8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</row>
    <row r="929" spans="1:35" ht="13.8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</row>
    <row r="930" spans="1:35" ht="13.8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</row>
    <row r="931" spans="1:35" ht="13.8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</row>
    <row r="932" spans="1:35" ht="13.8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</row>
    <row r="933" spans="1:35" ht="13.8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</row>
    <row r="934" spans="1:35" ht="13.8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</row>
    <row r="935" spans="1:35" ht="13.8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</row>
    <row r="936" spans="1:35" ht="13.8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</row>
    <row r="937" spans="1:35" ht="13.8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</row>
    <row r="938" spans="1:35" ht="13.8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</row>
    <row r="939" spans="1:35" ht="13.8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</row>
    <row r="940" spans="1:35" ht="13.8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</row>
    <row r="941" spans="1:35" ht="13.8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</row>
    <row r="942" spans="1:35" ht="13.8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</row>
    <row r="943" spans="1:35" ht="13.8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</row>
    <row r="944" spans="1:35" ht="13.8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</row>
    <row r="945" spans="1:35" ht="13.8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</row>
    <row r="946" spans="1:35" ht="13.8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</row>
    <row r="947" spans="1:35" ht="13.8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</row>
    <row r="948" spans="1:35" ht="13.8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</row>
    <row r="949" spans="1:35" ht="13.8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</row>
    <row r="950" spans="1:35" ht="13.8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</row>
    <row r="951" spans="1:35" ht="13.8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</row>
    <row r="952" spans="1:35" ht="13.8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</row>
    <row r="953" spans="1:35" ht="13.8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</row>
    <row r="954" spans="1:35" ht="13.8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</row>
    <row r="955" spans="1:35" ht="13.8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</row>
    <row r="956" spans="1:35" ht="13.8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</row>
    <row r="957" spans="1:35" ht="13.8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</row>
    <row r="958" spans="1:35" ht="13.8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</row>
    <row r="959" spans="1:35" ht="13.8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</row>
    <row r="960" spans="1:35" ht="13.8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</row>
    <row r="961" spans="1:35" ht="13.8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</row>
    <row r="962" spans="1:35" ht="13.8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</row>
    <row r="963" spans="1:35" ht="13.8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</row>
    <row r="964" spans="1:35" ht="13.8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</row>
    <row r="965" spans="1:35" ht="13.8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</row>
    <row r="966" spans="1:35" ht="13.8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</row>
    <row r="967" spans="1:35" ht="13.8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</row>
    <row r="968" spans="1:35" ht="13.8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</row>
    <row r="969" spans="1:35" ht="13.8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</row>
    <row r="970" spans="1:35" ht="13.8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</row>
    <row r="971" spans="1:35" ht="13.8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</row>
    <row r="972" spans="1:35" ht="13.8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</row>
    <row r="973" spans="1:35" ht="13.8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</row>
    <row r="974" spans="1:35" ht="13.8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</row>
    <row r="975" spans="1:35" ht="13.8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</row>
    <row r="976" spans="1:35" ht="13.8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</row>
    <row r="977" spans="1:35" ht="13.8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</row>
    <row r="978" spans="1:35" ht="13.8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</row>
    <row r="979" spans="1:35" ht="13.8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</row>
    <row r="980" spans="1:35" ht="13.8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</row>
    <row r="981" spans="1:35" ht="13.8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</row>
    <row r="982" spans="1:35" ht="13.8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</row>
    <row r="983" spans="1:35" ht="13.8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</row>
    <row r="984" spans="1:35" ht="13.8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</row>
    <row r="985" spans="1:35" ht="13.8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</row>
    <row r="986" spans="1:35" ht="13.8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</row>
    <row r="987" spans="1:35" ht="13.8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</row>
    <row r="988" spans="1:35" ht="13.8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</row>
    <row r="989" spans="1:35" ht="13.8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</row>
    <row r="990" spans="1:35" ht="13.8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</row>
    <row r="991" spans="1:35" ht="13.8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</row>
    <row r="992" spans="1:35" ht="13.8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</row>
    <row r="993" spans="1:35" ht="13.8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</row>
    <row r="994" spans="1:35" ht="13.8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</row>
    <row r="995" spans="1:35" ht="13.8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</row>
    <row r="996" spans="1:35" ht="13.8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</row>
    <row r="997" spans="1:35" ht="13.8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</row>
    <row r="998" spans="1:35" ht="13.8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</row>
    <row r="999" spans="1:35" ht="13.8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</row>
    <row r="1000" spans="1:35" ht="13.8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</row>
    <row r="1001" spans="1:35" ht="13.8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</row>
    <row r="1002" spans="1:35" ht="13.8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</row>
    <row r="1003" spans="1:35" ht="13.8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</row>
    <row r="1004" spans="1:35" ht="13.8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</row>
    <row r="1005" spans="1:35" ht="13.8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</row>
    <row r="1006" spans="1:35" ht="13.8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</row>
    <row r="1007" spans="1:35" ht="13.8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</row>
    <row r="1008" spans="1:35" ht="13.8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</row>
    <row r="1009" spans="1:35" ht="13.8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</row>
    <row r="1010" spans="1:35" ht="13.8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</row>
    <row r="1011" spans="1:35" ht="13.8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</row>
    <row r="1012" spans="1:35" ht="13.8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</row>
    <row r="1013" spans="1:35" ht="13.8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</row>
    <row r="1014" spans="1:35" ht="13.8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</row>
    <row r="1015" spans="1:35" ht="13.8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</row>
    <row r="1016" spans="1:35" ht="13.8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</row>
    <row r="1017" spans="1:35" ht="13.8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</row>
    <row r="1018" spans="1:35" ht="13.8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</row>
    <row r="1019" spans="1:35" ht="13.8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</row>
    <row r="1020" spans="1:35" ht="13.8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</row>
    <row r="1021" spans="1:35" ht="13.8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</row>
    <row r="1022" spans="1:35" ht="13.8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</row>
    <row r="1023" spans="1:35" ht="13.8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</row>
    <row r="1024" spans="1:35" ht="13.8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</row>
    <row r="1025" spans="1:35" ht="13.8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</row>
    <row r="1026" spans="1:35" ht="13.8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</row>
    <row r="1027" spans="1:35" ht="13.8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</row>
    <row r="1028" spans="1:35" ht="13.8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</row>
    <row r="1029" spans="1:35" ht="13.8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</row>
    <row r="1030" spans="1:35" ht="13.8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</row>
    <row r="1031" spans="1:35" ht="13.8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</row>
    <row r="1032" spans="1:35" ht="13.8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</row>
    <row r="1033" spans="1:35" ht="13.8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</row>
    <row r="1034" spans="1:35" ht="13.8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</row>
    <row r="1035" spans="1:35" ht="13.8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</row>
    <row r="1036" spans="1:35" ht="13.8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</row>
    <row r="1037" spans="1:35" ht="13.8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</row>
  </sheetData>
  <mergeCells count="1">
    <mergeCell ref="T35:T37"/>
  </mergeCells>
  <conditionalFormatting sqref="D44:D48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40:G41">
    <cfRule type="colorScale" priority="1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12:H12">
    <cfRule type="colorScale" priority="1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E44:E48">
    <cfRule type="colorScale" priority="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44:F46">
    <cfRule type="colorScale" priority="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35:G37">
    <cfRule type="colorScale" priority="1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44:G45">
    <cfRule type="colorScale" priority="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40:H41">
    <cfRule type="colorScale" priority="1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44:H46">
    <cfRule type="colorScale" priority="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44:J46">
    <cfRule type="colorScale" priority="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40:L41">
    <cfRule type="colorScale" priority="1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44:L45">
    <cfRule type="colorScale" priority="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M40:N41">
    <cfRule type="colorScale" priority="14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M44:N45">
    <cfRule type="colorScale" priority="8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O44:O45">
    <cfRule type="colorScale" priority="1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P44:Q45">
    <cfRule type="colorScale" priority="9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Q40">
    <cfRule type="colorScale" priority="15">
      <colorScale>
        <cfvo type="min"/>
        <cfvo type="percentile" val="50"/>
        <cfvo type="max"/>
        <color rgb="FF57BB8A"/>
        <color rgb="FFFFFFFF"/>
        <color rgb="FFE67C73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ITC HOTEL FairValue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2025-08-07T07:41:06Z</dcterms:created>
  <dcterms:modified xsi:type="dcterms:W3CDTF">2025-08-07T07:41:30Z</dcterms:modified>
</cp:coreProperties>
</file>