
<file path=[Content_Types].xml><?xml version="1.0" encoding="utf-8"?>
<Types xmlns="http://schemas.openxmlformats.org/package/2006/content-types"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29985BE4-FD45-4A9C-B90B-9BFFE9D5247C}" xr6:coauthVersionLast="47" xr6:coauthVersionMax="47" xr10:uidLastSave="{00000000-0000-0000-0000-000000000000}"/>
  <bookViews>
    <workbookView xWindow="-108" yWindow="-108" windowWidth="23256" windowHeight="12456" xr2:uid="{AA63AA0A-F81D-4393-ADB5-B802777B30B2}"/>
  </bookViews>
  <sheets>
    <sheet name="WONDERL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F65" i="1"/>
  <c r="F64" i="1"/>
  <c r="F63" i="1"/>
  <c r="F62" i="1"/>
  <c r="F61" i="1"/>
  <c r="F60" i="1"/>
  <c r="P59" i="1"/>
  <c r="N59" i="1"/>
  <c r="M59" i="1"/>
  <c r="J59" i="1"/>
  <c r="O59" i="1" s="1"/>
  <c r="F59" i="1"/>
  <c r="P58" i="1"/>
  <c r="O58" i="1"/>
  <c r="N58" i="1"/>
  <c r="M58" i="1"/>
  <c r="J58" i="1"/>
  <c r="F58" i="1"/>
  <c r="N57" i="1"/>
  <c r="M57" i="1"/>
  <c r="J57" i="1"/>
  <c r="O57" i="1" s="1"/>
  <c r="F57" i="1"/>
  <c r="N56" i="1"/>
  <c r="M56" i="1"/>
  <c r="J56" i="1"/>
  <c r="P56" i="1" s="1"/>
  <c r="F56" i="1"/>
  <c r="P55" i="1"/>
  <c r="N55" i="1"/>
  <c r="M55" i="1"/>
  <c r="J55" i="1"/>
  <c r="O55" i="1" s="1"/>
  <c r="F55" i="1"/>
  <c r="P54" i="1"/>
  <c r="O54" i="1"/>
  <c r="N54" i="1"/>
  <c r="M54" i="1"/>
  <c r="J54" i="1"/>
  <c r="F54" i="1"/>
  <c r="N53" i="1"/>
  <c r="M53" i="1"/>
  <c r="J53" i="1"/>
  <c r="O53" i="1" s="1"/>
  <c r="F53" i="1"/>
  <c r="N52" i="1"/>
  <c r="M52" i="1"/>
  <c r="J52" i="1"/>
  <c r="P52" i="1" s="1"/>
  <c r="F52" i="1"/>
  <c r="P51" i="1"/>
  <c r="N51" i="1"/>
  <c r="M51" i="1"/>
  <c r="J51" i="1"/>
  <c r="O51" i="1" s="1"/>
  <c r="F51" i="1"/>
  <c r="F44" i="1" s="1"/>
  <c r="P50" i="1"/>
  <c r="O50" i="1"/>
  <c r="N50" i="1"/>
  <c r="M50" i="1"/>
  <c r="J50" i="1"/>
  <c r="F50" i="1"/>
  <c r="N49" i="1"/>
  <c r="N44" i="1" s="1"/>
  <c r="M49" i="1"/>
  <c r="M43" i="1" s="1"/>
  <c r="J49" i="1"/>
  <c r="J42" i="1" s="1"/>
  <c r="F49" i="1"/>
  <c r="J48" i="1"/>
  <c r="P48" i="1" s="1"/>
  <c r="F48" i="1"/>
  <c r="E48" i="1"/>
  <c r="D48" i="1"/>
  <c r="C48" i="1"/>
  <c r="E45" i="1"/>
  <c r="D45" i="1"/>
  <c r="C45" i="1"/>
  <c r="L44" i="1"/>
  <c r="K44" i="1"/>
  <c r="I44" i="1"/>
  <c r="H44" i="1"/>
  <c r="G44" i="1"/>
  <c r="E44" i="1"/>
  <c r="D44" i="1"/>
  <c r="C44" i="1"/>
  <c r="N43" i="1"/>
  <c r="L43" i="1"/>
  <c r="K43" i="1"/>
  <c r="I43" i="1"/>
  <c r="H43" i="1"/>
  <c r="G43" i="1"/>
  <c r="F43" i="1"/>
  <c r="E43" i="1"/>
  <c r="D43" i="1"/>
  <c r="C43" i="1"/>
  <c r="N42" i="1"/>
  <c r="M42" i="1"/>
  <c r="L42" i="1"/>
  <c r="K42" i="1"/>
  <c r="I42" i="1"/>
  <c r="H42" i="1"/>
  <c r="G42" i="1"/>
  <c r="F42" i="1"/>
  <c r="E42" i="1"/>
  <c r="D42" i="1"/>
  <c r="C42" i="1"/>
  <c r="O39" i="1"/>
  <c r="M37" i="1"/>
  <c r="G48" i="1" s="1"/>
  <c r="D34" i="1"/>
  <c r="C34" i="1"/>
  <c r="E34" i="1" s="1"/>
  <c r="D33" i="1"/>
  <c r="E33" i="1" s="1"/>
  <c r="C33" i="1"/>
  <c r="U32" i="1"/>
  <c r="T32" i="1"/>
  <c r="S32" i="1"/>
  <c r="R32" i="1"/>
  <c r="N32" i="1"/>
  <c r="M32" i="1"/>
  <c r="O32" i="1" s="1"/>
  <c r="I32" i="1"/>
  <c r="H32" i="1"/>
  <c r="J32" i="1" s="1"/>
  <c r="N31" i="1"/>
  <c r="O31" i="1" s="1"/>
  <c r="M31" i="1"/>
  <c r="I31" i="1"/>
  <c r="J31" i="1" s="1"/>
  <c r="H31" i="1"/>
  <c r="E31" i="1"/>
  <c r="AF30" i="1"/>
  <c r="AE30" i="1"/>
  <c r="AD30" i="1"/>
  <c r="AG30" i="1" s="1"/>
  <c r="U30" i="1"/>
  <c r="T30" i="1"/>
  <c r="O30" i="1"/>
  <c r="J30" i="1"/>
  <c r="E30" i="1"/>
  <c r="U29" i="1"/>
  <c r="T29" i="1"/>
  <c r="O29" i="1"/>
  <c r="J29" i="1"/>
  <c r="E29" i="1"/>
  <c r="D29" i="1"/>
  <c r="D32" i="1" s="1"/>
  <c r="C29" i="1"/>
  <c r="C32" i="1" s="1"/>
  <c r="E32" i="1" s="1"/>
  <c r="AG28" i="1"/>
  <c r="AF28" i="1"/>
  <c r="U28" i="1"/>
  <c r="T28" i="1"/>
  <c r="O28" i="1"/>
  <c r="J28" i="1"/>
  <c r="E28" i="1"/>
  <c r="AG27" i="1"/>
  <c r="AA27" i="1"/>
  <c r="Z27" i="1"/>
  <c r="Y27" i="1"/>
  <c r="X27" i="1"/>
  <c r="U27" i="1"/>
  <c r="T27" i="1"/>
  <c r="O27" i="1"/>
  <c r="J27" i="1"/>
  <c r="E27" i="1"/>
  <c r="AG26" i="1"/>
  <c r="AF26" i="1"/>
  <c r="U26" i="1"/>
  <c r="T26" i="1"/>
  <c r="O26" i="1"/>
  <c r="J26" i="1"/>
  <c r="E26" i="1"/>
  <c r="AG25" i="1"/>
  <c r="AF25" i="1"/>
  <c r="AA25" i="1"/>
  <c r="Z25" i="1"/>
  <c r="U25" i="1"/>
  <c r="T25" i="1"/>
  <c r="O25" i="1"/>
  <c r="J25" i="1"/>
  <c r="E25" i="1"/>
  <c r="AG24" i="1"/>
  <c r="AF24" i="1"/>
  <c r="AA24" i="1"/>
  <c r="Z24" i="1"/>
  <c r="U24" i="1"/>
  <c r="T24" i="1"/>
  <c r="O24" i="1"/>
  <c r="J24" i="1"/>
  <c r="E24" i="1"/>
  <c r="F17" i="1"/>
  <c r="J17" i="1" s="1"/>
  <c r="D17" i="1"/>
  <c r="E17" i="1" s="1"/>
  <c r="E21" i="1" s="1"/>
  <c r="C17" i="1"/>
  <c r="D16" i="1"/>
  <c r="D15" i="1" s="1"/>
  <c r="C16" i="1"/>
  <c r="C15" i="1" s="1"/>
  <c r="C12" i="1"/>
  <c r="S9" i="1"/>
  <c r="R9" i="1"/>
  <c r="Q9" i="1"/>
  <c r="N9" i="1"/>
  <c r="J9" i="1"/>
  <c r="I9" i="1"/>
  <c r="H9" i="1"/>
  <c r="G9" i="1"/>
  <c r="F9" i="1"/>
  <c r="E9" i="1"/>
  <c r="D9" i="1"/>
  <c r="C9" i="1"/>
  <c r="B9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V4" i="1"/>
  <c r="G4" i="1"/>
  <c r="F4" i="1"/>
  <c r="E4" i="1"/>
  <c r="D4" i="1"/>
  <c r="V3" i="1"/>
  <c r="V5" i="1" s="1"/>
  <c r="F3" i="1"/>
  <c r="F5" i="1" s="1"/>
  <c r="E3" i="1"/>
  <c r="E5" i="1" s="1"/>
  <c r="D3" i="1"/>
  <c r="D5" i="1" s="1"/>
  <c r="C3" i="1"/>
  <c r="M48" i="1" l="1"/>
  <c r="G3" i="1"/>
  <c r="N48" i="1"/>
  <c r="K9" i="1"/>
  <c r="G17" i="1"/>
  <c r="P37" i="1"/>
  <c r="P39" i="1" s="1"/>
  <c r="H17" i="1"/>
  <c r="I17" i="1" s="1"/>
  <c r="Q37" i="1"/>
  <c r="Q39" i="1" s="1"/>
  <c r="R37" i="1" s="1"/>
  <c r="P9" i="1" s="1"/>
  <c r="J44" i="1"/>
  <c r="O49" i="1"/>
  <c r="C5" i="1"/>
  <c r="J43" i="1"/>
  <c r="F45" i="1"/>
  <c r="G20" i="1" s="1"/>
  <c r="E16" i="1" s="1"/>
  <c r="P49" i="1"/>
  <c r="P53" i="1"/>
  <c r="P57" i="1"/>
  <c r="O9" i="1"/>
  <c r="AF27" i="1"/>
  <c r="M44" i="1"/>
  <c r="O48" i="1"/>
  <c r="O52" i="1"/>
  <c r="O56" i="1"/>
  <c r="E15" i="1" l="1"/>
  <c r="F16" i="1"/>
  <c r="O44" i="1"/>
  <c r="O42" i="1"/>
  <c r="O43" i="1"/>
  <c r="P42" i="1"/>
  <c r="P43" i="1"/>
  <c r="P44" i="1"/>
  <c r="M17" i="1"/>
  <c r="K17" i="1"/>
  <c r="L17" i="1" s="1"/>
  <c r="G16" i="1"/>
  <c r="M9" i="1"/>
  <c r="L9" i="1"/>
  <c r="G5" i="1"/>
  <c r="N17" i="1"/>
  <c r="E12" i="1" s="1"/>
  <c r="F12" i="1" s="1"/>
  <c r="H16" i="1" l="1"/>
  <c r="J16" i="1"/>
  <c r="F15" i="1"/>
  <c r="M16" i="1"/>
  <c r="K16" i="1"/>
  <c r="L16" i="1" s="1"/>
  <c r="G15" i="1"/>
  <c r="J15" i="1" l="1"/>
  <c r="H15" i="1"/>
  <c r="I15" i="1" s="1"/>
  <c r="M15" i="1"/>
  <c r="K15" i="1"/>
  <c r="L15" i="1" s="1"/>
  <c r="I16" i="1"/>
  <c r="N16" i="1" s="1"/>
  <c r="N15" i="1" l="1"/>
</calcChain>
</file>

<file path=xl/sharedStrings.xml><?xml version="1.0" encoding="utf-8"?>
<sst xmlns="http://schemas.openxmlformats.org/spreadsheetml/2006/main" count="233" uniqueCount="156">
  <si>
    <t>MARKET</t>
  </si>
  <si>
    <t>INCOME STA</t>
  </si>
  <si>
    <t>BALANCESHEET</t>
  </si>
  <si>
    <t>CASHFLOW</t>
  </si>
  <si>
    <t>COMPANY</t>
  </si>
  <si>
    <t>PRICE</t>
  </si>
  <si>
    <t>MCAP</t>
  </si>
  <si>
    <t>SALES</t>
  </si>
  <si>
    <t>PROFIT</t>
  </si>
  <si>
    <t>EPS</t>
  </si>
  <si>
    <t>EQUITY</t>
  </si>
  <si>
    <t>TOTAL EQ</t>
  </si>
  <si>
    <t>BORROWING</t>
  </si>
  <si>
    <t>LEASE</t>
  </si>
  <si>
    <t>FV</t>
  </si>
  <si>
    <t>CUR.ASSET</t>
  </si>
  <si>
    <t>CUR.LIABILITY</t>
  </si>
  <si>
    <t>ASSET</t>
  </si>
  <si>
    <t>LIABILITY</t>
  </si>
  <si>
    <t>TRADE REC</t>
  </si>
  <si>
    <t>PPE</t>
  </si>
  <si>
    <t>CFO</t>
  </si>
  <si>
    <t>CFI</t>
  </si>
  <si>
    <t>CFF</t>
  </si>
  <si>
    <t>TOTAL</t>
  </si>
  <si>
    <t>WONDERLA</t>
  </si>
  <si>
    <t>LAST YEAR</t>
  </si>
  <si>
    <t>GROWTH</t>
  </si>
  <si>
    <t>LIQUIDITY</t>
  </si>
  <si>
    <t>SOLVENCY</t>
  </si>
  <si>
    <t>PROFITABILITY</t>
  </si>
  <si>
    <t>VALUATIONS</t>
  </si>
  <si>
    <t>SALES GROWTH</t>
  </si>
  <si>
    <t>PROFIT GROWTH</t>
  </si>
  <si>
    <t>P-MARGIN</t>
  </si>
  <si>
    <t>CUR.RATIO</t>
  </si>
  <si>
    <t>TR. REC. DAYS</t>
  </si>
  <si>
    <t>DEBT2EQUITY</t>
  </si>
  <si>
    <t>DEBTRATIO</t>
  </si>
  <si>
    <t>ICR</t>
  </si>
  <si>
    <t>ROE</t>
  </si>
  <si>
    <t>ROA</t>
  </si>
  <si>
    <t>PE</t>
  </si>
  <si>
    <t>YIELD</t>
  </si>
  <si>
    <t>BOOKVALUE</t>
  </si>
  <si>
    <t>PBV</t>
  </si>
  <si>
    <t>PEG</t>
  </si>
  <si>
    <t>OCFR</t>
  </si>
  <si>
    <t>CFD</t>
  </si>
  <si>
    <t>FCF (IN CR)</t>
  </si>
  <si>
    <t>weightage</t>
  </si>
  <si>
    <t>Price</t>
  </si>
  <si>
    <t>STR. WEIGHTAGE</t>
  </si>
  <si>
    <t>FACTOR</t>
  </si>
  <si>
    <t>TECH. WEIGHT</t>
  </si>
  <si>
    <t>ESTIMATES</t>
  </si>
  <si>
    <t>VISOTORS</t>
  </si>
  <si>
    <t>Sales</t>
  </si>
  <si>
    <t>BookValue</t>
  </si>
  <si>
    <t>Low Price Range</t>
  </si>
  <si>
    <t>FairPrice@EPS</t>
  </si>
  <si>
    <t>HIgh Price Range</t>
  </si>
  <si>
    <t>FairPrice@PBV</t>
  </si>
  <si>
    <t>Blended Fairvalue</t>
  </si>
  <si>
    <t>FY_2035</t>
  </si>
  <si>
    <t>FY_2030</t>
  </si>
  <si>
    <t>FY_2026</t>
  </si>
  <si>
    <t>ESTIAMTE</t>
  </si>
  <si>
    <t>MARGIN</t>
  </si>
  <si>
    <t xml:space="preserve">   </t>
  </si>
  <si>
    <t>LONG TERM</t>
  </si>
  <si>
    <t>RESULT</t>
  </si>
  <si>
    <t>Q1_FY26</t>
  </si>
  <si>
    <t>Q1_FY25</t>
  </si>
  <si>
    <t>CHANGE</t>
  </si>
  <si>
    <t>Q4_FY_25</t>
  </si>
  <si>
    <t>Q4_FY_24</t>
  </si>
  <si>
    <t>FY25</t>
  </si>
  <si>
    <t>FY24</t>
  </si>
  <si>
    <t>MAJORCOST</t>
  </si>
  <si>
    <t>SHARE</t>
  </si>
  <si>
    <t>SEGMENT</t>
  </si>
  <si>
    <t>FOOTFALLS in Lakh</t>
  </si>
  <si>
    <t>OTHER</t>
  </si>
  <si>
    <t>PARK &amp; RESORT</t>
  </si>
  <si>
    <t>Bengaluru Park</t>
  </si>
  <si>
    <t>ARPU</t>
  </si>
  <si>
    <t>EMPLOYEE</t>
  </si>
  <si>
    <t>OTHERS</t>
  </si>
  <si>
    <t>Kochi Park</t>
  </si>
  <si>
    <t>D&amp;A</t>
  </si>
  <si>
    <t>Hyderabad Park</t>
  </si>
  <si>
    <t>COST</t>
  </si>
  <si>
    <t>MATERIAL</t>
  </si>
  <si>
    <t>Bhubaneshwar Park</t>
  </si>
  <si>
    <t>FINANCE</t>
  </si>
  <si>
    <t>STOCKINTRADE</t>
  </si>
  <si>
    <t>Wonderla Resort, Bengaluru</t>
  </si>
  <si>
    <t>EBITDA</t>
  </si>
  <si>
    <t>INVENTORY</t>
  </si>
  <si>
    <t>Total</t>
  </si>
  <si>
    <t>EBITDA %</t>
  </si>
  <si>
    <t>Trend</t>
  </si>
  <si>
    <t>H1_FY25</t>
  </si>
  <si>
    <t>9M_FY25</t>
  </si>
  <si>
    <t>EST_FY_2026</t>
  </si>
  <si>
    <t>Q2_FY25</t>
  </si>
  <si>
    <t>Q3_FY25</t>
  </si>
  <si>
    <t>Q4_FY25</t>
  </si>
  <si>
    <t>TRAILEPS</t>
  </si>
  <si>
    <t>EPS_25</t>
  </si>
  <si>
    <t>T_EPS</t>
  </si>
  <si>
    <t>F_EPS_26</t>
  </si>
  <si>
    <t>Profit</t>
  </si>
  <si>
    <t>PE_25</t>
  </si>
  <si>
    <t>TRAIL_PE</t>
  </si>
  <si>
    <t>F_PE</t>
  </si>
  <si>
    <t>IN CR</t>
  </si>
  <si>
    <t>Visitors IN MILLION</t>
  </si>
  <si>
    <t>Total Income</t>
  </si>
  <si>
    <t>Net Profit</t>
  </si>
  <si>
    <t>NPM %</t>
  </si>
  <si>
    <t>Equity</t>
  </si>
  <si>
    <t>RESERVE</t>
  </si>
  <si>
    <t>LOW PRICE</t>
  </si>
  <si>
    <t>HIGH PRICE</t>
  </si>
  <si>
    <t>LPE</t>
  </si>
  <si>
    <t>HPE</t>
  </si>
  <si>
    <t>LBV</t>
  </si>
  <si>
    <t>HBV</t>
  </si>
  <si>
    <t>C Year</t>
  </si>
  <si>
    <t>5 Years</t>
  </si>
  <si>
    <t>10 Years</t>
  </si>
  <si>
    <t>15 Years</t>
  </si>
  <si>
    <t>Visitors IN Lakhs</t>
  </si>
  <si>
    <t>Researve</t>
  </si>
  <si>
    <t>TR.FY_26</t>
  </si>
  <si>
    <t>FY_2025</t>
  </si>
  <si>
    <t xml:space="preserve">FY_2024 </t>
  </si>
  <si>
    <t>FY_2023</t>
  </si>
  <si>
    <t>FY_2022</t>
  </si>
  <si>
    <t>FY_2021</t>
  </si>
  <si>
    <t>FY_2020</t>
  </si>
  <si>
    <t>FY_2019</t>
  </si>
  <si>
    <t>FY_2018</t>
  </si>
  <si>
    <t>FY_2017</t>
  </si>
  <si>
    <t>FY_2016</t>
  </si>
  <si>
    <t>FY_2015 | IPO</t>
  </si>
  <si>
    <t>FY_2014</t>
  </si>
  <si>
    <t>FY_2013</t>
  </si>
  <si>
    <t>FY_2012</t>
  </si>
  <si>
    <t>FY_2011</t>
  </si>
  <si>
    <t>FY_2010</t>
  </si>
  <si>
    <t>FY_2009</t>
  </si>
  <si>
    <t>FY_2008</t>
  </si>
  <si>
    <t>WWW.PROFITFROMIT.IN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</si>
</sst>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2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Arial"/>
    </font>
    <font>
      <sz val="11"/>
      <color rgb="FFFFFFFF"/>
      <name val="Calibri"/>
    </font>
    <font>
      <b/>
      <i/>
      <sz val="11"/>
      <color theme="1"/>
      <name val="Arial"/>
    </font>
    <font>
      <b/>
      <sz val="11"/>
      <color rgb="FFFFFFFF"/>
      <name val="Calibri"/>
    </font>
    <font>
      <sz val="11"/>
      <color theme="1"/>
      <name val="Calibri"/>
    </font>
    <font>
      <sz val="11"/>
      <color rgb="FFFFFFFF"/>
      <name val="Calibri"/>
      <scheme val="minor"/>
    </font>
    <font>
      <sz val="11"/>
      <color rgb="FF000000"/>
      <name val="Calibri"/>
    </font>
    <font>
      <b/>
      <i/>
      <sz val="11"/>
      <color theme="1"/>
      <name val="Calibri"/>
      <scheme val="minor"/>
    </font>
    <font>
      <b/>
      <i/>
      <u/>
      <sz val="11"/>
      <color theme="1"/>
      <name val="Calibri"/>
      <scheme val="minor"/>
    </font>
    <font>
      <b/>
      <sz val="18"/>
      <color theme="1"/>
      <name val="Calibri"/>
      <scheme val="minor"/>
    </font>
    <font>
      <i/>
      <u/>
      <sz val="11"/>
      <color rgb="FFFFFFFF"/>
      <name val="Calibri"/>
      <scheme val="minor"/>
    </font>
    <font>
      <b/>
      <i/>
      <u/>
      <sz val="11"/>
      <color theme="0"/>
      <name val="Calibri"/>
      <scheme val="minor"/>
    </font>
    <font>
      <b/>
      <i/>
      <u/>
      <sz val="11"/>
      <color rgb="FFFFFFFF"/>
      <name val="Calibri"/>
      <scheme val="minor"/>
    </font>
    <font>
      <i/>
      <u/>
      <sz val="11"/>
      <color theme="0"/>
      <name val="Calibri"/>
      <scheme val="minor"/>
    </font>
    <font>
      <i/>
      <sz val="11"/>
      <color rgb="FFFFFFFF"/>
      <name val="Calibri"/>
      <scheme val="minor"/>
    </font>
    <font>
      <b/>
      <i/>
      <sz val="11"/>
      <color rgb="FF7F7F7F"/>
      <name val="Calibri"/>
      <scheme val="minor"/>
    </font>
    <font>
      <i/>
      <sz val="11"/>
      <color rgb="FF000000"/>
      <name val="Calibri"/>
      <scheme val="minor"/>
    </font>
    <font>
      <sz val="11"/>
      <color rgb="FF000000"/>
      <name val="Calibri"/>
      <scheme val="minor"/>
    </font>
    <font>
      <i/>
      <sz val="11"/>
      <color theme="0"/>
      <name val="Calibri"/>
      <scheme val="minor"/>
    </font>
    <font>
      <b/>
      <sz val="11"/>
      <color rgb="FFFFFFFF"/>
      <name val="Calibri"/>
      <scheme val="minor"/>
    </font>
    <font>
      <sz val="9"/>
      <color rgb="FF000000"/>
      <name val="Arial"/>
    </font>
    <font>
      <u/>
      <sz val="11"/>
      <color rgb="FF0000FF"/>
      <name val="Calibri"/>
    </font>
    <font>
      <sz val="1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073763"/>
        <bgColor rgb="FF073763"/>
      </patternFill>
    </fill>
    <fill>
      <patternFill patternType="solid">
        <fgColor rgb="FF84CEAA"/>
        <bgColor rgb="FF84CEAA"/>
      </patternFill>
    </fill>
    <fill>
      <patternFill patternType="solid">
        <fgColor theme="4"/>
        <bgColor theme="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/>
    </xf>
    <xf numFmtId="0" fontId="0" fillId="3" borderId="0" xfId="0" applyFill="1"/>
    <xf numFmtId="1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0" fillId="3" borderId="1" xfId="0" applyFill="1" applyBorder="1"/>
    <xf numFmtId="1" fontId="2" fillId="0" borderId="1" xfId="0" applyNumberFormat="1" applyFont="1" applyBorder="1"/>
    <xf numFmtId="2" fontId="2" fillId="0" borderId="1" xfId="0" applyNumberFormat="1" applyFont="1" applyBorder="1"/>
    <xf numFmtId="0" fontId="4" fillId="4" borderId="2" xfId="0" applyFont="1" applyFill="1" applyBorder="1"/>
    <xf numFmtId="9" fontId="4" fillId="4" borderId="2" xfId="0" applyNumberFormat="1" applyFont="1" applyFill="1" applyBorder="1"/>
    <xf numFmtId="9" fontId="4" fillId="4" borderId="1" xfId="0" applyNumberFormat="1" applyFont="1" applyFill="1" applyBorder="1"/>
    <xf numFmtId="0" fontId="3" fillId="2" borderId="3" xfId="0" applyFont="1" applyFill="1" applyBorder="1" applyAlignment="1">
      <alignment horizontal="left"/>
    </xf>
    <xf numFmtId="9" fontId="2" fillId="5" borderId="1" xfId="0" applyNumberFormat="1" applyFont="1" applyFill="1" applyBorder="1" applyAlignment="1">
      <alignment horizontal="right"/>
    </xf>
    <xf numFmtId="3" fontId="2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/>
    </xf>
    <xf numFmtId="165" fontId="2" fillId="5" borderId="1" xfId="0" applyNumberFormat="1" applyFont="1" applyFill="1" applyBorder="1" applyAlignment="1">
      <alignment horizontal="right"/>
    </xf>
    <xf numFmtId="0" fontId="1" fillId="0" borderId="0" xfId="0" applyFont="1"/>
    <xf numFmtId="0" fontId="5" fillId="6" borderId="4" xfId="0" applyFont="1" applyFill="1" applyBorder="1"/>
    <xf numFmtId="1" fontId="6" fillId="0" borderId="1" xfId="0" applyNumberFormat="1" applyFont="1" applyBorder="1" applyAlignment="1">
      <alignment horizontal="right"/>
    </xf>
    <xf numFmtId="10" fontId="2" fillId="7" borderId="1" xfId="0" applyNumberFormat="1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10" fontId="2" fillId="0" borderId="1" xfId="0" applyNumberFormat="1" applyFont="1" applyBorder="1" applyAlignment="1">
      <alignment horizontal="right"/>
    </xf>
    <xf numFmtId="0" fontId="3" fillId="2" borderId="3" xfId="0" applyFont="1" applyFill="1" applyBorder="1"/>
    <xf numFmtId="1" fontId="1" fillId="0" borderId="0" xfId="0" applyNumberFormat="1" applyFont="1"/>
    <xf numFmtId="166" fontId="1" fillId="0" borderId="0" xfId="0" applyNumberFormat="1" applyFont="1"/>
    <xf numFmtId="0" fontId="7" fillId="8" borderId="1" xfId="0" applyFont="1" applyFill="1" applyBorder="1" applyAlignment="1">
      <alignment horizontal="left"/>
    </xf>
    <xf numFmtId="166" fontId="0" fillId="9" borderId="1" xfId="0" applyNumberFormat="1" applyFill="1" applyBorder="1"/>
    <xf numFmtId="1" fontId="0" fillId="9" borderId="1" xfId="0" applyNumberFormat="1" applyFill="1" applyBorder="1"/>
    <xf numFmtId="1" fontId="2" fillId="9" borderId="1" xfId="0" applyNumberFormat="1" applyFont="1" applyFill="1" applyBorder="1" applyAlignment="1">
      <alignment horizontal="right"/>
    </xf>
    <xf numFmtId="3" fontId="2" fillId="9" borderId="1" xfId="0" applyNumberFormat="1" applyFont="1" applyFill="1" applyBorder="1" applyAlignment="1">
      <alignment horizontal="right"/>
    </xf>
    <xf numFmtId="9" fontId="0" fillId="3" borderId="0" xfId="0" applyNumberFormat="1" applyFill="1"/>
    <xf numFmtId="0" fontId="8" fillId="10" borderId="5" xfId="0" applyFont="1" applyFill="1" applyBorder="1" applyAlignment="1">
      <alignment horizontal="left"/>
    </xf>
    <xf numFmtId="9" fontId="8" fillId="10" borderId="4" xfId="0" applyNumberFormat="1" applyFont="1" applyFill="1" applyBorder="1" applyAlignment="1">
      <alignment horizontal="right"/>
    </xf>
    <xf numFmtId="164" fontId="8" fillId="10" borderId="4" xfId="0" applyNumberFormat="1" applyFont="1" applyFill="1" applyBorder="1" applyAlignment="1">
      <alignment horizontal="right"/>
    </xf>
    <xf numFmtId="10" fontId="1" fillId="0" borderId="0" xfId="0" applyNumberFormat="1" applyFont="1"/>
    <xf numFmtId="0" fontId="3" fillId="2" borderId="1" xfId="0" applyFont="1" applyFill="1" applyBorder="1"/>
    <xf numFmtId="0" fontId="1" fillId="0" borderId="1" xfId="0" applyFont="1" applyBorder="1"/>
    <xf numFmtId="2" fontId="1" fillId="0" borderId="1" xfId="0" applyNumberFormat="1" applyFont="1" applyBorder="1"/>
    <xf numFmtId="166" fontId="1" fillId="0" borderId="1" xfId="0" applyNumberFormat="1" applyFont="1" applyBorder="1"/>
    <xf numFmtId="164" fontId="1" fillId="0" borderId="1" xfId="0" applyNumberFormat="1" applyFont="1" applyBorder="1"/>
    <xf numFmtId="2" fontId="1" fillId="0" borderId="0" xfId="0" applyNumberFormat="1" applyFont="1"/>
    <xf numFmtId="9" fontId="1" fillId="0" borderId="1" xfId="0" applyNumberFormat="1" applyFont="1" applyBorder="1"/>
    <xf numFmtId="1" fontId="1" fillId="0" borderId="1" xfId="0" applyNumberFormat="1" applyFont="1" applyBorder="1"/>
    <xf numFmtId="9" fontId="1" fillId="0" borderId="0" xfId="0" applyNumberFormat="1" applyFont="1"/>
    <xf numFmtId="0" fontId="9" fillId="0" borderId="2" xfId="0" applyFont="1" applyBorder="1"/>
    <xf numFmtId="3" fontId="9" fillId="0" borderId="2" xfId="0" applyNumberFormat="1" applyFont="1" applyBorder="1"/>
    <xf numFmtId="9" fontId="9" fillId="0" borderId="1" xfId="0" applyNumberFormat="1" applyFont="1" applyBorder="1"/>
    <xf numFmtId="0" fontId="10" fillId="0" borderId="2" xfId="0" applyFont="1" applyBorder="1"/>
    <xf numFmtId="9" fontId="10" fillId="0" borderId="1" xfId="0" applyNumberFormat="1" applyFont="1" applyBorder="1"/>
    <xf numFmtId="3" fontId="1" fillId="0" borderId="1" xfId="0" applyNumberFormat="1" applyFont="1" applyBorder="1"/>
    <xf numFmtId="0" fontId="9" fillId="3" borderId="2" xfId="0" applyFont="1" applyFill="1" applyBorder="1"/>
    <xf numFmtId="1" fontId="9" fillId="3" borderId="2" xfId="0" applyNumberFormat="1" applyFont="1" applyFill="1" applyBorder="1"/>
    <xf numFmtId="164" fontId="1" fillId="0" borderId="0" xfId="0" applyNumberFormat="1" applyFont="1"/>
    <xf numFmtId="0" fontId="8" fillId="0" borderId="5" xfId="0" applyFont="1" applyBorder="1"/>
    <xf numFmtId="9" fontId="8" fillId="0" borderId="4" xfId="0" applyNumberFormat="1" applyFont="1" applyBorder="1" applyAlignment="1">
      <alignment horizontal="right"/>
    </xf>
    <xf numFmtId="2" fontId="8" fillId="0" borderId="4" xfId="0" applyNumberFormat="1" applyFont="1" applyBorder="1" applyAlignment="1">
      <alignment horizontal="right"/>
    </xf>
    <xf numFmtId="166" fontId="8" fillId="0" borderId="5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166" fontId="8" fillId="0" borderId="4" xfId="0" applyNumberFormat="1" applyFont="1" applyBorder="1" applyAlignment="1">
      <alignment horizontal="center"/>
    </xf>
    <xf numFmtId="166" fontId="11" fillId="4" borderId="0" xfId="0" applyNumberFormat="1" applyFont="1" applyFill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0" fillId="0" borderId="0" xfId="0"/>
    <xf numFmtId="164" fontId="8" fillId="0" borderId="4" xfId="0" applyNumberFormat="1" applyFont="1" applyBorder="1" applyAlignment="1">
      <alignment horizontal="right"/>
    </xf>
    <xf numFmtId="1" fontId="8" fillId="0" borderId="5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12" fillId="8" borderId="1" xfId="0" applyFont="1" applyFill="1" applyBorder="1" applyAlignment="1">
      <alignment horizontal="left"/>
    </xf>
    <xf numFmtId="0" fontId="12" fillId="8" borderId="1" xfId="0" applyFont="1" applyFill="1" applyBorder="1"/>
    <xf numFmtId="0" fontId="13" fillId="8" borderId="1" xfId="0" applyFont="1" applyFill="1" applyBorder="1"/>
    <xf numFmtId="0" fontId="14" fillId="8" borderId="1" xfId="0" applyFont="1" applyFill="1" applyBorder="1"/>
    <xf numFmtId="0" fontId="15" fillId="8" borderId="1" xfId="0" applyFont="1" applyFill="1" applyBorder="1"/>
    <xf numFmtId="0" fontId="16" fillId="8" borderId="1" xfId="0" applyFont="1" applyFill="1" applyBorder="1"/>
    <xf numFmtId="0" fontId="17" fillId="3" borderId="1" xfId="0" applyFont="1" applyFill="1" applyBorder="1" applyAlignment="1">
      <alignment horizontal="left"/>
    </xf>
    <xf numFmtId="9" fontId="18" fillId="3" borderId="1" xfId="0" applyNumberFormat="1" applyFont="1" applyFill="1" applyBorder="1"/>
    <xf numFmtId="1" fontId="18" fillId="3" borderId="1" xfId="0" applyNumberFormat="1" applyFont="1" applyFill="1" applyBorder="1"/>
    <xf numFmtId="166" fontId="0" fillId="3" borderId="1" xfId="0" applyNumberFormat="1" applyFill="1" applyBorder="1"/>
    <xf numFmtId="165" fontId="1" fillId="0" borderId="1" xfId="0" applyNumberFormat="1" applyFont="1" applyBorder="1"/>
    <xf numFmtId="0" fontId="3" fillId="0" borderId="0" xfId="0" applyFont="1"/>
    <xf numFmtId="166" fontId="18" fillId="3" borderId="1" xfId="0" applyNumberFormat="1" applyFont="1" applyFill="1" applyBorder="1"/>
    <xf numFmtId="9" fontId="19" fillId="0" borderId="1" xfId="0" applyNumberFormat="1" applyFont="1" applyBorder="1"/>
    <xf numFmtId="9" fontId="17" fillId="3" borderId="1" xfId="0" applyNumberFormat="1" applyFont="1" applyFill="1" applyBorder="1"/>
    <xf numFmtId="3" fontId="17" fillId="3" borderId="1" xfId="0" applyNumberFormat="1" applyFont="1" applyFill="1" applyBorder="1"/>
    <xf numFmtId="0" fontId="16" fillId="8" borderId="1" xfId="0" applyFont="1" applyFill="1" applyBorder="1" applyAlignment="1">
      <alignment horizontal="left"/>
    </xf>
    <xf numFmtId="0" fontId="20" fillId="8" borderId="1" xfId="0" applyFont="1" applyFill="1" applyBorder="1"/>
    <xf numFmtId="0" fontId="21" fillId="8" borderId="1" xfId="0" applyFont="1" applyFill="1" applyBorder="1" applyAlignment="1">
      <alignment horizontal="left"/>
    </xf>
    <xf numFmtId="3" fontId="0" fillId="3" borderId="1" xfId="0" applyNumberFormat="1" applyFill="1" applyBorder="1"/>
    <xf numFmtId="1" fontId="0" fillId="3" borderId="1" xfId="0" applyNumberFormat="1" applyFill="1" applyBorder="1"/>
    <xf numFmtId="2" fontId="0" fillId="3" borderId="1" xfId="0" applyNumberFormat="1" applyFill="1" applyBorder="1"/>
    <xf numFmtId="166" fontId="22" fillId="3" borderId="1" xfId="0" applyNumberFormat="1" applyFont="1" applyFill="1" applyBorder="1" applyAlignment="1">
      <alignment horizontal="left" wrapText="1"/>
    </xf>
    <xf numFmtId="9" fontId="0" fillId="3" borderId="1" xfId="0" applyNumberFormat="1" applyFill="1" applyBorder="1"/>
    <xf numFmtId="0" fontId="0" fillId="3" borderId="0" xfId="0" applyFill="1" applyAlignment="1">
      <alignment horizontal="left"/>
    </xf>
    <xf numFmtId="0" fontId="23" fillId="3" borderId="0" xfId="0" applyFont="1" applyFill="1" applyAlignment="1">
      <alignment horizontal="center"/>
    </xf>
    <xf numFmtId="0" fontId="2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24</xdr:row>
      <xdr:rowOff>0</xdr:rowOff>
    </xdr:from>
    <xdr:ext cx="57150" cy="85725"/>
    <xdr:pic>
      <xdr:nvPicPr>
        <xdr:cNvPr id="2" name="image6.gif" descr="https://www.bseindia.com/include/images/rs.gif">
          <a:extLst>
            <a:ext uri="{FF2B5EF4-FFF2-40B4-BE49-F238E27FC236}">
              <a16:creationId xmlns:a16="http://schemas.microsoft.com/office/drawing/2014/main" id="{63AC7BCD-2B8E-44F4-BB29-9EC24F45CDD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91160" y="4678680"/>
          <a:ext cx="57150" cy="857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381000</xdr:colOff>
      <xdr:row>66</xdr:row>
      <xdr:rowOff>66675</xdr:rowOff>
    </xdr:from>
    <xdr:ext cx="3638550" cy="3638550"/>
    <xdr:pic>
      <xdr:nvPicPr>
        <xdr:cNvPr id="3" name="image9.jpg" title="Image">
          <a:extLst>
            <a:ext uri="{FF2B5EF4-FFF2-40B4-BE49-F238E27FC236}">
              <a16:creationId xmlns:a16="http://schemas.microsoft.com/office/drawing/2014/main" id="{946570A8-B0F3-4D40-A0EB-1E31942D739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602980" y="12944475"/>
          <a:ext cx="3638550" cy="36385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66</xdr:row>
      <xdr:rowOff>66675</xdr:rowOff>
    </xdr:from>
    <xdr:ext cx="8629650" cy="3476625"/>
    <xdr:pic>
      <xdr:nvPicPr>
        <xdr:cNvPr id="4" name="image7.png" title="Image">
          <a:extLst>
            <a:ext uri="{FF2B5EF4-FFF2-40B4-BE49-F238E27FC236}">
              <a16:creationId xmlns:a16="http://schemas.microsoft.com/office/drawing/2014/main" id="{0A03B562-08B9-43D1-A3DA-38E2BD14DE8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0" y="12944475"/>
          <a:ext cx="8629650" cy="3476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rofitfromit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A825-0572-4AA9-AC8F-F17BB45D5474}">
  <dimension ref="A1:AJ1013"/>
  <sheetViews>
    <sheetView showGridLines="0" tabSelected="1" workbookViewId="0"/>
  </sheetViews>
  <sheetFormatPr defaultColWidth="14.44140625" defaultRowHeight="15" customHeight="1"/>
  <cols>
    <col min="1" max="1" width="1.88671875" customWidth="1"/>
    <col min="2" max="2" width="18" customWidth="1"/>
    <col min="3" max="3" width="19" customWidth="1"/>
    <col min="4" max="4" width="12.33203125" customWidth="1"/>
    <col min="5" max="5" width="12.5546875" customWidth="1"/>
    <col min="6" max="6" width="16.33203125" customWidth="1"/>
    <col min="7" max="7" width="15.6640625" customWidth="1"/>
    <col min="8" max="8" width="13" customWidth="1"/>
    <col min="9" max="9" width="11.109375" customWidth="1"/>
    <col min="10" max="11" width="11.44140625" customWidth="1"/>
    <col min="12" max="12" width="11.109375" customWidth="1"/>
    <col min="13" max="13" width="13.109375" customWidth="1"/>
    <col min="14" max="14" width="15.88671875" customWidth="1"/>
    <col min="15" max="15" width="8" customWidth="1"/>
    <col min="16" max="16" width="13.88671875" customWidth="1"/>
    <col min="17" max="17" width="13.33203125" customWidth="1"/>
    <col min="18" max="18" width="8.88671875" customWidth="1"/>
    <col min="19" max="19" width="10.5546875" customWidth="1"/>
    <col min="20" max="20" width="9.109375" customWidth="1"/>
    <col min="21" max="21" width="10.88671875" customWidth="1"/>
    <col min="22" max="22" width="14.5546875" customWidth="1"/>
    <col min="23" max="23" width="11.88671875" customWidth="1"/>
    <col min="24" max="24" width="10.33203125" customWidth="1"/>
    <col min="25" max="25" width="8.6640625" customWidth="1"/>
    <col min="26" max="27" width="14.5546875" customWidth="1"/>
    <col min="28" max="28" width="10.6640625" customWidth="1"/>
    <col min="29" max="29" width="14.33203125" customWidth="1"/>
    <col min="30" max="32" width="8.44140625" customWidth="1"/>
    <col min="33" max="33" width="14.5546875" customWidth="1"/>
    <col min="34" max="36" width="8.44140625" customWidth="1"/>
  </cols>
  <sheetData>
    <row r="1" spans="1:36" ht="14.4">
      <c r="A1" s="1"/>
      <c r="B1" s="1"/>
      <c r="C1" s="2" t="s">
        <v>0</v>
      </c>
      <c r="D1" s="1"/>
      <c r="E1" s="2" t="s">
        <v>1</v>
      </c>
      <c r="F1" s="1"/>
      <c r="G1" s="1"/>
      <c r="H1" s="2" t="s">
        <v>2</v>
      </c>
      <c r="I1" s="1"/>
      <c r="J1" s="1"/>
      <c r="K1" s="1"/>
      <c r="L1" s="1"/>
      <c r="M1" s="1"/>
      <c r="N1" s="1"/>
      <c r="O1" s="1"/>
      <c r="P1" s="1"/>
      <c r="Q1" s="1"/>
      <c r="R1" s="2" t="s">
        <v>3</v>
      </c>
      <c r="T1" s="3"/>
      <c r="U1" s="3"/>
      <c r="V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4">
      <c r="A2" s="1"/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21</v>
      </c>
      <c r="T2" s="2" t="s">
        <v>22</v>
      </c>
      <c r="U2" s="2" t="s">
        <v>23</v>
      </c>
      <c r="V2" s="2" t="s">
        <v>24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4.4">
      <c r="A3" s="1"/>
      <c r="B3" s="2" t="s">
        <v>25</v>
      </c>
      <c r="C3" s="4">
        <f ca="1">IFERROR(__xludf.DUMMYFUNCTION("GOOGLEFINANCE(""nse:""&amp;$B$3,""price"")"),643.55)</f>
        <v>643.54999999999995</v>
      </c>
      <c r="D3" s="4">
        <f ca="1">IFERROR(__xludf.DUMMYFUNCTION("GOOGLEFINANCE(""nse:""&amp;$B$3,""MARKETCAP"")/10000000"),3880.3219772)</f>
        <v>3880.3219772000002</v>
      </c>
      <c r="E3" s="5">
        <f t="shared" ref="E3:F4" si="0">D48</f>
        <v>453</v>
      </c>
      <c r="F3" s="5">
        <f t="shared" si="0"/>
        <v>98.399999999999991</v>
      </c>
      <c r="G3" s="5">
        <f t="shared" ref="G3:G4" si="1">G48</f>
        <v>16.07</v>
      </c>
      <c r="H3" s="6">
        <v>63</v>
      </c>
      <c r="I3" s="6">
        <v>1660</v>
      </c>
      <c r="J3" s="7">
        <v>0.3</v>
      </c>
      <c r="K3" s="6">
        <v>5.01</v>
      </c>
      <c r="L3" s="6">
        <v>10</v>
      </c>
      <c r="M3" s="6">
        <v>617</v>
      </c>
      <c r="N3" s="6">
        <v>73</v>
      </c>
      <c r="O3" s="6">
        <v>1861</v>
      </c>
      <c r="P3" s="6">
        <v>138</v>
      </c>
      <c r="Q3" s="6">
        <v>4.54</v>
      </c>
      <c r="R3" s="8">
        <v>-328</v>
      </c>
      <c r="S3" s="9">
        <v>122</v>
      </c>
      <c r="T3" s="9">
        <v>-645</v>
      </c>
      <c r="U3" s="9">
        <v>-512</v>
      </c>
      <c r="V3" s="9">
        <f t="shared" ref="V3:V4" si="2">SUM(S3:U3)</f>
        <v>-1035</v>
      </c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4">
      <c r="A4" s="1"/>
      <c r="B4" s="8" t="s">
        <v>26</v>
      </c>
      <c r="C4" s="8">
        <v>653.79999999999995</v>
      </c>
      <c r="D4" s="10">
        <f>C4*(H3/L3)</f>
        <v>4118.9399999999996</v>
      </c>
      <c r="E4" s="8">
        <f t="shared" si="0"/>
        <v>458</v>
      </c>
      <c r="F4" s="8">
        <f t="shared" si="0"/>
        <v>109</v>
      </c>
      <c r="G4" s="8">
        <f t="shared" si="1"/>
        <v>18.61</v>
      </c>
      <c r="H4" s="8">
        <v>63</v>
      </c>
      <c r="I4" s="8">
        <v>1038</v>
      </c>
      <c r="J4" s="11">
        <v>0.31</v>
      </c>
      <c r="K4" s="8">
        <v>5.25</v>
      </c>
      <c r="L4" s="8">
        <v>10</v>
      </c>
      <c r="M4" s="8">
        <v>249</v>
      </c>
      <c r="N4" s="8">
        <v>56</v>
      </c>
      <c r="O4" s="8">
        <v>1238</v>
      </c>
      <c r="P4" s="8">
        <v>144</v>
      </c>
      <c r="Q4" s="8">
        <v>2.86</v>
      </c>
      <c r="R4" s="8">
        <v>-223</v>
      </c>
      <c r="S4" s="9">
        <v>178</v>
      </c>
      <c r="T4" s="9">
        <v>-158</v>
      </c>
      <c r="U4" s="9">
        <v>-158</v>
      </c>
      <c r="V4" s="9">
        <f t="shared" si="2"/>
        <v>-138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4.4">
      <c r="A5" s="1"/>
      <c r="B5" s="12" t="s">
        <v>27</v>
      </c>
      <c r="C5" s="13">
        <f t="shared" ref="C5:V5" ca="1" si="3">(C3/C4)-1</f>
        <v>-1.5677577240746365E-2</v>
      </c>
      <c r="D5" s="13">
        <f t="shared" ca="1" si="3"/>
        <v>-5.7931900634629163E-2</v>
      </c>
      <c r="E5" s="13">
        <f t="shared" si="3"/>
        <v>-1.0917030567685559E-2</v>
      </c>
      <c r="F5" s="13">
        <f t="shared" si="3"/>
        <v>-9.724770642201841E-2</v>
      </c>
      <c r="G5" s="13">
        <f t="shared" si="3"/>
        <v>-0.13648576034390114</v>
      </c>
      <c r="H5" s="13">
        <f t="shared" si="3"/>
        <v>0</v>
      </c>
      <c r="I5" s="13">
        <f t="shared" si="3"/>
        <v>0.59922928709055867</v>
      </c>
      <c r="J5" s="13">
        <f t="shared" si="3"/>
        <v>-3.2258064516129115E-2</v>
      </c>
      <c r="K5" s="13">
        <f t="shared" si="3"/>
        <v>-4.5714285714285707E-2</v>
      </c>
      <c r="L5" s="13">
        <f t="shared" si="3"/>
        <v>0</v>
      </c>
      <c r="M5" s="13">
        <f t="shared" si="3"/>
        <v>1.4779116465863456</v>
      </c>
      <c r="N5" s="13">
        <f t="shared" si="3"/>
        <v>0.3035714285714286</v>
      </c>
      <c r="O5" s="13">
        <f t="shared" si="3"/>
        <v>0.50323101777059764</v>
      </c>
      <c r="P5" s="13">
        <f t="shared" si="3"/>
        <v>-4.166666666666663E-2</v>
      </c>
      <c r="Q5" s="13">
        <f t="shared" si="3"/>
        <v>0.58741258741258751</v>
      </c>
      <c r="R5" s="14">
        <f t="shared" si="3"/>
        <v>0.47085201793721976</v>
      </c>
      <c r="S5" s="14">
        <f t="shared" si="3"/>
        <v>-0.3146067415730337</v>
      </c>
      <c r="T5" s="14">
        <f t="shared" si="3"/>
        <v>3.0822784810126587</v>
      </c>
      <c r="U5" s="14">
        <f t="shared" si="3"/>
        <v>2.240506329113924</v>
      </c>
      <c r="V5" s="14">
        <f t="shared" si="3"/>
        <v>6.5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4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4.4">
      <c r="A7" s="1"/>
      <c r="B7" s="15" t="s">
        <v>27</v>
      </c>
      <c r="C7" s="1"/>
      <c r="D7" s="15" t="s">
        <v>28</v>
      </c>
      <c r="E7" s="1"/>
      <c r="F7" s="1"/>
      <c r="G7" s="15" t="s">
        <v>29</v>
      </c>
      <c r="H7" s="1"/>
      <c r="I7" s="1"/>
      <c r="J7" s="15" t="s">
        <v>30</v>
      </c>
      <c r="K7" s="1"/>
      <c r="L7" s="15" t="s">
        <v>31</v>
      </c>
      <c r="M7" s="1"/>
      <c r="N7" s="1"/>
      <c r="O7" s="1"/>
      <c r="P7" s="1"/>
      <c r="Q7" s="15" t="s">
        <v>3</v>
      </c>
      <c r="R7" s="3"/>
      <c r="S7" s="3"/>
      <c r="U7" s="3"/>
      <c r="V7" s="3"/>
      <c r="W7" s="3"/>
      <c r="X7" s="3"/>
      <c r="Y7" s="3"/>
      <c r="Z7" s="3"/>
      <c r="AA7" s="3"/>
      <c r="AB7" s="3"/>
    </row>
    <row r="8" spans="1:36" ht="14.4">
      <c r="A8" s="1"/>
      <c r="B8" s="2" t="s">
        <v>32</v>
      </c>
      <c r="C8" s="2" t="s">
        <v>33</v>
      </c>
      <c r="D8" s="2" t="s">
        <v>34</v>
      </c>
      <c r="E8" s="2" t="s">
        <v>35</v>
      </c>
      <c r="F8" s="2" t="s">
        <v>36</v>
      </c>
      <c r="G8" s="2" t="s">
        <v>37</v>
      </c>
      <c r="H8" s="2" t="s">
        <v>38</v>
      </c>
      <c r="I8" s="2" t="s">
        <v>39</v>
      </c>
      <c r="J8" s="2" t="s">
        <v>40</v>
      </c>
      <c r="K8" s="2" t="s">
        <v>41</v>
      </c>
      <c r="L8" s="2" t="s">
        <v>42</v>
      </c>
      <c r="M8" s="2" t="s">
        <v>43</v>
      </c>
      <c r="N8" s="2" t="s">
        <v>44</v>
      </c>
      <c r="O8" s="2" t="s">
        <v>45</v>
      </c>
      <c r="P8" s="2" t="s">
        <v>46</v>
      </c>
      <c r="Q8" s="2" t="s">
        <v>47</v>
      </c>
      <c r="R8" s="2" t="s">
        <v>48</v>
      </c>
      <c r="S8" s="2" t="s">
        <v>49</v>
      </c>
      <c r="U8" s="3"/>
      <c r="V8" s="3"/>
      <c r="W8" s="3"/>
      <c r="X8" s="3"/>
      <c r="Y8" s="3"/>
      <c r="Z8" s="3"/>
      <c r="AA8" s="3"/>
      <c r="AB8" s="3"/>
    </row>
    <row r="9" spans="1:36" ht="14.4">
      <c r="A9" s="1"/>
      <c r="B9" s="16">
        <f>F37</f>
        <v>-0.03</v>
      </c>
      <c r="C9" s="16">
        <f>F38</f>
        <v>-0.16</v>
      </c>
      <c r="D9" s="16">
        <f>C33</f>
        <v>0.31309523809523809</v>
      </c>
      <c r="E9" s="16">
        <f>M3/N3</f>
        <v>8.4520547945205475</v>
      </c>
      <c r="F9" s="17">
        <f>365/(D17/Q3)</f>
        <v>3.5471786968062333</v>
      </c>
      <c r="G9" s="18">
        <f>(J3+K3)/(I3+H3)</f>
        <v>3.0818340104468945E-3</v>
      </c>
      <c r="H9" s="16">
        <f>P3/O3</f>
        <v>7.4153680816765183E-2</v>
      </c>
      <c r="I9" s="17">
        <f>C34</f>
        <v>546.4545454545455</v>
      </c>
      <c r="J9" s="16">
        <f>F3/I3</f>
        <v>5.9277108433734932E-2</v>
      </c>
      <c r="K9" s="16">
        <f>F3/O3</f>
        <v>5.2874798495432557E-2</v>
      </c>
      <c r="L9" s="17">
        <f ca="1">C3/G3</f>
        <v>40.046670815183568</v>
      </c>
      <c r="M9" s="19">
        <f ca="1">G3/C3</f>
        <v>2.4970864734674851E-2</v>
      </c>
      <c r="N9" s="17">
        <f>(I3)/(H3/L3)</f>
        <v>263.49206349206349</v>
      </c>
      <c r="O9" s="20">
        <f ca="1">C3/N9</f>
        <v>2.4423885542168673</v>
      </c>
      <c r="P9" s="20">
        <f ca="1">R37</f>
        <v>-1.2552040108795401</v>
      </c>
      <c r="Q9" s="18">
        <f>S3/N3</f>
        <v>1.6712328767123288</v>
      </c>
      <c r="R9" s="18">
        <f>S3-J3</f>
        <v>121.7</v>
      </c>
      <c r="S9" s="18">
        <f>S3-R3</f>
        <v>450</v>
      </c>
      <c r="U9" s="3"/>
      <c r="V9" s="3"/>
      <c r="W9" s="3"/>
      <c r="X9" s="3"/>
      <c r="Y9" s="3"/>
      <c r="Z9" s="3"/>
      <c r="AA9" s="3"/>
      <c r="AB9" s="3"/>
    </row>
    <row r="10" spans="1:36" ht="14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1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4.4">
      <c r="A11" s="22" t="s">
        <v>50</v>
      </c>
      <c r="B11" s="2" t="s">
        <v>4</v>
      </c>
      <c r="C11" s="2" t="s">
        <v>51</v>
      </c>
      <c r="D11" s="2" t="s">
        <v>52</v>
      </c>
      <c r="E11" s="2" t="s">
        <v>53</v>
      </c>
      <c r="F11" s="2" t="s">
        <v>54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1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14.4">
      <c r="A12" s="1"/>
      <c r="B12" s="2" t="s">
        <v>25</v>
      </c>
      <c r="C12" s="23">
        <f ca="1">IFERROR(__xludf.DUMMYFUNCTION("GOOGLEFINANCE(""NSE:""&amp;B12,""price"")"),643.55)</f>
        <v>643.54999999999995</v>
      </c>
      <c r="D12" s="24">
        <v>1.2999999999999999E-2</v>
      </c>
      <c r="E12" s="25">
        <f ca="1">IFERROR(MAX(0.5, MIN(1,0.75 - 0.3*((C12/N17)-1))),"")</f>
        <v>0.74555495737760147</v>
      </c>
      <c r="F12" s="26">
        <f ca="1">D12*E12</f>
        <v>9.6922144459088179E-3</v>
      </c>
      <c r="G12" s="1"/>
      <c r="H12" s="1"/>
      <c r="I12" s="1"/>
      <c r="J12" s="1"/>
      <c r="K12" s="1"/>
      <c r="L12" s="1"/>
      <c r="M12" s="1">
        <v>2.6</v>
      </c>
      <c r="N12" s="1"/>
      <c r="O12" s="1"/>
      <c r="P12" s="1"/>
      <c r="Q12" s="1"/>
      <c r="R12" s="1"/>
      <c r="S12" s="1"/>
      <c r="T12" s="21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4.4">
      <c r="A13" s="3"/>
      <c r="O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4.4">
      <c r="A14" s="3"/>
      <c r="B14" s="15" t="s">
        <v>55</v>
      </c>
      <c r="C14" s="27" t="s">
        <v>56</v>
      </c>
      <c r="D14" s="27" t="s">
        <v>57</v>
      </c>
      <c r="E14" s="27" t="s">
        <v>8</v>
      </c>
      <c r="F14" s="27" t="s">
        <v>9</v>
      </c>
      <c r="G14" s="27" t="s">
        <v>58</v>
      </c>
      <c r="H14" s="27" t="s">
        <v>59</v>
      </c>
      <c r="I14" s="27" t="s">
        <v>60</v>
      </c>
      <c r="J14" s="27" t="s">
        <v>61</v>
      </c>
      <c r="K14" s="27" t="s">
        <v>59</v>
      </c>
      <c r="L14" s="27" t="s">
        <v>62</v>
      </c>
      <c r="M14" s="27" t="s">
        <v>61</v>
      </c>
      <c r="N14" s="27" t="s">
        <v>63</v>
      </c>
      <c r="O14" s="28"/>
      <c r="T14" s="29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5" customHeight="1">
      <c r="A15" s="3"/>
      <c r="B15" s="30" t="s">
        <v>64</v>
      </c>
      <c r="C15" s="31">
        <f t="shared" ref="C15:F15" si="4">FV(C20,5,0,-C16,0)</f>
        <v>50.418167019301769</v>
      </c>
      <c r="D15" s="32">
        <f t="shared" si="4"/>
        <v>1643.4110885333098</v>
      </c>
      <c r="E15" s="32">
        <f t="shared" si="4"/>
        <v>387.35514038003714</v>
      </c>
      <c r="F15" s="32">
        <f t="shared" si="4"/>
        <v>66.331738293747506</v>
      </c>
      <c r="G15" s="32">
        <f>FV(13.5%,5,0,-G16,0)</f>
        <v>904.62107889724211</v>
      </c>
      <c r="H15" s="33">
        <f t="shared" ref="H15:H17" si="5">20*F15</f>
        <v>1326.6347658749501</v>
      </c>
      <c r="I15" s="33">
        <f t="shared" ref="I15:I17" si="6">AVERAGE(H15,J15)</f>
        <v>2155.781494546794</v>
      </c>
      <c r="J15" s="33">
        <f t="shared" ref="J15:J17" si="7">45*F15</f>
        <v>2984.9282232186379</v>
      </c>
      <c r="K15" s="34">
        <f t="shared" ref="K15:K17" si="8">G15*1.5</f>
        <v>1356.9316183458632</v>
      </c>
      <c r="L15" s="33">
        <f t="shared" ref="L15:L17" si="9">AVERAGE(K15,M15)</f>
        <v>2261.5526972431053</v>
      </c>
      <c r="M15" s="34">
        <f t="shared" ref="M15:M17" si="10">G15*3.5</f>
        <v>3166.1737761403474</v>
      </c>
      <c r="N15" s="33">
        <f t="shared" ref="N15:N17" si="11">I15*60%+L15*40%</f>
        <v>2198.0899756253184</v>
      </c>
      <c r="O15" s="28"/>
      <c r="T15" s="29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ht="14.4">
      <c r="A16" s="3"/>
      <c r="B16" s="30" t="s">
        <v>65</v>
      </c>
      <c r="C16" s="31">
        <f t="shared" ref="C16:D16" si="12">FV(C20,4,0,-C17,0)</f>
        <v>39.503953125000002</v>
      </c>
      <c r="D16" s="32">
        <f t="shared" si="12"/>
        <v>817.06575974999976</v>
      </c>
      <c r="E16" s="32">
        <f t="shared" ref="E16:E17" si="13">D16*G20</f>
        <v>192.58396409515765</v>
      </c>
      <c r="F16" s="32">
        <f>(E16*F17)/E17</f>
        <v>32.978597091545943</v>
      </c>
      <c r="G16" s="32">
        <f>FV(13.5%,4,0,-G17,0)</f>
        <v>480.27214116641568</v>
      </c>
      <c r="H16" s="33">
        <f t="shared" si="5"/>
        <v>659.57194183091883</v>
      </c>
      <c r="I16" s="33">
        <f t="shared" si="6"/>
        <v>1071.8044054752431</v>
      </c>
      <c r="J16" s="33">
        <f t="shared" si="7"/>
        <v>1484.0368691195674</v>
      </c>
      <c r="K16" s="34">
        <f t="shared" si="8"/>
        <v>720.40821174962355</v>
      </c>
      <c r="L16" s="33">
        <f t="shared" si="9"/>
        <v>1200.6803529160393</v>
      </c>
      <c r="M16" s="34">
        <f t="shared" si="10"/>
        <v>1680.9524940824549</v>
      </c>
      <c r="N16" s="33">
        <f t="shared" si="11"/>
        <v>1123.3547844515615</v>
      </c>
      <c r="T16" s="29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ht="14.4">
      <c r="A17" s="3"/>
      <c r="B17" s="30" t="s">
        <v>66</v>
      </c>
      <c r="C17" s="31">
        <f t="shared" ref="C17:D17" si="14">FV(C21,1,0,-C49,0)</f>
        <v>32.5</v>
      </c>
      <c r="D17" s="32">
        <f t="shared" si="14"/>
        <v>467.16</v>
      </c>
      <c r="E17" s="32">
        <f t="shared" si="13"/>
        <v>103.24236000000001</v>
      </c>
      <c r="F17" s="31">
        <f>FV(F21,1,0,-G49,0)</f>
        <v>17.679499999999997</v>
      </c>
      <c r="G17" s="32">
        <f>(F17*90%)+J49</f>
        <v>289.40361349206347</v>
      </c>
      <c r="H17" s="33">
        <f t="shared" si="5"/>
        <v>353.58999999999992</v>
      </c>
      <c r="I17" s="33">
        <f t="shared" si="6"/>
        <v>574.5837499999999</v>
      </c>
      <c r="J17" s="33">
        <f t="shared" si="7"/>
        <v>795.57749999999987</v>
      </c>
      <c r="K17" s="34">
        <f t="shared" si="8"/>
        <v>434.10542023809523</v>
      </c>
      <c r="L17" s="33">
        <f t="shared" si="9"/>
        <v>723.50903373015876</v>
      </c>
      <c r="M17" s="34">
        <f t="shared" si="10"/>
        <v>1012.9126472222222</v>
      </c>
      <c r="N17" s="33">
        <f t="shared" si="11"/>
        <v>634.15386349206346</v>
      </c>
      <c r="P17" s="28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ht="14.4">
      <c r="A18" s="35"/>
    </row>
    <row r="19" spans="1:36" ht="16.5" customHeight="1">
      <c r="A19" s="35"/>
      <c r="B19" s="15" t="s">
        <v>67</v>
      </c>
      <c r="C19" s="27" t="s">
        <v>56</v>
      </c>
      <c r="D19" s="27" t="s">
        <v>57</v>
      </c>
      <c r="E19" s="27" t="s">
        <v>8</v>
      </c>
      <c r="F19" s="27" t="s">
        <v>9</v>
      </c>
      <c r="G19" s="27" t="s">
        <v>68</v>
      </c>
      <c r="H19" s="21" t="s">
        <v>69</v>
      </c>
    </row>
    <row r="20" spans="1:36" ht="14.4">
      <c r="A20" s="35"/>
      <c r="B20" s="36" t="s">
        <v>70</v>
      </c>
      <c r="C20" s="37">
        <v>0.05</v>
      </c>
      <c r="D20" s="37">
        <v>0.15</v>
      </c>
      <c r="E20" s="37">
        <v>0.15</v>
      </c>
      <c r="F20" s="37">
        <v>0.15</v>
      </c>
      <c r="G20" s="37">
        <f>AVERAGE(F42:F45)</f>
        <v>0.23570191480558822</v>
      </c>
    </row>
    <row r="21" spans="1:36" ht="14.4">
      <c r="A21" s="3"/>
      <c r="B21" s="36" t="s">
        <v>66</v>
      </c>
      <c r="C21" s="37">
        <v>0</v>
      </c>
      <c r="D21" s="37">
        <v>0.02</v>
      </c>
      <c r="E21" s="37">
        <f>(E17/E49)-1</f>
        <v>-5.282238532110084E-2</v>
      </c>
      <c r="F21" s="37">
        <v>-0.05</v>
      </c>
      <c r="G21" s="38">
        <v>0.221</v>
      </c>
      <c r="M21" s="39"/>
    </row>
    <row r="22" spans="1:36" ht="24.75" customHeight="1">
      <c r="A22" s="3"/>
    </row>
    <row r="23" spans="1:36" ht="24.75" customHeight="1">
      <c r="A23" s="3"/>
      <c r="B23" s="40" t="s">
        <v>71</v>
      </c>
      <c r="C23" s="40" t="s">
        <v>72</v>
      </c>
      <c r="D23" s="40" t="s">
        <v>73</v>
      </c>
      <c r="E23" s="40" t="s">
        <v>74</v>
      </c>
      <c r="G23" s="40" t="s">
        <v>71</v>
      </c>
      <c r="H23" s="40" t="s">
        <v>75</v>
      </c>
      <c r="I23" s="40" t="s">
        <v>76</v>
      </c>
      <c r="J23" s="40" t="s">
        <v>74</v>
      </c>
      <c r="K23" s="21"/>
      <c r="L23" s="40" t="s">
        <v>71</v>
      </c>
      <c r="M23" s="40" t="s">
        <v>77</v>
      </c>
      <c r="N23" s="40" t="s">
        <v>78</v>
      </c>
      <c r="O23" s="40" t="s">
        <v>74</v>
      </c>
      <c r="Q23" s="40" t="s">
        <v>79</v>
      </c>
      <c r="R23" s="40" t="s">
        <v>72</v>
      </c>
      <c r="S23" s="40" t="s">
        <v>73</v>
      </c>
      <c r="T23" s="40" t="s">
        <v>80</v>
      </c>
      <c r="U23" s="40" t="s">
        <v>74</v>
      </c>
      <c r="W23" s="40" t="s">
        <v>81</v>
      </c>
      <c r="X23" s="40" t="s">
        <v>72</v>
      </c>
      <c r="Y23" s="40" t="s">
        <v>73</v>
      </c>
      <c r="Z23" s="40" t="s">
        <v>80</v>
      </c>
      <c r="AA23" s="40" t="s">
        <v>74</v>
      </c>
      <c r="AC23" s="40" t="s">
        <v>81</v>
      </c>
      <c r="AD23" s="40" t="s">
        <v>72</v>
      </c>
      <c r="AE23" s="40" t="s">
        <v>73</v>
      </c>
      <c r="AF23" s="40" t="s">
        <v>80</v>
      </c>
      <c r="AG23" s="40" t="s">
        <v>74</v>
      </c>
    </row>
    <row r="24" spans="1:36" ht="14.4">
      <c r="A24" s="3"/>
      <c r="B24" s="41" t="s">
        <v>82</v>
      </c>
      <c r="C24" s="42">
        <v>9.17</v>
      </c>
      <c r="D24" s="43">
        <v>10.02</v>
      </c>
      <c r="E24" s="44">
        <f t="shared" ref="E24:E31" si="15">(C24/D24)-1</f>
        <v>-8.4830339321357306E-2</v>
      </c>
      <c r="F24" s="21"/>
      <c r="G24" s="41" t="s">
        <v>82</v>
      </c>
      <c r="H24" s="42">
        <v>7.09</v>
      </c>
      <c r="I24" s="43">
        <v>6.78</v>
      </c>
      <c r="J24" s="44">
        <f t="shared" ref="J24:J30" si="16">(H24/I24)-1</f>
        <v>4.5722713864306819E-2</v>
      </c>
      <c r="K24" s="45"/>
      <c r="L24" s="41" t="s">
        <v>82</v>
      </c>
      <c r="M24" s="42">
        <v>32.520000000000003</v>
      </c>
      <c r="N24" s="43">
        <v>30.49</v>
      </c>
      <c r="O24" s="44">
        <f t="shared" ref="O24:O30" si="17">(M24/N24)-1</f>
        <v>6.6579206297146865E-2</v>
      </c>
      <c r="Q24" s="41" t="s">
        <v>83</v>
      </c>
      <c r="R24" s="41">
        <v>55</v>
      </c>
      <c r="S24" s="41">
        <v>45</v>
      </c>
      <c r="T24" s="46">
        <f t="shared" ref="T24:T30" si="18">R24/$R$32</f>
        <v>0.50639904244544698</v>
      </c>
      <c r="U24" s="46">
        <f t="shared" ref="U24:U30" si="19">(R24/S24)-1</f>
        <v>0.22222222222222232</v>
      </c>
      <c r="W24" s="41" t="s">
        <v>84</v>
      </c>
      <c r="X24" s="41">
        <v>346</v>
      </c>
      <c r="Y24" s="41">
        <v>375</v>
      </c>
      <c r="Z24" s="46">
        <f t="shared" ref="Z24:Z25" si="20">X24/$X$27</f>
        <v>0.75381263616557737</v>
      </c>
      <c r="AA24" s="46">
        <f t="shared" ref="AA24:AA25" si="21">(X24/Y24)-1</f>
        <v>-7.7333333333333365E-2</v>
      </c>
      <c r="AC24" s="41" t="s">
        <v>85</v>
      </c>
      <c r="AD24" s="41">
        <v>61.3</v>
      </c>
      <c r="AE24" s="41">
        <v>64.099999999999994</v>
      </c>
      <c r="AF24" s="46">
        <f t="shared" ref="AF24:AF28" si="22">AD24/$AD$30</f>
        <v>0.3629151619205494</v>
      </c>
      <c r="AG24" s="46">
        <f t="shared" ref="AG24:AG28" si="23">(AD24/AE24)-1</f>
        <v>-4.3681747269890714E-2</v>
      </c>
    </row>
    <row r="25" spans="1:36" ht="14.4">
      <c r="A25" s="3"/>
      <c r="B25" s="41" t="s">
        <v>86</v>
      </c>
      <c r="C25" s="43">
        <v>1775</v>
      </c>
      <c r="D25" s="43">
        <v>1680</v>
      </c>
      <c r="E25" s="46">
        <f t="shared" si="15"/>
        <v>5.6547619047619069E-2</v>
      </c>
      <c r="F25" s="45"/>
      <c r="G25" s="41" t="s">
        <v>86</v>
      </c>
      <c r="H25" s="47">
        <v>1501</v>
      </c>
      <c r="I25" s="43">
        <v>1479</v>
      </c>
      <c r="J25" s="46">
        <f t="shared" si="16"/>
        <v>1.487491548343467E-2</v>
      </c>
      <c r="K25" s="39"/>
      <c r="L25" s="41" t="s">
        <v>86</v>
      </c>
      <c r="M25" s="43">
        <v>1557</v>
      </c>
      <c r="N25" s="43">
        <v>1540</v>
      </c>
      <c r="O25" s="46">
        <f t="shared" si="17"/>
        <v>1.1038961038960959E-2</v>
      </c>
      <c r="Q25" s="41" t="s">
        <v>87</v>
      </c>
      <c r="R25" s="41">
        <v>20</v>
      </c>
      <c r="S25" s="41">
        <v>20</v>
      </c>
      <c r="T25" s="46">
        <f t="shared" si="18"/>
        <v>0.18414510634379891</v>
      </c>
      <c r="U25" s="46">
        <f t="shared" si="19"/>
        <v>0</v>
      </c>
      <c r="W25" s="41" t="s">
        <v>88</v>
      </c>
      <c r="X25" s="41">
        <v>113</v>
      </c>
      <c r="Y25" s="41">
        <v>108</v>
      </c>
      <c r="Z25" s="46">
        <f t="shared" si="20"/>
        <v>0.24618736383442266</v>
      </c>
      <c r="AA25" s="46">
        <f t="shared" si="21"/>
        <v>4.629629629629628E-2</v>
      </c>
      <c r="AC25" s="41" t="s">
        <v>89</v>
      </c>
      <c r="AD25" s="41">
        <v>39.200000000000003</v>
      </c>
      <c r="AE25" s="41">
        <v>42.6</v>
      </c>
      <c r="AF25" s="46">
        <f t="shared" si="22"/>
        <v>0.2320762536261915</v>
      </c>
      <c r="AG25" s="46">
        <f t="shared" si="23"/>
        <v>-7.9812206572769884E-2</v>
      </c>
    </row>
    <row r="26" spans="1:36" ht="14.4">
      <c r="A26" s="35"/>
      <c r="B26" s="41" t="s">
        <v>7</v>
      </c>
      <c r="C26" s="43">
        <v>168</v>
      </c>
      <c r="D26" s="43">
        <v>173</v>
      </c>
      <c r="E26" s="46">
        <f t="shared" si="15"/>
        <v>-2.8901734104046284E-2</v>
      </c>
      <c r="F26" s="39"/>
      <c r="G26" s="41" t="s">
        <v>7</v>
      </c>
      <c r="H26" s="43">
        <v>97</v>
      </c>
      <c r="I26" s="43">
        <v>100</v>
      </c>
      <c r="J26" s="46">
        <f t="shared" si="16"/>
        <v>-3.0000000000000027E-2</v>
      </c>
      <c r="K26" s="21"/>
      <c r="L26" s="41" t="s">
        <v>7</v>
      </c>
      <c r="M26" s="43">
        <v>458</v>
      </c>
      <c r="N26" s="43">
        <v>483</v>
      </c>
      <c r="O26" s="46">
        <f t="shared" si="17"/>
        <v>-5.1759834368530044E-2</v>
      </c>
      <c r="Q26" s="41" t="s">
        <v>90</v>
      </c>
      <c r="R26" s="41">
        <v>17</v>
      </c>
      <c r="S26" s="41">
        <v>12</v>
      </c>
      <c r="T26" s="46">
        <f t="shared" si="18"/>
        <v>0.15652334039222907</v>
      </c>
      <c r="U26" s="46">
        <f t="shared" si="19"/>
        <v>0.41666666666666674</v>
      </c>
      <c r="W26" s="48"/>
      <c r="X26" s="48"/>
      <c r="Y26" s="48"/>
      <c r="Z26" s="48"/>
      <c r="AA26" s="48"/>
      <c r="AC26" s="41" t="s">
        <v>91</v>
      </c>
      <c r="AD26" s="41">
        <v>50</v>
      </c>
      <c r="AE26" s="41">
        <v>53</v>
      </c>
      <c r="AF26" s="46">
        <f t="shared" si="22"/>
        <v>0.29601562962524419</v>
      </c>
      <c r="AG26" s="46">
        <f t="shared" si="23"/>
        <v>-5.6603773584905648E-2</v>
      </c>
    </row>
    <row r="27" spans="1:36" ht="14.4">
      <c r="A27" s="3"/>
      <c r="B27" s="41" t="s">
        <v>92</v>
      </c>
      <c r="C27" s="43">
        <v>108</v>
      </c>
      <c r="D27" s="43">
        <v>94</v>
      </c>
      <c r="E27" s="46">
        <f t="shared" si="15"/>
        <v>0.14893617021276606</v>
      </c>
      <c r="F27" s="39"/>
      <c r="G27" s="41" t="s">
        <v>92</v>
      </c>
      <c r="H27" s="43">
        <v>93</v>
      </c>
      <c r="I27" s="43">
        <v>75</v>
      </c>
      <c r="J27" s="46">
        <f t="shared" si="16"/>
        <v>0.24</v>
      </c>
      <c r="K27" s="21"/>
      <c r="L27" s="41" t="s">
        <v>92</v>
      </c>
      <c r="M27" s="43">
        <v>369</v>
      </c>
      <c r="N27" s="43">
        <v>295</v>
      </c>
      <c r="O27" s="46">
        <f t="shared" si="17"/>
        <v>0.25084745762711869</v>
      </c>
      <c r="Q27" s="41" t="s">
        <v>93</v>
      </c>
      <c r="R27" s="41">
        <v>10</v>
      </c>
      <c r="S27" s="41">
        <v>9</v>
      </c>
      <c r="T27" s="46">
        <f t="shared" si="18"/>
        <v>9.2072553171899454E-2</v>
      </c>
      <c r="U27" s="46">
        <f t="shared" si="19"/>
        <v>0.11111111111111116</v>
      </c>
      <c r="W27" s="49" t="s">
        <v>24</v>
      </c>
      <c r="X27" s="50">
        <f t="shared" ref="X27:Y27" si="24">SUM(X24:X25)</f>
        <v>459</v>
      </c>
      <c r="Y27" s="50">
        <f t="shared" si="24"/>
        <v>483</v>
      </c>
      <c r="Z27" s="46">
        <f>X27/$X$27</f>
        <v>1</v>
      </c>
      <c r="AA27" s="51">
        <f>(X27/Y27)-1</f>
        <v>-4.9689440993788803E-2</v>
      </c>
      <c r="AC27" s="41" t="s">
        <v>94</v>
      </c>
      <c r="AD27" s="41">
        <v>13.4</v>
      </c>
      <c r="AE27" s="41">
        <v>9.1999999999999993</v>
      </c>
      <c r="AF27" s="46">
        <f t="shared" si="22"/>
        <v>7.9332188739565448E-2</v>
      </c>
      <c r="AG27" s="46">
        <f t="shared" si="23"/>
        <v>0.45652173913043503</v>
      </c>
    </row>
    <row r="28" spans="1:36" ht="14.4">
      <c r="A28" s="35"/>
      <c r="B28" s="41" t="s">
        <v>95</v>
      </c>
      <c r="C28" s="42">
        <v>0.11</v>
      </c>
      <c r="D28" s="42">
        <v>0.12</v>
      </c>
      <c r="E28" s="46">
        <f t="shared" si="15"/>
        <v>-8.3333333333333259E-2</v>
      </c>
      <c r="F28" s="39"/>
      <c r="G28" s="41" t="s">
        <v>95</v>
      </c>
      <c r="H28" s="42">
        <v>0.22</v>
      </c>
      <c r="I28" s="42">
        <v>0.17</v>
      </c>
      <c r="J28" s="46">
        <f t="shared" si="16"/>
        <v>0.29411764705882337</v>
      </c>
      <c r="K28" s="21"/>
      <c r="L28" s="41" t="s">
        <v>95</v>
      </c>
      <c r="M28" s="42">
        <v>0.73</v>
      </c>
      <c r="N28" s="42">
        <v>0.64</v>
      </c>
      <c r="O28" s="46">
        <f t="shared" si="17"/>
        <v>0.140625</v>
      </c>
      <c r="Q28" s="41" t="s">
        <v>96</v>
      </c>
      <c r="R28" s="41">
        <v>7</v>
      </c>
      <c r="S28" s="41">
        <v>9</v>
      </c>
      <c r="T28" s="46">
        <f t="shared" si="18"/>
        <v>6.4450787220329625E-2</v>
      </c>
      <c r="U28" s="46">
        <f t="shared" si="19"/>
        <v>-0.22222222222222221</v>
      </c>
      <c r="AC28" s="41" t="s">
        <v>97</v>
      </c>
      <c r="AD28" s="41">
        <v>5.01</v>
      </c>
      <c r="AE28" s="41">
        <v>4.5999999999999996</v>
      </c>
      <c r="AF28" s="46">
        <f t="shared" si="22"/>
        <v>2.9660766088449468E-2</v>
      </c>
      <c r="AG28" s="46">
        <f t="shared" si="23"/>
        <v>8.9130434782608736E-2</v>
      </c>
    </row>
    <row r="29" spans="1:36" ht="14.4">
      <c r="B29" s="41" t="s">
        <v>98</v>
      </c>
      <c r="C29" s="43">
        <f t="shared" ref="C29:D29" si="25">C26-C27+C28+R26</f>
        <v>77.11</v>
      </c>
      <c r="D29" s="43">
        <f t="shared" si="25"/>
        <v>91.12</v>
      </c>
      <c r="E29" s="46">
        <f t="shared" si="15"/>
        <v>-0.15375329236172086</v>
      </c>
      <c r="G29" s="41" t="s">
        <v>8</v>
      </c>
      <c r="H29" s="43">
        <v>11</v>
      </c>
      <c r="I29" s="43">
        <v>23</v>
      </c>
      <c r="J29" s="46">
        <f t="shared" si="16"/>
        <v>-0.52173913043478259</v>
      </c>
      <c r="K29" s="21"/>
      <c r="L29" s="41" t="s">
        <v>8</v>
      </c>
      <c r="M29" s="43">
        <v>109</v>
      </c>
      <c r="N29" s="43">
        <v>158</v>
      </c>
      <c r="O29" s="46">
        <f t="shared" si="17"/>
        <v>-0.310126582278481</v>
      </c>
      <c r="Q29" s="41" t="s">
        <v>95</v>
      </c>
      <c r="R29" s="42">
        <v>0.11</v>
      </c>
      <c r="S29" s="42">
        <v>0.12</v>
      </c>
      <c r="T29" s="46">
        <f t="shared" si="18"/>
        <v>1.0127980848908941E-3</v>
      </c>
      <c r="U29" s="46">
        <f t="shared" si="19"/>
        <v>-8.3333333333333259E-2</v>
      </c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ht="14.4">
      <c r="A30" s="3"/>
      <c r="B30" s="41" t="s">
        <v>8</v>
      </c>
      <c r="C30" s="43">
        <v>52.6</v>
      </c>
      <c r="D30" s="43">
        <v>63.2</v>
      </c>
      <c r="E30" s="46">
        <f t="shared" si="15"/>
        <v>-0.16772151898734178</v>
      </c>
      <c r="G30" s="41" t="s">
        <v>9</v>
      </c>
      <c r="H30" s="42">
        <v>1.74</v>
      </c>
      <c r="I30" s="42">
        <v>4</v>
      </c>
      <c r="J30" s="46">
        <f t="shared" si="16"/>
        <v>-0.56499999999999995</v>
      </c>
      <c r="K30" s="48"/>
      <c r="L30" s="41" t="s">
        <v>9</v>
      </c>
      <c r="M30" s="42">
        <v>18.61</v>
      </c>
      <c r="N30" s="42">
        <v>27.93</v>
      </c>
      <c r="O30" s="46">
        <f t="shared" si="17"/>
        <v>-0.33369137128535631</v>
      </c>
      <c r="Q30" s="41" t="s">
        <v>99</v>
      </c>
      <c r="R30" s="42">
        <v>-0.5</v>
      </c>
      <c r="S30" s="41">
        <v>-1.51</v>
      </c>
      <c r="T30" s="46">
        <f t="shared" si="18"/>
        <v>-4.6036276585949727E-3</v>
      </c>
      <c r="U30" s="46">
        <f t="shared" si="19"/>
        <v>-0.66887417218543044</v>
      </c>
      <c r="AB30" s="39"/>
      <c r="AC30" s="52" t="s">
        <v>100</v>
      </c>
      <c r="AD30" s="52">
        <f t="shared" ref="AD30:AE30" si="26">SUM(AD24:AD28)</f>
        <v>168.91</v>
      </c>
      <c r="AE30" s="52">
        <f t="shared" si="26"/>
        <v>173.49999999999997</v>
      </c>
      <c r="AF30" s="53">
        <f>AD30/$AD$30</f>
        <v>1</v>
      </c>
      <c r="AG30" s="53">
        <f>(AD30/AE30)-1</f>
        <v>-2.6455331412103655E-2</v>
      </c>
    </row>
    <row r="31" spans="1:36" ht="14.4">
      <c r="A31" s="3"/>
      <c r="B31" s="41" t="s">
        <v>9</v>
      </c>
      <c r="C31" s="42">
        <v>8.2899999999999991</v>
      </c>
      <c r="D31" s="42">
        <v>11.18</v>
      </c>
      <c r="E31" s="46">
        <f t="shared" si="15"/>
        <v>-0.2584973166368516</v>
      </c>
      <c r="G31" s="41" t="s">
        <v>68</v>
      </c>
      <c r="H31" s="44">
        <f t="shared" ref="H31:I31" si="27">H29/H26</f>
        <v>0.1134020618556701</v>
      </c>
      <c r="I31" s="44">
        <f t="shared" si="27"/>
        <v>0.23</v>
      </c>
      <c r="J31" s="44">
        <f t="shared" ref="J31:J32" si="28">H31-I31</f>
        <v>-0.11659793814432991</v>
      </c>
      <c r="K31" s="28"/>
      <c r="L31" s="41" t="s">
        <v>68</v>
      </c>
      <c r="M31" s="44">
        <f t="shared" ref="M31:N31" si="29">M29/M26</f>
        <v>0.23799126637554585</v>
      </c>
      <c r="N31" s="44">
        <f t="shared" si="29"/>
        <v>0.32712215320910976</v>
      </c>
      <c r="O31" s="44">
        <f t="shared" ref="O31:O32" si="30">M31-N31</f>
        <v>-8.9130886833563905E-2</v>
      </c>
      <c r="Q31" s="3"/>
      <c r="R31" s="3"/>
      <c r="S31" s="3"/>
      <c r="T31" s="3"/>
      <c r="U31" s="3"/>
      <c r="AB31" s="39"/>
    </row>
    <row r="32" spans="1:36" ht="14.4">
      <c r="A32" s="35"/>
      <c r="B32" s="41" t="s">
        <v>101</v>
      </c>
      <c r="C32" s="44">
        <f t="shared" ref="C32:D32" si="31">C29/C26</f>
        <v>0.45898809523809525</v>
      </c>
      <c r="D32" s="44">
        <f t="shared" si="31"/>
        <v>0.5267052023121388</v>
      </c>
      <c r="E32" s="44">
        <f t="shared" ref="E32:E34" si="32">C32-D32</f>
        <v>-6.7717107074043548E-2</v>
      </c>
      <c r="F32" s="48"/>
      <c r="G32" s="41" t="s">
        <v>39</v>
      </c>
      <c r="H32" s="43">
        <f t="shared" ref="H32:I32" si="33">(H26-H27+H28)/H28</f>
        <v>19.18181818181818</v>
      </c>
      <c r="I32" s="43">
        <f t="shared" si="33"/>
        <v>148.05882352941177</v>
      </c>
      <c r="J32" s="54">
        <f t="shared" si="28"/>
        <v>-128.87700534759358</v>
      </c>
      <c r="K32" s="21"/>
      <c r="L32" s="41" t="s">
        <v>39</v>
      </c>
      <c r="M32" s="43">
        <f t="shared" ref="M32:N32" si="34">(M26-M27+M28)/M28</f>
        <v>122.91780821917808</v>
      </c>
      <c r="N32" s="43">
        <f t="shared" si="34"/>
        <v>294.75</v>
      </c>
      <c r="O32" s="54">
        <f t="shared" si="30"/>
        <v>-171.83219178082192</v>
      </c>
      <c r="Q32" s="55" t="s">
        <v>24</v>
      </c>
      <c r="R32" s="55">
        <f t="shared" ref="R32:S32" si="35">SUM(R24:R30)</f>
        <v>108.61</v>
      </c>
      <c r="S32" s="56">
        <f t="shared" si="35"/>
        <v>93.61</v>
      </c>
      <c r="T32" s="46">
        <f>R32/$R$32</f>
        <v>1</v>
      </c>
      <c r="U32" s="46">
        <f>(R32/S32)-1</f>
        <v>0.16023929067407328</v>
      </c>
    </row>
    <row r="33" spans="1:36" ht="15.75" customHeight="1">
      <c r="A33" s="35"/>
      <c r="B33" s="41" t="s">
        <v>68</v>
      </c>
      <c r="C33" s="44">
        <f t="shared" ref="C33:D33" si="36">C30/C26</f>
        <v>0.31309523809523809</v>
      </c>
      <c r="D33" s="44">
        <f t="shared" si="36"/>
        <v>0.36531791907514455</v>
      </c>
      <c r="E33" s="44">
        <f t="shared" si="32"/>
        <v>-5.2222680979906455E-2</v>
      </c>
      <c r="F33" s="57"/>
    </row>
    <row r="34" spans="1:36" ht="15.75" customHeight="1">
      <c r="A34" s="35"/>
      <c r="B34" s="41" t="s">
        <v>39</v>
      </c>
      <c r="C34" s="43">
        <f t="shared" ref="C34:D34" si="37">(C26-C27+C28)/C28</f>
        <v>546.4545454545455</v>
      </c>
      <c r="D34" s="43">
        <f t="shared" si="37"/>
        <v>659.33333333333337</v>
      </c>
      <c r="E34" s="54">
        <f t="shared" si="32"/>
        <v>-112.87878787878788</v>
      </c>
      <c r="F34" s="57"/>
    </row>
    <row r="35" spans="1:36" ht="15.75" customHeight="1">
      <c r="A35" s="3"/>
    </row>
    <row r="36" spans="1:36" ht="15.75" customHeight="1">
      <c r="A36" s="3"/>
      <c r="B36" s="40" t="s">
        <v>102</v>
      </c>
      <c r="C36" s="40" t="s">
        <v>103</v>
      </c>
      <c r="D36" s="40" t="s">
        <v>104</v>
      </c>
      <c r="E36" s="40" t="s">
        <v>77</v>
      </c>
      <c r="F36" s="40" t="s">
        <v>72</v>
      </c>
      <c r="G36" s="40" t="s">
        <v>105</v>
      </c>
      <c r="I36" s="40" t="s">
        <v>106</v>
      </c>
      <c r="J36" s="40" t="s">
        <v>107</v>
      </c>
      <c r="K36" s="40" t="s">
        <v>108</v>
      </c>
      <c r="L36" s="40" t="s">
        <v>72</v>
      </c>
      <c r="M36" s="40" t="s">
        <v>109</v>
      </c>
      <c r="O36" s="40" t="s">
        <v>110</v>
      </c>
      <c r="P36" s="40" t="s">
        <v>111</v>
      </c>
      <c r="Q36" s="40" t="s">
        <v>112</v>
      </c>
      <c r="R36" s="40" t="s">
        <v>46</v>
      </c>
      <c r="AA36" s="48"/>
      <c r="AB36" s="48"/>
      <c r="AC36" s="48"/>
      <c r="AD36" s="48"/>
      <c r="AE36" s="48"/>
      <c r="AF36" s="48"/>
      <c r="AG36" s="48"/>
      <c r="AH36" s="48"/>
      <c r="AI36" s="48"/>
      <c r="AJ36" s="48"/>
    </row>
    <row r="37" spans="1:36" ht="15.75" customHeight="1">
      <c r="A37" s="3"/>
      <c r="B37" s="58" t="s">
        <v>57</v>
      </c>
      <c r="C37" s="59">
        <v>-0.08</v>
      </c>
      <c r="D37" s="59">
        <v>-0.05</v>
      </c>
      <c r="E37" s="59">
        <v>-0.05</v>
      </c>
      <c r="F37" s="59">
        <v>-0.03</v>
      </c>
      <c r="G37" s="59">
        <v>0.02</v>
      </c>
      <c r="I37" s="60">
        <v>2.6</v>
      </c>
      <c r="J37" s="60">
        <v>3.44</v>
      </c>
      <c r="K37" s="60">
        <v>1.74</v>
      </c>
      <c r="L37" s="60">
        <v>8.2899999999999991</v>
      </c>
      <c r="M37" s="60">
        <f>SUM(I37:L37)</f>
        <v>16.07</v>
      </c>
      <c r="O37" s="61">
        <v>18.61</v>
      </c>
      <c r="P37" s="62">
        <f>M37</f>
        <v>16.07</v>
      </c>
      <c r="Q37" s="63">
        <f>F17</f>
        <v>17.679499999999997</v>
      </c>
      <c r="R37" s="64">
        <f ca="1">Q39/-29</f>
        <v>-1.2552040108795401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ht="15.75" customHeight="1">
      <c r="A38" s="3"/>
      <c r="B38" s="58" t="s">
        <v>113</v>
      </c>
      <c r="C38" s="59">
        <v>-0.2</v>
      </c>
      <c r="D38" s="59">
        <v>-0.27</v>
      </c>
      <c r="E38" s="59">
        <v>-0.31</v>
      </c>
      <c r="F38" s="59">
        <v>-0.16</v>
      </c>
      <c r="G38" s="59">
        <v>-0.05</v>
      </c>
      <c r="O38" s="65" t="s">
        <v>114</v>
      </c>
      <c r="P38" s="65" t="s">
        <v>115</v>
      </c>
      <c r="Q38" s="65" t="s">
        <v>116</v>
      </c>
      <c r="R38" s="66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ht="15.75" customHeight="1">
      <c r="A39" s="3"/>
      <c r="B39" s="58" t="s">
        <v>68</v>
      </c>
      <c r="C39" s="67">
        <v>0.32500000000000001</v>
      </c>
      <c r="D39" s="67">
        <v>0.27100000000000002</v>
      </c>
      <c r="E39" s="67">
        <v>0.23799999999999999</v>
      </c>
      <c r="F39" s="67">
        <v>0.315</v>
      </c>
      <c r="G39" s="67">
        <v>0.22</v>
      </c>
      <c r="O39" s="68">
        <f>C4/O37</f>
        <v>35.131649650725414</v>
      </c>
      <c r="P39" s="69">
        <f ca="1">C3/P37</f>
        <v>40.046670815183568</v>
      </c>
      <c r="Q39" s="69">
        <f ca="1">C3/Q37</f>
        <v>36.400916315506663</v>
      </c>
      <c r="R39" s="66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36" ht="15.75" customHeight="1">
      <c r="A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ht="15.75" customHeight="1">
      <c r="A41" s="3"/>
      <c r="B41" s="70" t="s">
        <v>117</v>
      </c>
      <c r="C41" s="71" t="s">
        <v>118</v>
      </c>
      <c r="D41" s="72" t="s">
        <v>119</v>
      </c>
      <c r="E41" s="72" t="s">
        <v>120</v>
      </c>
      <c r="F41" s="72" t="s">
        <v>121</v>
      </c>
      <c r="G41" s="72" t="s">
        <v>9</v>
      </c>
      <c r="H41" s="72" t="s">
        <v>122</v>
      </c>
      <c r="I41" s="73" t="s">
        <v>123</v>
      </c>
      <c r="J41" s="74" t="s">
        <v>58</v>
      </c>
      <c r="K41" s="72" t="s">
        <v>124</v>
      </c>
      <c r="L41" s="72" t="s">
        <v>125</v>
      </c>
      <c r="M41" s="75" t="s">
        <v>126</v>
      </c>
      <c r="N41" s="75" t="s">
        <v>127</v>
      </c>
      <c r="O41" s="71" t="s">
        <v>128</v>
      </c>
      <c r="P41" s="71" t="s">
        <v>129</v>
      </c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 ht="15.75" customHeight="1">
      <c r="A42" s="3"/>
      <c r="B42" s="76" t="s">
        <v>130</v>
      </c>
      <c r="C42" s="77">
        <f t="shared" ref="C42:E42" si="38">(C49/C50)-1</f>
        <v>6.5923253525746128E-2</v>
      </c>
      <c r="D42" s="77">
        <f t="shared" si="38"/>
        <v>-5.1759834368530044E-2</v>
      </c>
      <c r="E42" s="77">
        <f t="shared" si="38"/>
        <v>-0.310126582278481</v>
      </c>
      <c r="F42" s="77">
        <f>F49</f>
        <v>0.23799126637554585</v>
      </c>
      <c r="G42" s="77">
        <f t="shared" ref="G42:L42" si="39">(G49/G50)-1</f>
        <v>-0.33297491039426519</v>
      </c>
      <c r="H42" s="77">
        <f t="shared" si="39"/>
        <v>0.11307420494699638</v>
      </c>
      <c r="I42" s="77">
        <f t="shared" si="39"/>
        <v>0.59922928709055867</v>
      </c>
      <c r="J42" s="77">
        <f t="shared" si="39"/>
        <v>0.41418333579853805</v>
      </c>
      <c r="K42" s="77">
        <f t="shared" si="39"/>
        <v>0.4563106796116505</v>
      </c>
      <c r="L42" s="77">
        <f t="shared" si="39"/>
        <v>8.4313725490196001E-2</v>
      </c>
      <c r="M42" s="78">
        <f t="shared" ref="M42:P42" si="40">M49</f>
        <v>32.240730789897903</v>
      </c>
      <c r="N42" s="78">
        <f t="shared" si="40"/>
        <v>59.430413756045141</v>
      </c>
      <c r="O42" s="79">
        <f t="shared" si="40"/>
        <v>2.1938479396401624</v>
      </c>
      <c r="P42" s="80">
        <f t="shared" si="40"/>
        <v>4.043993035403366</v>
      </c>
      <c r="V42" s="81"/>
      <c r="W42" s="81"/>
      <c r="X42" s="81"/>
      <c r="Y42" s="81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1:36" ht="15.75" customHeight="1">
      <c r="A43" s="3"/>
      <c r="B43" s="76" t="s">
        <v>131</v>
      </c>
      <c r="C43" s="77">
        <f t="shared" ref="C43:E43" si="41">(C49/C54)^(1/5)-1</f>
        <v>6.2513419439677476E-2</v>
      </c>
      <c r="D43" s="77">
        <f t="shared" si="41"/>
        <v>0.10107222747758415</v>
      </c>
      <c r="E43" s="77">
        <f t="shared" si="41"/>
        <v>0.10892615869362698</v>
      </c>
      <c r="F43" s="77">
        <f>MEDIAN(F49:F54)</f>
        <v>0.23383662258706622</v>
      </c>
      <c r="G43" s="77">
        <f t="shared" ref="G43:L43" si="42">(G49/G54)^(1/5)-1</f>
        <v>0.10182431238544343</v>
      </c>
      <c r="H43" s="77">
        <f t="shared" si="42"/>
        <v>2.2017707188769498E-2</v>
      </c>
      <c r="I43" s="77">
        <f t="shared" si="42"/>
        <v>0.15660947022733196</v>
      </c>
      <c r="J43" s="77">
        <f t="shared" si="42"/>
        <v>0.12473594616908601</v>
      </c>
      <c r="K43" s="77">
        <f t="shared" si="42"/>
        <v>0.35781805623502572</v>
      </c>
      <c r="L43" s="77">
        <f t="shared" si="42"/>
        <v>0.27911773631378733</v>
      </c>
      <c r="M43" s="78">
        <f t="shared" ref="M43:P43" si="43">MEDIAN(M49:M54)</f>
        <v>9.4931950444263062</v>
      </c>
      <c r="N43" s="78">
        <f t="shared" si="43"/>
        <v>22.970822633195972</v>
      </c>
      <c r="O43" s="82">
        <f t="shared" si="43"/>
        <v>1.1707258245294248</v>
      </c>
      <c r="P43" s="82">
        <f t="shared" si="43"/>
        <v>2.4546257100436244</v>
      </c>
      <c r="Q43" s="21" t="s">
        <v>69</v>
      </c>
      <c r="V43" s="21"/>
      <c r="W43" s="29"/>
      <c r="X43" s="29"/>
      <c r="Y43" s="48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 spans="1:36" ht="15.75" customHeight="1">
      <c r="A44" s="3"/>
      <c r="B44" s="76" t="s">
        <v>132</v>
      </c>
      <c r="C44" s="83">
        <f t="shared" ref="C44:E44" si="44">(C49/C59)^(1/10)-1</f>
        <v>3.5179236763065003E-2</v>
      </c>
      <c r="D44" s="83">
        <f t="shared" si="44"/>
        <v>9.0828371225415427E-2</v>
      </c>
      <c r="E44" s="83">
        <f t="shared" si="44"/>
        <v>7.8911027898197483E-2</v>
      </c>
      <c r="F44" s="83">
        <f>MEDIAN(F49:F59)</f>
        <v>0.22968197879858657</v>
      </c>
      <c r="G44" s="83">
        <f t="shared" ref="G44:L44" si="45">(G49/G59)^(1/10)-1</f>
        <v>7.310714416311348E-2</v>
      </c>
      <c r="H44" s="83">
        <f t="shared" si="45"/>
        <v>1.094891423294464E-2</v>
      </c>
      <c r="I44" s="83">
        <f t="shared" si="45"/>
        <v>0.18658453375115247</v>
      </c>
      <c r="J44" s="83">
        <f t="shared" si="45"/>
        <v>0.15795948424887074</v>
      </c>
      <c r="K44" s="83">
        <f t="shared" si="45"/>
        <v>0.11952797951900163</v>
      </c>
      <c r="L44" s="83">
        <f t="shared" si="45"/>
        <v>0.12003221145713994</v>
      </c>
      <c r="M44" s="78">
        <f t="shared" ref="M44:P44" si="46">MEDIAN(M49:M59)</f>
        <v>21.109902067464638</v>
      </c>
      <c r="N44" s="78">
        <f t="shared" si="46"/>
        <v>38.532110091743114</v>
      </c>
      <c r="O44" s="82">
        <f t="shared" si="46"/>
        <v>2.130385528960351</v>
      </c>
      <c r="P44" s="82">
        <f t="shared" si="46"/>
        <v>3.108414239482201</v>
      </c>
      <c r="V44" s="21"/>
      <c r="W44" s="29"/>
      <c r="X44" s="29"/>
      <c r="Y44" s="48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</row>
    <row r="45" spans="1:36" ht="15.75" customHeight="1">
      <c r="A45" s="3"/>
      <c r="B45" s="76" t="s">
        <v>133</v>
      </c>
      <c r="C45" s="77">
        <f t="shared" ref="C45:E45" si="47">(C49/C64)^(1/15)-1</f>
        <v>4.8377178683422395E-2</v>
      </c>
      <c r="D45" s="77">
        <f t="shared" si="47"/>
        <v>0.13340336021591637</v>
      </c>
      <c r="E45" s="77">
        <f t="shared" si="47"/>
        <v>0.18089767052088868</v>
      </c>
      <c r="F45" s="77">
        <f>MEDIAN(F49:F64)</f>
        <v>0.24129779146115421</v>
      </c>
      <c r="G45" s="77"/>
      <c r="H45" s="77"/>
      <c r="I45" s="84"/>
      <c r="J45" s="84"/>
      <c r="K45" s="77"/>
      <c r="L45" s="77"/>
      <c r="M45" s="85"/>
      <c r="N45" s="85"/>
      <c r="O45" s="9"/>
      <c r="P45" s="41"/>
      <c r="V45" s="21"/>
      <c r="W45" s="29"/>
      <c r="X45" s="29"/>
      <c r="Y45" s="48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 spans="1:36" ht="15.75" customHeight="1">
      <c r="A46" s="3"/>
      <c r="V46" s="21"/>
      <c r="W46" s="29"/>
      <c r="X46" s="29"/>
      <c r="Y46" s="48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1:36" ht="15.75" customHeight="1">
      <c r="A47" s="3"/>
      <c r="B47" s="86" t="s">
        <v>117</v>
      </c>
      <c r="C47" s="75" t="s">
        <v>134</v>
      </c>
      <c r="D47" s="87" t="s">
        <v>119</v>
      </c>
      <c r="E47" s="87" t="s">
        <v>120</v>
      </c>
      <c r="F47" s="87" t="s">
        <v>121</v>
      </c>
      <c r="G47" s="87" t="s">
        <v>9</v>
      </c>
      <c r="H47" s="87" t="s">
        <v>122</v>
      </c>
      <c r="I47" s="87" t="s">
        <v>135</v>
      </c>
      <c r="J47" s="87" t="s">
        <v>58</v>
      </c>
      <c r="K47" s="87" t="s">
        <v>124</v>
      </c>
      <c r="L47" s="87" t="s">
        <v>125</v>
      </c>
      <c r="M47" s="75" t="s">
        <v>126</v>
      </c>
      <c r="N47" s="75" t="s">
        <v>127</v>
      </c>
      <c r="O47" s="71" t="s">
        <v>128</v>
      </c>
      <c r="P47" s="71" t="s">
        <v>129</v>
      </c>
      <c r="V47" s="21"/>
      <c r="W47" s="29"/>
      <c r="X47" s="29"/>
      <c r="Y47" s="48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36" ht="15.75" customHeight="1">
      <c r="A48" s="3"/>
      <c r="B48" s="88" t="s">
        <v>136</v>
      </c>
      <c r="C48" s="42">
        <f>C49+C24-D24</f>
        <v>31.650000000000002</v>
      </c>
      <c r="D48" s="47">
        <f>D49+C26-D26</f>
        <v>453</v>
      </c>
      <c r="E48" s="43">
        <f>E49+C30-D30</f>
        <v>98.399999999999991</v>
      </c>
      <c r="F48" s="46">
        <f t="shared" ref="F48:F66" si="48">E48/D48</f>
        <v>0.2172185430463576</v>
      </c>
      <c r="G48" s="42">
        <f>M37</f>
        <v>16.07</v>
      </c>
      <c r="H48" s="47">
        <v>63</v>
      </c>
      <c r="I48" s="41">
        <v>1660</v>
      </c>
      <c r="J48" s="89">
        <f t="shared" ref="J48:J59" si="49">(I48+H48)/(H48/10)</f>
        <v>273.49206349206349</v>
      </c>
      <c r="K48" s="41">
        <v>562</v>
      </c>
      <c r="L48" s="41">
        <v>715</v>
      </c>
      <c r="M48" s="90">
        <f t="shared" ref="M48:M59" si="50">K48/G48</f>
        <v>34.971997510889857</v>
      </c>
      <c r="N48" s="90">
        <f t="shared" ref="N48:N59" si="51">L48/G48</f>
        <v>44.49284380833852</v>
      </c>
      <c r="O48" s="79">
        <f t="shared" ref="O48:O59" si="52">K48/J48</f>
        <v>2.0549042367962858</v>
      </c>
      <c r="P48" s="43">
        <f t="shared" ref="P48:P59" si="53">L48/J48</f>
        <v>2.6143354614045271</v>
      </c>
      <c r="V48" s="21"/>
      <c r="W48" s="29"/>
      <c r="X48" s="29"/>
      <c r="Y48" s="48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1:36" ht="15.75" customHeight="1">
      <c r="A49" s="3"/>
      <c r="B49" s="88" t="s">
        <v>137</v>
      </c>
      <c r="C49" s="42">
        <v>32.5</v>
      </c>
      <c r="D49" s="41">
        <v>458</v>
      </c>
      <c r="E49" s="41">
        <v>109</v>
      </c>
      <c r="F49" s="46">
        <f t="shared" si="48"/>
        <v>0.23799126637554585</v>
      </c>
      <c r="G49" s="41">
        <v>18.61</v>
      </c>
      <c r="H49" s="47">
        <v>63</v>
      </c>
      <c r="I49" s="41">
        <v>1660</v>
      </c>
      <c r="J49" s="89">
        <f t="shared" si="49"/>
        <v>273.49206349206349</v>
      </c>
      <c r="K49" s="41">
        <v>600</v>
      </c>
      <c r="L49" s="41">
        <v>1106</v>
      </c>
      <c r="M49" s="90">
        <f t="shared" si="50"/>
        <v>32.240730789897903</v>
      </c>
      <c r="N49" s="90">
        <f t="shared" si="51"/>
        <v>59.430413756045141</v>
      </c>
      <c r="O49" s="79">
        <f t="shared" si="52"/>
        <v>2.1938479396401624</v>
      </c>
      <c r="P49" s="43">
        <f t="shared" si="53"/>
        <v>4.043993035403366</v>
      </c>
      <c r="S49" s="3"/>
      <c r="T49" s="3"/>
      <c r="V49" s="21"/>
      <c r="W49" s="57"/>
      <c r="X49" s="57"/>
      <c r="Y49" s="48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spans="1:36" ht="15.75" customHeight="1">
      <c r="A50" s="3"/>
      <c r="B50" s="88" t="s">
        <v>138</v>
      </c>
      <c r="C50" s="42">
        <v>30.49</v>
      </c>
      <c r="D50" s="41">
        <v>483</v>
      </c>
      <c r="E50" s="41">
        <v>158</v>
      </c>
      <c r="F50" s="46">
        <f t="shared" si="48"/>
        <v>0.32712215320910976</v>
      </c>
      <c r="G50" s="41">
        <v>27.9</v>
      </c>
      <c r="H50" s="47">
        <v>56.6</v>
      </c>
      <c r="I50" s="41">
        <v>1038</v>
      </c>
      <c r="J50" s="89">
        <f t="shared" si="49"/>
        <v>193.39222614840986</v>
      </c>
      <c r="K50" s="41">
        <v>412</v>
      </c>
      <c r="L50" s="41">
        <v>1020</v>
      </c>
      <c r="M50" s="90">
        <f t="shared" si="50"/>
        <v>14.767025089605735</v>
      </c>
      <c r="N50" s="90">
        <f t="shared" si="51"/>
        <v>36.55913978494624</v>
      </c>
      <c r="O50" s="79">
        <f t="shared" si="52"/>
        <v>2.130385528960351</v>
      </c>
      <c r="P50" s="43">
        <f t="shared" si="53"/>
        <v>5.2742554357756264</v>
      </c>
      <c r="S50" s="3"/>
      <c r="T50" s="3"/>
      <c r="V50" s="21"/>
      <c r="W50" s="29"/>
      <c r="X50" s="29"/>
      <c r="Y50" s="48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 ht="15.75" customHeight="1">
      <c r="A51" s="3"/>
      <c r="B51" s="88" t="s">
        <v>139</v>
      </c>
      <c r="C51" s="42">
        <v>33.11</v>
      </c>
      <c r="D51" s="41">
        <v>429</v>
      </c>
      <c r="E51" s="41">
        <v>149</v>
      </c>
      <c r="F51" s="46">
        <f t="shared" si="48"/>
        <v>0.34731934731934733</v>
      </c>
      <c r="G51" s="43">
        <v>26.3</v>
      </c>
      <c r="H51" s="47">
        <v>56.6</v>
      </c>
      <c r="I51" s="41">
        <v>893</v>
      </c>
      <c r="J51" s="89">
        <f t="shared" si="49"/>
        <v>167.77385159010601</v>
      </c>
      <c r="K51" s="41">
        <v>201</v>
      </c>
      <c r="L51" s="41">
        <v>467</v>
      </c>
      <c r="M51" s="90">
        <f t="shared" si="50"/>
        <v>7.6425855513307983</v>
      </c>
      <c r="N51" s="90">
        <f t="shared" si="51"/>
        <v>17.756653992395435</v>
      </c>
      <c r="O51" s="79">
        <f t="shared" si="52"/>
        <v>1.1980412805391745</v>
      </c>
      <c r="P51" s="43">
        <f t="shared" si="53"/>
        <v>2.7835088458298229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 ht="15.75" customHeight="1">
      <c r="A52" s="3"/>
      <c r="B52" s="88" t="s">
        <v>140</v>
      </c>
      <c r="C52" s="42">
        <v>10</v>
      </c>
      <c r="D52" s="41">
        <v>128</v>
      </c>
      <c r="E52" s="41">
        <v>-9.5</v>
      </c>
      <c r="F52" s="46">
        <f t="shared" si="48"/>
        <v>-7.421875E-2</v>
      </c>
      <c r="G52" s="43">
        <v>-1.68</v>
      </c>
      <c r="H52" s="47">
        <v>56.5</v>
      </c>
      <c r="I52" s="41">
        <v>744</v>
      </c>
      <c r="J52" s="89">
        <f t="shared" si="49"/>
        <v>141.68141592920352</v>
      </c>
      <c r="K52" s="41">
        <v>162</v>
      </c>
      <c r="L52" s="41">
        <v>270</v>
      </c>
      <c r="M52" s="90">
        <f t="shared" si="50"/>
        <v>-96.428571428571431</v>
      </c>
      <c r="N52" s="90">
        <f t="shared" si="51"/>
        <v>-160.71428571428572</v>
      </c>
      <c r="O52" s="79">
        <f t="shared" si="52"/>
        <v>1.1434103685196753</v>
      </c>
      <c r="P52" s="43">
        <f t="shared" si="53"/>
        <v>1.9056839475327922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 ht="15.75" customHeight="1">
      <c r="A53" s="3"/>
      <c r="B53" s="88" t="s">
        <v>141</v>
      </c>
      <c r="C53" s="42">
        <v>4</v>
      </c>
      <c r="D53" s="41">
        <v>45</v>
      </c>
      <c r="E53" s="41">
        <v>-50</v>
      </c>
      <c r="F53" s="46">
        <f t="shared" si="48"/>
        <v>-1.1111111111111112</v>
      </c>
      <c r="G53" s="43">
        <v>-8.83</v>
      </c>
      <c r="H53" s="47">
        <v>56.5</v>
      </c>
      <c r="I53" s="41">
        <v>753</v>
      </c>
      <c r="J53" s="89">
        <f t="shared" si="49"/>
        <v>143.27433628318582</v>
      </c>
      <c r="K53" s="41">
        <v>105</v>
      </c>
      <c r="L53" s="41">
        <v>235</v>
      </c>
      <c r="M53" s="90">
        <f t="shared" si="50"/>
        <v>-11.89127972819932</v>
      </c>
      <c r="N53" s="90">
        <f t="shared" si="51"/>
        <v>-26.613816534541336</v>
      </c>
      <c r="O53" s="79">
        <f t="shared" si="52"/>
        <v>0.73285978999382351</v>
      </c>
      <c r="P53" s="43">
        <f t="shared" si="53"/>
        <v>1.6402100061766525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 ht="15.75" customHeight="1">
      <c r="A54" s="3"/>
      <c r="B54" s="88" t="s">
        <v>142</v>
      </c>
      <c r="C54" s="42">
        <v>24</v>
      </c>
      <c r="D54" s="41">
        <v>283</v>
      </c>
      <c r="E54" s="41">
        <v>65</v>
      </c>
      <c r="F54" s="46">
        <f t="shared" si="48"/>
        <v>0.22968197879858657</v>
      </c>
      <c r="G54" s="43">
        <v>11.46</v>
      </c>
      <c r="H54" s="47">
        <v>56.5</v>
      </c>
      <c r="I54" s="41">
        <v>802</v>
      </c>
      <c r="J54" s="89">
        <f t="shared" si="49"/>
        <v>151.94690265486724</v>
      </c>
      <c r="K54" s="41">
        <v>130</v>
      </c>
      <c r="L54" s="41">
        <v>323</v>
      </c>
      <c r="M54" s="90">
        <f t="shared" si="50"/>
        <v>11.343804537521814</v>
      </c>
      <c r="N54" s="90">
        <f t="shared" si="51"/>
        <v>28.184991273996509</v>
      </c>
      <c r="O54" s="79">
        <f t="shared" si="52"/>
        <v>0.85556202679091442</v>
      </c>
      <c r="P54" s="43">
        <f t="shared" si="53"/>
        <v>2.1257425742574259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 ht="15.75" customHeight="1">
      <c r="A55" s="3"/>
      <c r="B55" s="88" t="s">
        <v>143</v>
      </c>
      <c r="C55" s="91">
        <v>25</v>
      </c>
      <c r="D55" s="90">
        <v>292</v>
      </c>
      <c r="E55" s="90">
        <v>55</v>
      </c>
      <c r="F55" s="46">
        <f t="shared" si="48"/>
        <v>0.18835616438356165</v>
      </c>
      <c r="G55" s="79">
        <v>9.81</v>
      </c>
      <c r="H55" s="47">
        <v>56.5</v>
      </c>
      <c r="I55" s="9">
        <v>762</v>
      </c>
      <c r="J55" s="89">
        <f t="shared" si="49"/>
        <v>144.86725663716814</v>
      </c>
      <c r="K55" s="90">
        <v>258</v>
      </c>
      <c r="L55" s="90">
        <v>378</v>
      </c>
      <c r="M55" s="90">
        <f t="shared" si="50"/>
        <v>26.299694189602445</v>
      </c>
      <c r="N55" s="90">
        <f t="shared" si="51"/>
        <v>38.532110091743114</v>
      </c>
      <c r="O55" s="79">
        <f t="shared" si="52"/>
        <v>1.78094074526573</v>
      </c>
      <c r="P55" s="43">
        <f t="shared" si="53"/>
        <v>2.6092852779474649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ht="15.75" customHeight="1">
      <c r="A56" s="3"/>
      <c r="B56" s="88" t="s">
        <v>144</v>
      </c>
      <c r="C56" s="91">
        <v>25</v>
      </c>
      <c r="D56" s="90">
        <v>278</v>
      </c>
      <c r="E56" s="90">
        <v>39</v>
      </c>
      <c r="F56" s="46">
        <f t="shared" si="48"/>
        <v>0.14028776978417265</v>
      </c>
      <c r="G56" s="79">
        <v>6.83</v>
      </c>
      <c r="H56" s="47">
        <v>56.5</v>
      </c>
      <c r="I56" s="9">
        <v>716</v>
      </c>
      <c r="J56" s="89">
        <f t="shared" si="49"/>
        <v>136.72566371681415</v>
      </c>
      <c r="K56" s="9">
        <v>330</v>
      </c>
      <c r="L56" s="9">
        <v>425</v>
      </c>
      <c r="M56" s="90">
        <f t="shared" si="50"/>
        <v>48.31625183016105</v>
      </c>
      <c r="N56" s="90">
        <f t="shared" si="51"/>
        <v>62.225475841874086</v>
      </c>
      <c r="O56" s="79">
        <f t="shared" si="52"/>
        <v>2.4135922330097088</v>
      </c>
      <c r="P56" s="43">
        <f t="shared" si="53"/>
        <v>3.108414239482201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ht="15.75" customHeight="1">
      <c r="A57" s="3"/>
      <c r="B57" s="88" t="s">
        <v>145</v>
      </c>
      <c r="C57" s="91">
        <v>27</v>
      </c>
      <c r="D57" s="90">
        <v>278</v>
      </c>
      <c r="E57" s="90">
        <v>33</v>
      </c>
      <c r="F57" s="46">
        <f t="shared" si="48"/>
        <v>0.11870503597122302</v>
      </c>
      <c r="G57" s="79">
        <v>5.85</v>
      </c>
      <c r="H57" s="47">
        <v>56.5</v>
      </c>
      <c r="I57" s="9">
        <v>684</v>
      </c>
      <c r="J57" s="89">
        <f t="shared" si="49"/>
        <v>131.06194690265485</v>
      </c>
      <c r="K57" s="9">
        <v>316</v>
      </c>
      <c r="L57" s="9">
        <v>420</v>
      </c>
      <c r="M57" s="90">
        <f t="shared" si="50"/>
        <v>54.017094017094017</v>
      </c>
      <c r="N57" s="90">
        <f t="shared" si="51"/>
        <v>71.794871794871796</v>
      </c>
      <c r="O57" s="79">
        <f t="shared" si="52"/>
        <v>2.411073598919649</v>
      </c>
      <c r="P57" s="43">
        <f t="shared" si="53"/>
        <v>3.2045914922349765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ht="15.75" customHeight="1">
      <c r="A58" s="3"/>
      <c r="B58" s="88" t="s">
        <v>146</v>
      </c>
      <c r="C58" s="91">
        <v>23</v>
      </c>
      <c r="D58" s="90">
        <v>223</v>
      </c>
      <c r="E58" s="90">
        <v>60</v>
      </c>
      <c r="F58" s="46">
        <f t="shared" si="48"/>
        <v>0.26905829596412556</v>
      </c>
      <c r="G58" s="79">
        <v>10.59</v>
      </c>
      <c r="H58" s="47">
        <v>56.5</v>
      </c>
      <c r="I58" s="9">
        <v>347</v>
      </c>
      <c r="J58" s="89">
        <f t="shared" si="49"/>
        <v>71.415929203539818</v>
      </c>
      <c r="K58" s="9">
        <v>240</v>
      </c>
      <c r="L58" s="9">
        <v>430</v>
      </c>
      <c r="M58" s="90">
        <f t="shared" si="50"/>
        <v>22.662889518413596</v>
      </c>
      <c r="N58" s="90">
        <f t="shared" si="51"/>
        <v>40.60434372049103</v>
      </c>
      <c r="O58" s="79">
        <f t="shared" si="52"/>
        <v>3.3605947955390336</v>
      </c>
      <c r="P58" s="43">
        <f t="shared" si="53"/>
        <v>6.0210656753407683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ht="15.75" customHeight="1">
      <c r="A59" s="3"/>
      <c r="B59" s="88" t="s">
        <v>147</v>
      </c>
      <c r="C59" s="91">
        <v>23</v>
      </c>
      <c r="D59" s="90">
        <v>192</v>
      </c>
      <c r="E59" s="90">
        <v>51</v>
      </c>
      <c r="F59" s="46">
        <f t="shared" si="48"/>
        <v>0.265625</v>
      </c>
      <c r="G59" s="79">
        <v>9.19</v>
      </c>
      <c r="H59" s="47">
        <v>56.5</v>
      </c>
      <c r="I59" s="9">
        <v>300</v>
      </c>
      <c r="J59" s="89">
        <f t="shared" si="49"/>
        <v>63.097345132743357</v>
      </c>
      <c r="K59" s="9">
        <v>194</v>
      </c>
      <c r="L59" s="9">
        <v>356</v>
      </c>
      <c r="M59" s="90">
        <f t="shared" si="50"/>
        <v>21.109902067464638</v>
      </c>
      <c r="N59" s="90">
        <f t="shared" si="51"/>
        <v>38.737758433079435</v>
      </c>
      <c r="O59" s="79">
        <f t="shared" si="52"/>
        <v>3.0746143057503508</v>
      </c>
      <c r="P59" s="43">
        <f t="shared" si="53"/>
        <v>5.6420757363253866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ht="15.75" customHeight="1">
      <c r="A60" s="3"/>
      <c r="B60" s="88" t="s">
        <v>148</v>
      </c>
      <c r="C60" s="91">
        <v>23</v>
      </c>
      <c r="D60" s="90">
        <v>156</v>
      </c>
      <c r="E60" s="90">
        <v>40</v>
      </c>
      <c r="F60" s="46">
        <f t="shared" si="48"/>
        <v>0.25641025641025639</v>
      </c>
      <c r="G60" s="79">
        <v>9.5</v>
      </c>
      <c r="H60" s="90">
        <v>42</v>
      </c>
      <c r="I60" s="9"/>
      <c r="J60" s="9"/>
      <c r="K60" s="9"/>
      <c r="L60" s="9"/>
      <c r="M60" s="9"/>
      <c r="N60" s="9"/>
      <c r="O60" s="9"/>
      <c r="P60" s="4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36" ht="15.75" customHeight="1">
      <c r="A61" s="3"/>
      <c r="B61" s="88" t="s">
        <v>149</v>
      </c>
      <c r="C61" s="91">
        <v>23</v>
      </c>
      <c r="D61" s="90">
        <v>139</v>
      </c>
      <c r="E61" s="90">
        <v>34</v>
      </c>
      <c r="F61" s="46">
        <f t="shared" si="48"/>
        <v>0.2446043165467626</v>
      </c>
      <c r="G61" s="90"/>
      <c r="H61" s="90"/>
      <c r="I61" s="9"/>
      <c r="J61" s="9"/>
      <c r="K61" s="41"/>
      <c r="L61" s="41"/>
      <c r="M61" s="41"/>
      <c r="N61" s="41"/>
      <c r="O61" s="92"/>
      <c r="P61" s="4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 ht="15.75" customHeight="1">
      <c r="A62" s="3"/>
      <c r="B62" s="88" t="s">
        <v>150</v>
      </c>
      <c r="C62" s="91">
        <v>23</v>
      </c>
      <c r="D62" s="90">
        <v>115</v>
      </c>
      <c r="E62" s="90">
        <v>30</v>
      </c>
      <c r="F62" s="46">
        <f t="shared" si="48"/>
        <v>0.2608695652173913</v>
      </c>
      <c r="G62" s="90"/>
      <c r="H62" s="90"/>
      <c r="I62" s="9"/>
      <c r="J62" s="9"/>
      <c r="K62" s="41"/>
      <c r="L62" s="41"/>
      <c r="M62" s="41"/>
      <c r="N62" s="41"/>
      <c r="O62" s="92"/>
      <c r="P62" s="4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 ht="15.75" customHeight="1">
      <c r="A63" s="3"/>
      <c r="B63" s="88" t="s">
        <v>151</v>
      </c>
      <c r="C63" s="91">
        <v>20</v>
      </c>
      <c r="D63" s="90">
        <v>91</v>
      </c>
      <c r="E63" s="90">
        <v>30</v>
      </c>
      <c r="F63" s="46">
        <f t="shared" si="48"/>
        <v>0.32967032967032966</v>
      </c>
      <c r="G63" s="90"/>
      <c r="H63" s="90"/>
      <c r="I63" s="9"/>
      <c r="J63" s="9"/>
      <c r="K63" s="41"/>
      <c r="L63" s="41"/>
      <c r="M63" s="41"/>
      <c r="N63" s="41"/>
      <c r="O63" s="9"/>
      <c r="P63" s="4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 ht="15.75" customHeight="1">
      <c r="A64" s="3"/>
      <c r="B64" s="88" t="s">
        <v>152</v>
      </c>
      <c r="C64" s="91">
        <v>16</v>
      </c>
      <c r="D64" s="90">
        <v>70</v>
      </c>
      <c r="E64" s="90">
        <v>9</v>
      </c>
      <c r="F64" s="46">
        <f t="shared" si="48"/>
        <v>0.12857142857142856</v>
      </c>
      <c r="G64" s="90"/>
      <c r="H64" s="90"/>
      <c r="I64" s="9"/>
      <c r="J64" s="93"/>
      <c r="K64" s="41"/>
      <c r="L64" s="41"/>
      <c r="M64" s="41"/>
      <c r="N64" s="41"/>
      <c r="O64" s="9"/>
      <c r="P64" s="4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1:36" ht="15.75" customHeight="1">
      <c r="A65" s="3"/>
      <c r="B65" s="88" t="s">
        <v>153</v>
      </c>
      <c r="C65" s="9"/>
      <c r="D65" s="90">
        <v>63</v>
      </c>
      <c r="E65" s="90">
        <v>11</v>
      </c>
      <c r="F65" s="46">
        <f t="shared" si="48"/>
        <v>0.17460317460317459</v>
      </c>
      <c r="G65" s="90"/>
      <c r="H65" s="90"/>
      <c r="I65" s="9"/>
      <c r="J65" s="93"/>
      <c r="K65" s="41"/>
      <c r="L65" s="41"/>
      <c r="M65" s="41"/>
      <c r="N65" s="41"/>
      <c r="O65" s="9"/>
      <c r="P65" s="47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 ht="15.75" customHeight="1">
      <c r="A66" s="3"/>
      <c r="B66" s="88" t="s">
        <v>154</v>
      </c>
      <c r="C66" s="79"/>
      <c r="D66" s="90">
        <v>30</v>
      </c>
      <c r="E66" s="90">
        <v>-0.7</v>
      </c>
      <c r="F66" s="46">
        <f t="shared" si="48"/>
        <v>-2.3333333333333331E-2</v>
      </c>
      <c r="G66" s="90"/>
      <c r="H66" s="90"/>
      <c r="I66" s="9"/>
      <c r="J66" s="9"/>
      <c r="K66" s="41"/>
      <c r="L66" s="41"/>
      <c r="M66" s="41"/>
      <c r="N66" s="41"/>
      <c r="O66" s="9"/>
      <c r="P66" s="47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 ht="15.75" customHeight="1">
      <c r="A67" s="3"/>
      <c r="B67" s="9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 ht="15.75" customHeight="1">
      <c r="A68" s="3"/>
      <c r="B68" s="9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6" ht="15.75" customHeight="1">
      <c r="A69" s="3"/>
      <c r="B69" s="9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 ht="15.75" customHeight="1">
      <c r="A70" s="3"/>
      <c r="B70" s="9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ht="15.75" customHeight="1">
      <c r="A71" s="3"/>
      <c r="B71" s="9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ht="15.75" customHeight="1">
      <c r="A72" s="3"/>
      <c r="B72" s="94"/>
      <c r="C72" s="3"/>
      <c r="D72" s="3"/>
      <c r="E72" s="3"/>
      <c r="F72" s="3"/>
      <c r="G72" s="3"/>
      <c r="H72" s="3"/>
      <c r="I72" s="3"/>
      <c r="J72" s="3"/>
      <c r="K72" s="95" t="s">
        <v>155</v>
      </c>
      <c r="L72" s="96"/>
      <c r="M72" s="96"/>
      <c r="N72" s="96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 ht="15.75" customHeight="1">
      <c r="A73" s="3"/>
      <c r="B73" s="9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1:36" ht="15.75" customHeight="1">
      <c r="A74" s="3"/>
      <c r="B74" s="9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1:36" ht="15.75" customHeight="1">
      <c r="A75" s="3"/>
      <c r="B75" s="9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 ht="15.75" customHeight="1">
      <c r="A76" s="3"/>
      <c r="B76" s="9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6" ht="15.75" customHeight="1">
      <c r="A77" s="3"/>
      <c r="B77" s="9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6" ht="15.75" customHeight="1">
      <c r="A78" s="3"/>
      <c r="B78" s="9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6" ht="15.75" customHeight="1">
      <c r="A79" s="3"/>
      <c r="B79" s="9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 ht="15.75" customHeight="1">
      <c r="A80" s="3"/>
      <c r="B80" s="9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1:36" ht="15.75" customHeight="1">
      <c r="A81" s="3"/>
      <c r="B81" s="9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pans="1:36" ht="15.75" customHeight="1">
      <c r="A82" s="3"/>
      <c r="B82" s="9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pans="1:36" ht="15.75" customHeight="1">
      <c r="A83" s="3"/>
      <c r="B83" s="9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1:36" ht="15.75" customHeight="1">
      <c r="A84" s="3"/>
      <c r="B84" s="9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 ht="15.75" customHeight="1">
      <c r="A85" s="3"/>
      <c r="B85" s="9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 ht="15.75" customHeight="1">
      <c r="A86" s="3"/>
      <c r="B86" s="9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 ht="15.75" customHeight="1">
      <c r="A87" s="3"/>
      <c r="B87" s="9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1:36" ht="15.75" customHeight="1">
      <c r="A88" s="3"/>
      <c r="B88" s="9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spans="1:36" ht="15.75" customHeight="1">
      <c r="A89" s="3"/>
      <c r="B89" s="9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 spans="1:36" ht="15.75" customHeight="1">
      <c r="A90" s="3"/>
      <c r="B90" s="9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</row>
    <row r="91" spans="1:36" ht="15.75" customHeight="1">
      <c r="A91" s="3"/>
      <c r="B91" s="9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</row>
    <row r="92" spans="1:36" ht="15.75" customHeight="1">
      <c r="A92" s="3"/>
      <c r="B92" s="9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</row>
    <row r="93" spans="1:36" ht="15.75" customHeight="1">
      <c r="A93" s="3"/>
      <c r="B93" s="9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 spans="1:36" ht="15.75" customHeight="1">
      <c r="A94" s="3"/>
      <c r="B94" s="9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</row>
    <row r="95" spans="1:36" ht="15.75" customHeight="1">
      <c r="A95" s="3"/>
      <c r="B95" s="9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6" spans="1:36" ht="15.75" customHeight="1">
      <c r="A96" s="3"/>
      <c r="B96" s="9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</row>
    <row r="97" spans="1:36" ht="15.75" customHeight="1">
      <c r="A97" s="3"/>
      <c r="B97" s="9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  <row r="98" spans="1:36" ht="15.75" customHeight="1">
      <c r="A98" s="3"/>
      <c r="B98" s="9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</row>
    <row r="99" spans="1:36" ht="15.75" customHeight="1">
      <c r="A99" s="3"/>
      <c r="B99" s="9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</row>
    <row r="100" spans="1:36" ht="15.75" customHeight="1">
      <c r="A100" s="3"/>
      <c r="B100" s="9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</row>
    <row r="101" spans="1:36" ht="15.75" customHeight="1">
      <c r="A101" s="3"/>
      <c r="B101" s="9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</row>
    <row r="102" spans="1:36" ht="15.75" customHeight="1">
      <c r="A102" s="3"/>
      <c r="B102" s="9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</row>
    <row r="103" spans="1:36" ht="15.75" customHeight="1">
      <c r="A103" s="3"/>
      <c r="B103" s="9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</row>
    <row r="104" spans="1:36" ht="15.75" customHeight="1">
      <c r="A104" s="3"/>
      <c r="B104" s="9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</row>
    <row r="105" spans="1:36" ht="15.75" customHeight="1">
      <c r="A105" s="3"/>
      <c r="B105" s="9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</row>
    <row r="106" spans="1:36" ht="15.75" customHeight="1">
      <c r="A106" s="3"/>
      <c r="B106" s="9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</row>
    <row r="107" spans="1:36" ht="15.75" customHeight="1">
      <c r="A107" s="3"/>
      <c r="B107" s="9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</row>
    <row r="108" spans="1:36" ht="15.75" customHeight="1">
      <c r="A108" s="3"/>
      <c r="B108" s="9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</row>
    <row r="109" spans="1:36" ht="15.75" customHeight="1">
      <c r="A109" s="3"/>
      <c r="B109" s="9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</row>
    <row r="110" spans="1:36" ht="15.75" customHeight="1">
      <c r="A110" s="3"/>
      <c r="B110" s="9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</row>
    <row r="111" spans="1:36" ht="15.75" customHeight="1">
      <c r="A111" s="3"/>
      <c r="B111" s="9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</row>
    <row r="112" spans="1:36" ht="15.75" customHeight="1">
      <c r="A112" s="3"/>
      <c r="B112" s="9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</row>
    <row r="113" spans="1:36" ht="15.75" customHeight="1">
      <c r="A113" s="3"/>
      <c r="B113" s="9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</row>
    <row r="114" spans="1:36" ht="15.75" customHeight="1">
      <c r="A114" s="3"/>
      <c r="B114" s="9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</row>
    <row r="115" spans="1:36" ht="15.75" customHeight="1">
      <c r="A115" s="3"/>
      <c r="B115" s="9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</row>
    <row r="116" spans="1:36" ht="15.75" customHeight="1">
      <c r="A116" s="3"/>
      <c r="B116" s="21"/>
      <c r="C116" s="2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</row>
    <row r="117" spans="1:36" ht="15.75" customHeight="1">
      <c r="A117" s="3"/>
      <c r="B117" s="21"/>
      <c r="C117" s="28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</row>
    <row r="118" spans="1:36" ht="15.75" customHeight="1">
      <c r="A118" s="3"/>
      <c r="B118" s="21"/>
      <c r="C118" s="28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</row>
    <row r="119" spans="1:36" ht="15.75" customHeight="1">
      <c r="A119" s="3"/>
      <c r="B119" s="21"/>
      <c r="C119" s="28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</row>
    <row r="120" spans="1:36" ht="15.75" customHeight="1">
      <c r="A120" s="3"/>
      <c r="B120" s="21"/>
      <c r="C120" s="28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</row>
    <row r="121" spans="1:36" ht="15.75" customHeight="1">
      <c r="A121" s="3"/>
      <c r="B121" s="21"/>
      <c r="C121" s="2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</row>
    <row r="122" spans="1:36" ht="15.75" customHeight="1">
      <c r="A122" s="3"/>
      <c r="B122" s="21"/>
      <c r="C122" s="21"/>
      <c r="F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</row>
    <row r="123" spans="1:36" ht="15.75" customHeight="1">
      <c r="A123" s="3"/>
      <c r="B123" s="21"/>
      <c r="C123" s="21"/>
      <c r="F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</row>
    <row r="124" spans="1:36" ht="15.75" customHeight="1">
      <c r="A124" s="3"/>
      <c r="B124" s="21"/>
      <c r="C124" s="28"/>
      <c r="F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</row>
    <row r="125" spans="1:36" ht="15.75" customHeight="1">
      <c r="A125" s="3"/>
      <c r="B125" s="21"/>
      <c r="C125" s="28"/>
      <c r="F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</row>
    <row r="126" spans="1:36" ht="15.75" customHeight="1">
      <c r="A126" s="3"/>
      <c r="B126" s="21"/>
      <c r="C126" s="28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</row>
    <row r="127" spans="1:36" ht="15.75" customHeight="1">
      <c r="A127" s="3"/>
      <c r="B127" s="21"/>
      <c r="C127" s="28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</row>
    <row r="128" spans="1:36" ht="15.75" customHeight="1">
      <c r="A128" s="3"/>
      <c r="B128" s="21"/>
      <c r="C128" s="28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</row>
    <row r="129" spans="1:36" ht="15.75" customHeight="1">
      <c r="A129" s="3"/>
      <c r="B129" s="21"/>
      <c r="C129" s="28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</row>
    <row r="130" spans="1:36" ht="15.75" customHeight="1">
      <c r="A130" s="3"/>
      <c r="B130" s="21"/>
      <c r="C130" s="28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</row>
    <row r="131" spans="1:36" ht="15.75" customHeight="1">
      <c r="A131" s="3"/>
      <c r="B131" s="21"/>
      <c r="C131" s="28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</row>
    <row r="132" spans="1:36" ht="15.75" customHeight="1">
      <c r="A132" s="3"/>
      <c r="B132" s="21"/>
      <c r="C132" s="28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</row>
    <row r="133" spans="1:36" ht="15.75" customHeight="1">
      <c r="A133" s="3"/>
      <c r="B133" s="21"/>
      <c r="C133" s="28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</row>
    <row r="134" spans="1:36" ht="15.75" customHeight="1">
      <c r="A134" s="3"/>
      <c r="B134" s="21"/>
      <c r="C134" s="28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</row>
    <row r="135" spans="1:36" ht="15.75" customHeight="1">
      <c r="A135" s="3"/>
      <c r="B135" s="21"/>
      <c r="C135" s="28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</row>
    <row r="136" spans="1:36" ht="15.75" customHeight="1">
      <c r="A136" s="3"/>
      <c r="B136" s="9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</row>
    <row r="137" spans="1:36" ht="15.75" customHeight="1">
      <c r="A137" s="3"/>
      <c r="B137" s="9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</row>
    <row r="138" spans="1:36" ht="15.75" customHeight="1">
      <c r="A138" s="3"/>
      <c r="B138" s="9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</row>
    <row r="139" spans="1:36" ht="15.75" customHeight="1">
      <c r="A139" s="3"/>
      <c r="B139" s="9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</row>
    <row r="140" spans="1:36" ht="15.75" customHeight="1">
      <c r="A140" s="3"/>
      <c r="B140" s="9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</row>
    <row r="141" spans="1:36" ht="15.75" customHeight="1">
      <c r="A141" s="3"/>
      <c r="B141" s="9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</row>
    <row r="142" spans="1:36" ht="15.75" customHeight="1">
      <c r="A142" s="3"/>
      <c r="B142" s="9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</row>
    <row r="143" spans="1:36" ht="15.75" customHeight="1">
      <c r="A143" s="3"/>
      <c r="B143" s="9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</row>
    <row r="144" spans="1:36" ht="15.75" customHeight="1">
      <c r="A144" s="3"/>
      <c r="B144" s="9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</row>
    <row r="145" spans="1:36" ht="15.75" customHeight="1">
      <c r="A145" s="3"/>
      <c r="B145" s="9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</row>
    <row r="146" spans="1:36" ht="15.75" customHeight="1">
      <c r="A146" s="3"/>
      <c r="B146" s="9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</row>
    <row r="147" spans="1:36" ht="15.75" customHeight="1">
      <c r="A147" s="3"/>
      <c r="B147" s="9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</row>
    <row r="148" spans="1:36" ht="15.75" customHeight="1">
      <c r="A148" s="3"/>
      <c r="B148" s="9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</row>
    <row r="149" spans="1:36" ht="15.75" customHeight="1">
      <c r="A149" s="3"/>
      <c r="B149" s="9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</row>
    <row r="150" spans="1:36" ht="15.75" customHeight="1">
      <c r="A150" s="3"/>
      <c r="B150" s="9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</row>
    <row r="151" spans="1:36" ht="15.75" customHeight="1">
      <c r="A151" s="3"/>
      <c r="B151" s="9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</row>
    <row r="152" spans="1:36" ht="15.75" customHeight="1">
      <c r="A152" s="3"/>
      <c r="B152" s="9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</row>
    <row r="153" spans="1:36" ht="15.75" customHeight="1">
      <c r="A153" s="3"/>
      <c r="B153" s="9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</row>
    <row r="154" spans="1:36" ht="15.75" customHeight="1">
      <c r="A154" s="3"/>
      <c r="B154" s="9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</row>
    <row r="155" spans="1:36" ht="15.75" customHeight="1">
      <c r="A155" s="3"/>
      <c r="B155" s="9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</row>
    <row r="156" spans="1:36" ht="15.75" customHeight="1">
      <c r="A156" s="3"/>
      <c r="B156" s="9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</row>
    <row r="157" spans="1:36" ht="15.75" customHeight="1">
      <c r="A157" s="3"/>
      <c r="B157" s="9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</row>
    <row r="158" spans="1:36" ht="15.75" customHeight="1">
      <c r="A158" s="3"/>
      <c r="B158" s="9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</row>
    <row r="159" spans="1:36" ht="15.75" customHeight="1">
      <c r="A159" s="3"/>
      <c r="B159" s="9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</row>
    <row r="160" spans="1:36" ht="15.75" customHeight="1">
      <c r="A160" s="3"/>
      <c r="B160" s="9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</row>
    <row r="161" spans="1:36" ht="15.75" customHeight="1">
      <c r="A161" s="3"/>
      <c r="B161" s="9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</row>
    <row r="162" spans="1:36" ht="15.75" customHeight="1">
      <c r="A162" s="3"/>
      <c r="B162" s="9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</row>
    <row r="163" spans="1:36" ht="15.75" customHeight="1">
      <c r="A163" s="3"/>
      <c r="B163" s="9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pans="1:36" ht="15.75" customHeight="1">
      <c r="A164" s="3"/>
      <c r="B164" s="9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pans="1:36" ht="15.75" customHeight="1">
      <c r="A165" s="3"/>
      <c r="B165" s="9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1:36" ht="15.75" customHeight="1">
      <c r="A166" s="3"/>
      <c r="B166" s="9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1:36" ht="15.75" customHeight="1">
      <c r="A167" s="3"/>
      <c r="B167" s="9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1:36" ht="15.75" customHeight="1">
      <c r="A168" s="3"/>
      <c r="B168" s="9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</row>
    <row r="169" spans="1:36" ht="15.75" customHeight="1">
      <c r="A169" s="3"/>
      <c r="B169" s="9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</row>
    <row r="170" spans="1:36" ht="15.75" customHeight="1">
      <c r="A170" s="3"/>
      <c r="B170" s="9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</row>
    <row r="171" spans="1:36" ht="15.75" customHeight="1">
      <c r="A171" s="3"/>
      <c r="B171" s="9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</row>
    <row r="172" spans="1:36" ht="15.75" customHeight="1">
      <c r="A172" s="3"/>
      <c r="B172" s="9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</row>
    <row r="173" spans="1:36" ht="15.75" customHeight="1">
      <c r="A173" s="3"/>
      <c r="B173" s="9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</row>
    <row r="174" spans="1:36" ht="15.75" customHeight="1">
      <c r="A174" s="3"/>
      <c r="B174" s="9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</row>
    <row r="175" spans="1:36" ht="15.75" customHeight="1">
      <c r="A175" s="3"/>
      <c r="B175" s="9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</row>
    <row r="176" spans="1:36" ht="15.75" customHeight="1">
      <c r="A176" s="3"/>
      <c r="B176" s="9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</row>
    <row r="177" spans="1:36" ht="15.75" customHeight="1">
      <c r="A177" s="3"/>
      <c r="B177" s="9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</row>
    <row r="178" spans="1:36" ht="15.75" customHeight="1">
      <c r="A178" s="3"/>
      <c r="B178" s="9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</row>
    <row r="179" spans="1:36" ht="15.75" customHeight="1">
      <c r="A179" s="3"/>
      <c r="B179" s="9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</row>
    <row r="180" spans="1:36" ht="15.75" customHeight="1">
      <c r="A180" s="3"/>
      <c r="B180" s="9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</row>
    <row r="181" spans="1:36" ht="15.75" customHeight="1">
      <c r="A181" s="3"/>
      <c r="B181" s="9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</row>
    <row r="182" spans="1:36" ht="15.75" customHeight="1">
      <c r="A182" s="3"/>
      <c r="B182" s="9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</row>
    <row r="183" spans="1:36" ht="15.75" customHeight="1">
      <c r="A183" s="3"/>
      <c r="B183" s="9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</row>
    <row r="184" spans="1:36" ht="15.75" customHeight="1">
      <c r="A184" s="3"/>
      <c r="B184" s="9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</row>
    <row r="185" spans="1:36" ht="15.75" customHeight="1">
      <c r="A185" s="3"/>
      <c r="B185" s="9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</row>
    <row r="186" spans="1:36" ht="15.75" customHeight="1">
      <c r="A186" s="3"/>
      <c r="B186" s="9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</row>
    <row r="187" spans="1:36" ht="15.75" customHeight="1">
      <c r="A187" s="3"/>
      <c r="B187" s="9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</row>
    <row r="188" spans="1:36" ht="15.75" customHeight="1">
      <c r="A188" s="3"/>
      <c r="B188" s="9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</row>
    <row r="189" spans="1:36" ht="15.75" customHeight="1">
      <c r="A189" s="3"/>
      <c r="B189" s="9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</row>
    <row r="190" spans="1:36" ht="15.75" customHeight="1">
      <c r="A190" s="3"/>
      <c r="B190" s="9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</row>
    <row r="191" spans="1:36" ht="15.75" customHeight="1">
      <c r="A191" s="3"/>
      <c r="B191" s="9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</row>
    <row r="192" spans="1:36" ht="15.75" customHeight="1">
      <c r="A192" s="3"/>
      <c r="B192" s="9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</row>
    <row r="193" spans="1:36" ht="15.75" customHeight="1">
      <c r="A193" s="3"/>
      <c r="B193" s="9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</row>
    <row r="194" spans="1:36" ht="15.75" customHeight="1">
      <c r="A194" s="3"/>
      <c r="B194" s="9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</row>
    <row r="195" spans="1:36" ht="15.75" customHeight="1">
      <c r="A195" s="3"/>
      <c r="B195" s="9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</row>
    <row r="196" spans="1:36" ht="15.75" customHeight="1">
      <c r="A196" s="3"/>
      <c r="B196" s="9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</row>
    <row r="197" spans="1:36" ht="15.75" customHeight="1">
      <c r="A197" s="3"/>
      <c r="B197" s="9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</row>
    <row r="198" spans="1:36" ht="15.75" customHeight="1">
      <c r="A198" s="3"/>
      <c r="B198" s="9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</row>
    <row r="199" spans="1:36" ht="15.75" customHeight="1">
      <c r="A199" s="3"/>
      <c r="B199" s="9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</row>
    <row r="200" spans="1:36" ht="15.75" customHeight="1">
      <c r="A200" s="3"/>
      <c r="B200" s="9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</row>
    <row r="201" spans="1:36" ht="15.75" customHeight="1">
      <c r="A201" s="3"/>
      <c r="B201" s="9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</row>
    <row r="202" spans="1:36" ht="15.75" customHeight="1">
      <c r="A202" s="3"/>
      <c r="B202" s="9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</row>
    <row r="203" spans="1:36" ht="15.75" customHeight="1">
      <c r="A203" s="3"/>
      <c r="B203" s="9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</row>
    <row r="204" spans="1:36" ht="15.75" customHeight="1">
      <c r="A204" s="3"/>
      <c r="B204" s="9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</row>
    <row r="205" spans="1:36" ht="15.75" customHeight="1">
      <c r="A205" s="3"/>
      <c r="B205" s="9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</row>
    <row r="206" spans="1:36" ht="15.75" customHeight="1">
      <c r="A206" s="3"/>
      <c r="B206" s="9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</row>
    <row r="207" spans="1:36" ht="15.75" customHeight="1">
      <c r="A207" s="3"/>
      <c r="B207" s="9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</row>
    <row r="208" spans="1:36" ht="15.75" customHeight="1">
      <c r="A208" s="3"/>
      <c r="B208" s="9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</row>
    <row r="209" spans="1:36" ht="15.75" customHeight="1">
      <c r="A209" s="3"/>
      <c r="B209" s="9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</row>
    <row r="210" spans="1:36" ht="15.75" customHeight="1">
      <c r="A210" s="3"/>
      <c r="B210" s="9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</row>
    <row r="211" spans="1:36" ht="15.75" customHeight="1">
      <c r="A211" s="3"/>
      <c r="B211" s="9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</row>
    <row r="212" spans="1:36" ht="15.75" customHeight="1">
      <c r="A212" s="3"/>
      <c r="B212" s="9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</row>
    <row r="213" spans="1:36" ht="15.75" customHeight="1">
      <c r="A213" s="3"/>
      <c r="B213" s="9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</row>
    <row r="214" spans="1:36" ht="15.75" customHeight="1">
      <c r="A214" s="3"/>
      <c r="B214" s="9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</row>
    <row r="215" spans="1:36" ht="15.75" customHeight="1">
      <c r="A215" s="3"/>
      <c r="B215" s="9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</row>
    <row r="216" spans="1:36" ht="15.75" customHeight="1">
      <c r="A216" s="3"/>
      <c r="B216" s="9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</row>
    <row r="217" spans="1:36" ht="15.75" customHeight="1">
      <c r="A217" s="3"/>
      <c r="B217" s="9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</row>
    <row r="218" spans="1:36" ht="15.75" customHeight="1">
      <c r="A218" s="3"/>
      <c r="B218" s="9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</row>
    <row r="219" spans="1:36" ht="15.75" customHeight="1">
      <c r="A219" s="3"/>
      <c r="B219" s="9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</row>
    <row r="220" spans="1:36" ht="15.75" customHeight="1">
      <c r="A220" s="3"/>
      <c r="B220" s="9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</row>
    <row r="221" spans="1:36" ht="15.75" customHeight="1">
      <c r="A221" s="3"/>
      <c r="B221" s="9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</row>
    <row r="222" spans="1:36" ht="15.75" customHeight="1">
      <c r="A222" s="3"/>
      <c r="B222" s="9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</row>
    <row r="223" spans="1:36" ht="15.75" customHeight="1">
      <c r="A223" s="3"/>
      <c r="B223" s="9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</row>
    <row r="224" spans="1:36" ht="15.75" customHeight="1">
      <c r="A224" s="3"/>
      <c r="B224" s="9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</row>
    <row r="225" spans="1:36" ht="15.75" customHeight="1">
      <c r="A225" s="3"/>
      <c r="B225" s="9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</row>
    <row r="226" spans="1:36" ht="15.75" customHeight="1">
      <c r="A226" s="3"/>
      <c r="B226" s="9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</row>
    <row r="227" spans="1:36" ht="15.75" customHeight="1">
      <c r="A227" s="3"/>
      <c r="B227" s="9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</row>
    <row r="228" spans="1:36" ht="15.75" customHeight="1">
      <c r="A228" s="3"/>
      <c r="B228" s="9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</row>
    <row r="229" spans="1:36" ht="15.75" customHeight="1">
      <c r="A229" s="3"/>
      <c r="B229" s="9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</row>
    <row r="230" spans="1:36" ht="15.75" customHeight="1">
      <c r="A230" s="3"/>
      <c r="B230" s="9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</row>
    <row r="231" spans="1:36" ht="15.75" customHeight="1">
      <c r="A231" s="3"/>
      <c r="B231" s="9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</row>
    <row r="232" spans="1:36" ht="15.75" customHeight="1">
      <c r="A232" s="3"/>
      <c r="B232" s="9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</row>
    <row r="233" spans="1:36" ht="15.75" customHeight="1">
      <c r="A233" s="3"/>
      <c r="B233" s="9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</row>
    <row r="234" spans="1:36" ht="15.75" customHeight="1">
      <c r="A234" s="3"/>
      <c r="B234" s="9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</row>
    <row r="235" spans="1:36" ht="15.75" customHeight="1">
      <c r="A235" s="3"/>
      <c r="B235" s="9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</row>
    <row r="236" spans="1:36" ht="15.75" customHeight="1">
      <c r="A236" s="3"/>
      <c r="B236" s="9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</row>
    <row r="237" spans="1:36" ht="15.75" customHeight="1">
      <c r="A237" s="3"/>
      <c r="B237" s="9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</row>
    <row r="238" spans="1:36" ht="15.75" customHeight="1">
      <c r="A238" s="3"/>
      <c r="B238" s="9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</row>
    <row r="239" spans="1:36" ht="15.75" customHeight="1">
      <c r="A239" s="3"/>
      <c r="B239" s="9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</row>
    <row r="240" spans="1:36" ht="15.75" customHeight="1">
      <c r="A240" s="3"/>
      <c r="B240" s="9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</row>
    <row r="241" spans="1:36" ht="15.75" customHeight="1">
      <c r="A241" s="3"/>
      <c r="B241" s="9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</row>
    <row r="242" spans="1:36" ht="15.75" customHeight="1">
      <c r="A242" s="3"/>
      <c r="B242" s="9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</row>
    <row r="243" spans="1:36" ht="15.75" customHeight="1">
      <c r="A243" s="3"/>
      <c r="B243" s="9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</row>
    <row r="244" spans="1:36" ht="15.75" customHeight="1">
      <c r="A244" s="3"/>
      <c r="B244" s="9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</row>
    <row r="245" spans="1:36" ht="15.75" customHeight="1">
      <c r="A245" s="3"/>
      <c r="B245" s="9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</row>
    <row r="246" spans="1:36" ht="15.75" customHeight="1">
      <c r="A246" s="3"/>
      <c r="B246" s="9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</row>
    <row r="247" spans="1:36" ht="15.75" customHeight="1">
      <c r="A247" s="3"/>
      <c r="B247" s="9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</row>
    <row r="248" spans="1:36" ht="15.75" customHeight="1">
      <c r="A248" s="3"/>
      <c r="B248" s="9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</row>
    <row r="249" spans="1:36" ht="15.75" customHeight="1">
      <c r="A249" s="3"/>
      <c r="B249" s="9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</row>
    <row r="250" spans="1:36" ht="15.75" customHeight="1">
      <c r="A250" s="3"/>
      <c r="B250" s="9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</row>
    <row r="251" spans="1:36" ht="15.75" customHeight="1">
      <c r="A251" s="3"/>
      <c r="B251" s="9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</row>
    <row r="252" spans="1:36" ht="15.75" customHeight="1">
      <c r="A252" s="3"/>
      <c r="B252" s="9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</row>
    <row r="253" spans="1:36" ht="15.75" customHeight="1">
      <c r="A253" s="3"/>
      <c r="B253" s="9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</row>
    <row r="254" spans="1:36" ht="15.75" customHeight="1">
      <c r="A254" s="3"/>
      <c r="B254" s="9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</row>
    <row r="255" spans="1:36" ht="15.75" customHeight="1">
      <c r="A255" s="3"/>
      <c r="B255" s="9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</row>
    <row r="256" spans="1:36" ht="15.75" customHeight="1">
      <c r="A256" s="3"/>
      <c r="B256" s="9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</row>
    <row r="257" spans="1:36" ht="15.75" customHeight="1">
      <c r="A257" s="3"/>
      <c r="B257" s="9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</row>
    <row r="258" spans="1:36" ht="15.75" customHeight="1">
      <c r="A258" s="3"/>
      <c r="B258" s="9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</row>
    <row r="259" spans="1:36" ht="15.75" customHeight="1">
      <c r="A259" s="3"/>
      <c r="B259" s="9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</row>
    <row r="260" spans="1:36" ht="15.75" customHeight="1">
      <c r="A260" s="3"/>
      <c r="B260" s="9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</row>
    <row r="261" spans="1:36" ht="15.75" customHeight="1">
      <c r="A261" s="3"/>
      <c r="B261" s="9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</row>
    <row r="262" spans="1:36" ht="15.75" customHeight="1">
      <c r="A262" s="3"/>
      <c r="B262" s="9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</row>
    <row r="263" spans="1:36" ht="15.75" customHeight="1">
      <c r="A263" s="3"/>
      <c r="B263" s="9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</row>
    <row r="264" spans="1:36" ht="15.75" customHeight="1">
      <c r="A264" s="3"/>
      <c r="B264" s="9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</row>
    <row r="265" spans="1:36" ht="15.75" customHeight="1">
      <c r="A265" s="3"/>
      <c r="B265" s="9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</row>
    <row r="266" spans="1:36" ht="15.75" customHeight="1">
      <c r="A266" s="3"/>
      <c r="B266" s="9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</row>
    <row r="267" spans="1:36" ht="15.75" customHeight="1">
      <c r="A267" s="3"/>
      <c r="B267" s="9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</row>
    <row r="268" spans="1:36" ht="15.75" customHeight="1">
      <c r="A268" s="3"/>
      <c r="B268" s="9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</row>
    <row r="269" spans="1:36" ht="15.75" customHeight="1">
      <c r="A269" s="3"/>
      <c r="B269" s="9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</row>
    <row r="270" spans="1:36" ht="15.75" customHeight="1">
      <c r="A270" s="3"/>
      <c r="B270" s="9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</row>
    <row r="271" spans="1:36" ht="15.75" customHeight="1">
      <c r="A271" s="3"/>
      <c r="B271" s="9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</row>
    <row r="272" spans="1:36" ht="15.75" customHeight="1">
      <c r="A272" s="3"/>
      <c r="B272" s="9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</row>
    <row r="273" spans="1:36" ht="15.75" customHeight="1">
      <c r="A273" s="3"/>
      <c r="B273" s="9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</row>
    <row r="274" spans="1:36" ht="15.75" customHeight="1">
      <c r="A274" s="3"/>
      <c r="B274" s="9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</row>
    <row r="275" spans="1:36" ht="15.75" customHeight="1">
      <c r="A275" s="3"/>
      <c r="B275" s="9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</row>
    <row r="276" spans="1:36" ht="15.75" customHeight="1">
      <c r="A276" s="3"/>
      <c r="B276" s="9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</row>
    <row r="277" spans="1:36" ht="15.75" customHeight="1">
      <c r="A277" s="3"/>
      <c r="B277" s="9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</row>
    <row r="278" spans="1:36" ht="15.75" customHeight="1">
      <c r="A278" s="3"/>
      <c r="B278" s="9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</row>
    <row r="279" spans="1:36" ht="15.75" customHeight="1">
      <c r="A279" s="3"/>
      <c r="B279" s="9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</row>
    <row r="280" spans="1:36" ht="15.75" customHeight="1">
      <c r="A280" s="3"/>
      <c r="B280" s="9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</row>
    <row r="281" spans="1:36" ht="15.75" customHeight="1">
      <c r="A281" s="3"/>
      <c r="B281" s="9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</row>
    <row r="282" spans="1:36" ht="15.75" customHeight="1">
      <c r="A282" s="3"/>
      <c r="B282" s="9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</row>
    <row r="283" spans="1:36" ht="15.75" customHeight="1">
      <c r="A283" s="3"/>
      <c r="B283" s="9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</row>
    <row r="284" spans="1:36" ht="15.75" customHeight="1">
      <c r="A284" s="3"/>
      <c r="B284" s="9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</row>
    <row r="285" spans="1:36" ht="15.75" customHeight="1">
      <c r="A285" s="3"/>
      <c r="B285" s="9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</row>
    <row r="286" spans="1:36" ht="15.75" customHeight="1">
      <c r="A286" s="3"/>
      <c r="B286" s="9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</row>
    <row r="287" spans="1:36" ht="15.75" customHeight="1">
      <c r="A287" s="3"/>
      <c r="B287" s="9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</row>
    <row r="288" spans="1:36" ht="15.75" customHeight="1">
      <c r="A288" s="3"/>
      <c r="B288" s="9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</row>
    <row r="289" spans="1:36" ht="15.75" customHeight="1">
      <c r="A289" s="3"/>
      <c r="B289" s="9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</row>
    <row r="290" spans="1:36" ht="15.75" customHeight="1">
      <c r="A290" s="3"/>
      <c r="B290" s="9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</row>
    <row r="291" spans="1:36" ht="15.75" customHeight="1">
      <c r="A291" s="3"/>
      <c r="B291" s="9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</row>
    <row r="292" spans="1:36" ht="15.75" customHeight="1">
      <c r="A292" s="3"/>
      <c r="B292" s="9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</row>
    <row r="293" spans="1:36" ht="15.75" customHeight="1">
      <c r="A293" s="3"/>
      <c r="B293" s="9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</row>
    <row r="294" spans="1:36" ht="15.75" customHeight="1">
      <c r="A294" s="3"/>
      <c r="B294" s="9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</row>
    <row r="295" spans="1:36" ht="15.75" customHeight="1">
      <c r="A295" s="3"/>
      <c r="B295" s="9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</row>
    <row r="296" spans="1:36" ht="15.75" customHeight="1">
      <c r="A296" s="3"/>
      <c r="B296" s="9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</row>
    <row r="297" spans="1:36" ht="15.75" customHeight="1">
      <c r="A297" s="3"/>
      <c r="B297" s="9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</row>
    <row r="298" spans="1:36" ht="15.75" customHeight="1">
      <c r="A298" s="3"/>
      <c r="B298" s="9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</row>
    <row r="299" spans="1:36" ht="15.75" customHeight="1">
      <c r="A299" s="3"/>
      <c r="B299" s="9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</row>
    <row r="300" spans="1:36" ht="15.75" customHeight="1">
      <c r="A300" s="3"/>
      <c r="B300" s="9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</row>
    <row r="301" spans="1:36" ht="15.75" customHeight="1">
      <c r="A301" s="3"/>
      <c r="B301" s="9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</row>
    <row r="302" spans="1:36" ht="15.75" customHeight="1">
      <c r="A302" s="3"/>
      <c r="B302" s="9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</row>
    <row r="303" spans="1:36" ht="15.75" customHeight="1">
      <c r="A303" s="3"/>
      <c r="B303" s="9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</row>
    <row r="304" spans="1:36" ht="15.75" customHeight="1">
      <c r="A304" s="3"/>
      <c r="B304" s="9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</row>
    <row r="305" spans="1:36" ht="15.75" customHeight="1">
      <c r="A305" s="3"/>
      <c r="B305" s="9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</row>
    <row r="306" spans="1:36" ht="15.75" customHeight="1">
      <c r="A306" s="3"/>
      <c r="B306" s="9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</row>
    <row r="307" spans="1:36" ht="15.75" customHeight="1">
      <c r="A307" s="3"/>
      <c r="B307" s="9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</row>
    <row r="308" spans="1:36" ht="15.75" customHeight="1">
      <c r="A308" s="3"/>
      <c r="B308" s="9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</row>
    <row r="309" spans="1:36" ht="15.75" customHeight="1">
      <c r="A309" s="3"/>
      <c r="B309" s="9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</row>
    <row r="310" spans="1:36" ht="15.75" customHeight="1">
      <c r="A310" s="3"/>
      <c r="B310" s="9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</row>
    <row r="311" spans="1:36" ht="15.75" customHeight="1">
      <c r="A311" s="3"/>
      <c r="B311" s="9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</row>
    <row r="312" spans="1:36" ht="15.75" customHeight="1">
      <c r="A312" s="3"/>
      <c r="B312" s="9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</row>
    <row r="313" spans="1:36" ht="15.75" customHeight="1">
      <c r="A313" s="3"/>
      <c r="B313" s="9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</row>
    <row r="314" spans="1:36" ht="15.75" customHeight="1">
      <c r="A314" s="3"/>
      <c r="B314" s="9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</row>
    <row r="315" spans="1:36" ht="15.75" customHeight="1">
      <c r="A315" s="3"/>
      <c r="B315" s="9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</row>
    <row r="316" spans="1:36" ht="15.75" customHeight="1">
      <c r="A316" s="3"/>
      <c r="B316" s="9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</row>
    <row r="317" spans="1:36" ht="15.75" customHeight="1">
      <c r="A317" s="3"/>
      <c r="B317" s="9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</row>
    <row r="318" spans="1:36" ht="15.75" customHeight="1">
      <c r="A318" s="3"/>
      <c r="B318" s="9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</row>
    <row r="319" spans="1:36" ht="15.75" customHeight="1">
      <c r="A319" s="3"/>
      <c r="B319" s="9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</row>
    <row r="320" spans="1:36" ht="15.75" customHeight="1">
      <c r="A320" s="3"/>
      <c r="B320" s="9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</row>
    <row r="321" spans="1:36" ht="15.75" customHeight="1">
      <c r="A321" s="3"/>
      <c r="B321" s="9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</row>
    <row r="322" spans="1:36" ht="15.75" customHeight="1">
      <c r="A322" s="3"/>
      <c r="B322" s="9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</row>
    <row r="323" spans="1:36" ht="15.75" customHeight="1">
      <c r="A323" s="3"/>
      <c r="B323" s="9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</row>
    <row r="324" spans="1:36" ht="15.75" customHeight="1">
      <c r="A324" s="3"/>
      <c r="B324" s="9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</row>
    <row r="325" spans="1:36" ht="15.75" customHeight="1">
      <c r="A325" s="3"/>
      <c r="B325" s="9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</row>
    <row r="326" spans="1:36" ht="15.75" customHeight="1">
      <c r="A326" s="3"/>
      <c r="B326" s="9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</row>
    <row r="327" spans="1:36" ht="15.75" customHeight="1">
      <c r="A327" s="3"/>
      <c r="B327" s="9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</row>
    <row r="328" spans="1:36" ht="15.75" customHeight="1">
      <c r="A328" s="3"/>
      <c r="B328" s="9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</row>
    <row r="329" spans="1:36" ht="15.75" customHeight="1">
      <c r="A329" s="3"/>
      <c r="B329" s="9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</row>
    <row r="330" spans="1:36" ht="15.75" customHeight="1">
      <c r="A330" s="3"/>
      <c r="B330" s="9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</row>
    <row r="331" spans="1:36" ht="15.75" customHeight="1">
      <c r="A331" s="3"/>
      <c r="B331" s="9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</row>
    <row r="332" spans="1:36" ht="15.75" customHeight="1">
      <c r="A332" s="3"/>
      <c r="B332" s="9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</row>
    <row r="333" spans="1:36" ht="15.75" customHeight="1">
      <c r="A333" s="3"/>
      <c r="B333" s="9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</row>
    <row r="334" spans="1:36" ht="15.75" customHeight="1">
      <c r="A334" s="3"/>
      <c r="B334" s="9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</row>
    <row r="335" spans="1:36" ht="15.75" customHeight="1">
      <c r="A335" s="3"/>
      <c r="B335" s="9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</row>
    <row r="336" spans="1:36" ht="15.75" customHeight="1">
      <c r="A336" s="3"/>
      <c r="B336" s="9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</row>
    <row r="337" spans="1:36" ht="15.75" customHeight="1">
      <c r="A337" s="3"/>
      <c r="B337" s="9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</row>
    <row r="338" spans="1:36" ht="15.75" customHeight="1">
      <c r="A338" s="3"/>
      <c r="B338" s="9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</row>
    <row r="339" spans="1:36" ht="15.75" customHeight="1">
      <c r="A339" s="3"/>
      <c r="B339" s="9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</row>
    <row r="340" spans="1:36" ht="15.75" customHeight="1">
      <c r="A340" s="3"/>
      <c r="B340" s="9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</row>
    <row r="341" spans="1:36" ht="15.75" customHeight="1">
      <c r="A341" s="3"/>
      <c r="B341" s="9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</row>
    <row r="342" spans="1:36" ht="15.75" customHeight="1">
      <c r="A342" s="3"/>
      <c r="B342" s="9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</row>
    <row r="343" spans="1:36" ht="15.75" customHeight="1">
      <c r="A343" s="3"/>
      <c r="B343" s="9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</row>
    <row r="344" spans="1:36" ht="15.75" customHeight="1">
      <c r="A344" s="3"/>
      <c r="B344" s="9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</row>
    <row r="345" spans="1:36" ht="15.75" customHeight="1">
      <c r="A345" s="3"/>
      <c r="B345" s="9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</row>
    <row r="346" spans="1:36" ht="15.75" customHeight="1">
      <c r="A346" s="3"/>
      <c r="B346" s="9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</row>
    <row r="347" spans="1:36" ht="15.75" customHeight="1">
      <c r="A347" s="3"/>
      <c r="B347" s="9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</row>
    <row r="348" spans="1:36" ht="15.75" customHeight="1">
      <c r="A348" s="3"/>
      <c r="B348" s="9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</row>
    <row r="349" spans="1:36" ht="15.75" customHeight="1">
      <c r="A349" s="3"/>
      <c r="B349" s="9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</row>
    <row r="350" spans="1:36" ht="15.75" customHeight="1">
      <c r="A350" s="3"/>
      <c r="B350" s="9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</row>
    <row r="351" spans="1:36" ht="15.75" customHeight="1">
      <c r="A351" s="3"/>
      <c r="B351" s="9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</row>
    <row r="352" spans="1:36" ht="15.75" customHeight="1">
      <c r="A352" s="3"/>
      <c r="B352" s="9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</row>
    <row r="353" spans="1:36" ht="15.75" customHeight="1">
      <c r="A353" s="3"/>
      <c r="B353" s="9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</row>
    <row r="354" spans="1:36" ht="15.75" customHeight="1">
      <c r="A354" s="3"/>
      <c r="B354" s="9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</row>
    <row r="355" spans="1:36" ht="15.75" customHeight="1">
      <c r="A355" s="3"/>
      <c r="B355" s="9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</row>
    <row r="356" spans="1:36" ht="15.75" customHeight="1">
      <c r="A356" s="3"/>
      <c r="B356" s="9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</row>
    <row r="357" spans="1:36" ht="15.75" customHeight="1">
      <c r="A357" s="3"/>
      <c r="B357" s="9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</row>
    <row r="358" spans="1:36" ht="15.75" customHeight="1">
      <c r="A358" s="3"/>
      <c r="B358" s="9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</row>
    <row r="359" spans="1:36" ht="15.75" customHeight="1">
      <c r="A359" s="3"/>
      <c r="B359" s="9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</row>
    <row r="360" spans="1:36" ht="15.75" customHeight="1">
      <c r="A360" s="3"/>
      <c r="B360" s="9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</row>
    <row r="361" spans="1:36" ht="15.75" customHeight="1">
      <c r="A361" s="3"/>
      <c r="B361" s="9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</row>
    <row r="362" spans="1:36" ht="15.75" customHeight="1">
      <c r="A362" s="3"/>
      <c r="B362" s="9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</row>
    <row r="363" spans="1:36" ht="15.75" customHeight="1">
      <c r="A363" s="3"/>
      <c r="B363" s="9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</row>
    <row r="364" spans="1:36" ht="15.75" customHeight="1">
      <c r="A364" s="3"/>
      <c r="B364" s="9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</row>
    <row r="365" spans="1:36" ht="15.75" customHeight="1">
      <c r="A365" s="3"/>
      <c r="B365" s="9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</row>
    <row r="366" spans="1:36" ht="15.75" customHeight="1">
      <c r="A366" s="3"/>
      <c r="B366" s="9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</row>
    <row r="367" spans="1:36" ht="15.75" customHeight="1">
      <c r="A367" s="3"/>
      <c r="B367" s="9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</row>
    <row r="368" spans="1:36" ht="15.75" customHeight="1">
      <c r="A368" s="3"/>
      <c r="B368" s="9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</row>
    <row r="369" spans="1:36" ht="15.75" customHeight="1">
      <c r="A369" s="3"/>
      <c r="B369" s="9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</row>
    <row r="370" spans="1:36" ht="15.75" customHeight="1">
      <c r="A370" s="3"/>
      <c r="B370" s="9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</row>
    <row r="371" spans="1:36" ht="15.75" customHeight="1">
      <c r="A371" s="3"/>
      <c r="B371" s="9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</row>
    <row r="372" spans="1:36" ht="15.75" customHeight="1">
      <c r="A372" s="3"/>
      <c r="B372" s="9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</row>
    <row r="373" spans="1:36" ht="15.75" customHeight="1">
      <c r="A373" s="3"/>
      <c r="B373" s="9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</row>
    <row r="374" spans="1:36" ht="15.75" customHeight="1">
      <c r="A374" s="3"/>
      <c r="B374" s="9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</row>
    <row r="375" spans="1:36" ht="15.75" customHeight="1">
      <c r="A375" s="3"/>
      <c r="B375" s="9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</row>
    <row r="376" spans="1:36" ht="15.75" customHeight="1">
      <c r="A376" s="3"/>
      <c r="B376" s="9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</row>
    <row r="377" spans="1:36" ht="15.75" customHeight="1">
      <c r="A377" s="3"/>
      <c r="B377" s="9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</row>
    <row r="378" spans="1:36" ht="15.75" customHeight="1">
      <c r="A378" s="3"/>
      <c r="B378" s="9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</row>
    <row r="379" spans="1:36" ht="15.75" customHeight="1">
      <c r="A379" s="3"/>
      <c r="B379" s="9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</row>
    <row r="380" spans="1:36" ht="15.75" customHeight="1">
      <c r="A380" s="3"/>
      <c r="B380" s="9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</row>
    <row r="381" spans="1:36" ht="15.75" customHeight="1">
      <c r="A381" s="3"/>
      <c r="B381" s="9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</row>
    <row r="382" spans="1:36" ht="15.75" customHeight="1">
      <c r="A382" s="3"/>
      <c r="B382" s="9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</row>
    <row r="383" spans="1:36" ht="15.75" customHeight="1">
      <c r="A383" s="3"/>
      <c r="B383" s="9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</row>
    <row r="384" spans="1:36" ht="15.75" customHeight="1">
      <c r="A384" s="3"/>
      <c r="B384" s="9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</row>
    <row r="385" spans="1:36" ht="15.75" customHeight="1">
      <c r="A385" s="3"/>
      <c r="B385" s="9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</row>
    <row r="386" spans="1:36" ht="15.75" customHeight="1">
      <c r="A386" s="3"/>
      <c r="B386" s="9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</row>
    <row r="387" spans="1:36" ht="15.75" customHeight="1">
      <c r="A387" s="3"/>
      <c r="B387" s="9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</row>
    <row r="388" spans="1:36" ht="15.75" customHeight="1">
      <c r="A388" s="3"/>
      <c r="B388" s="9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</row>
    <row r="389" spans="1:36" ht="15.75" customHeight="1">
      <c r="A389" s="3"/>
      <c r="B389" s="9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</row>
    <row r="390" spans="1:36" ht="15.75" customHeight="1">
      <c r="A390" s="3"/>
      <c r="B390" s="9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</row>
    <row r="391" spans="1:36" ht="15.75" customHeight="1">
      <c r="A391" s="3"/>
      <c r="B391" s="9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</row>
    <row r="392" spans="1:36" ht="15.75" customHeight="1">
      <c r="A392" s="3"/>
      <c r="B392" s="9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</row>
    <row r="393" spans="1:36" ht="15.75" customHeight="1">
      <c r="A393" s="3"/>
      <c r="B393" s="9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</row>
    <row r="394" spans="1:36" ht="15.75" customHeight="1">
      <c r="A394" s="3"/>
      <c r="B394" s="9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</row>
    <row r="395" spans="1:36" ht="15.75" customHeight="1">
      <c r="A395" s="3"/>
      <c r="B395" s="9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</row>
    <row r="396" spans="1:36" ht="15.75" customHeight="1">
      <c r="A396" s="3"/>
      <c r="B396" s="9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</row>
    <row r="397" spans="1:36" ht="15.75" customHeight="1">
      <c r="A397" s="3"/>
      <c r="B397" s="9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</row>
    <row r="398" spans="1:36" ht="15.75" customHeight="1">
      <c r="A398" s="3"/>
      <c r="B398" s="9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</row>
    <row r="399" spans="1:36" ht="15.75" customHeight="1">
      <c r="A399" s="3"/>
      <c r="B399" s="9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</row>
    <row r="400" spans="1:36" ht="15.75" customHeight="1">
      <c r="A400" s="3"/>
      <c r="B400" s="9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</row>
    <row r="401" spans="1:36" ht="15.75" customHeight="1">
      <c r="A401" s="3"/>
      <c r="B401" s="9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</row>
    <row r="402" spans="1:36" ht="15.75" customHeight="1">
      <c r="A402" s="3"/>
      <c r="B402" s="9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</row>
    <row r="403" spans="1:36" ht="15.75" customHeight="1">
      <c r="A403" s="3"/>
      <c r="B403" s="9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</row>
    <row r="404" spans="1:36" ht="15.75" customHeight="1">
      <c r="A404" s="3"/>
      <c r="B404" s="9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</row>
    <row r="405" spans="1:36" ht="15.75" customHeight="1">
      <c r="A405" s="3"/>
      <c r="B405" s="9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</row>
    <row r="406" spans="1:36" ht="15.75" customHeight="1">
      <c r="A406" s="3"/>
      <c r="B406" s="9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</row>
    <row r="407" spans="1:36" ht="15.75" customHeight="1">
      <c r="A407" s="3"/>
      <c r="B407" s="9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</row>
    <row r="408" spans="1:36" ht="15.75" customHeight="1">
      <c r="A408" s="3"/>
      <c r="B408" s="9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</row>
    <row r="409" spans="1:36" ht="15.75" customHeight="1">
      <c r="A409" s="3"/>
      <c r="B409" s="9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</row>
    <row r="410" spans="1:36" ht="15.75" customHeight="1">
      <c r="A410" s="3"/>
      <c r="B410" s="9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</row>
    <row r="411" spans="1:36" ht="15.75" customHeight="1">
      <c r="A411" s="3"/>
      <c r="B411" s="9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</row>
    <row r="412" spans="1:36" ht="15.75" customHeight="1">
      <c r="A412" s="3"/>
      <c r="B412" s="9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</row>
    <row r="413" spans="1:36" ht="15.75" customHeight="1">
      <c r="A413" s="3"/>
      <c r="B413" s="9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</row>
    <row r="414" spans="1:36" ht="15.75" customHeight="1">
      <c r="A414" s="3"/>
      <c r="B414" s="9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</row>
    <row r="415" spans="1:36" ht="15.75" customHeight="1">
      <c r="A415" s="3"/>
      <c r="B415" s="9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</row>
    <row r="416" spans="1:36" ht="15.75" customHeight="1">
      <c r="A416" s="3"/>
      <c r="B416" s="9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</row>
    <row r="417" spans="1:36" ht="15.75" customHeight="1">
      <c r="A417" s="3"/>
      <c r="B417" s="9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</row>
    <row r="418" spans="1:36" ht="15.75" customHeight="1">
      <c r="A418" s="3"/>
      <c r="B418" s="9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</row>
    <row r="419" spans="1:36" ht="15.75" customHeight="1">
      <c r="A419" s="3"/>
      <c r="B419" s="9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</row>
    <row r="420" spans="1:36" ht="15.75" customHeight="1">
      <c r="A420" s="3"/>
      <c r="B420" s="9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</row>
    <row r="421" spans="1:36" ht="15.75" customHeight="1">
      <c r="A421" s="3"/>
      <c r="B421" s="9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</row>
    <row r="422" spans="1:36" ht="15.75" customHeight="1">
      <c r="A422" s="3"/>
      <c r="B422" s="9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</row>
    <row r="423" spans="1:36" ht="15.75" customHeight="1">
      <c r="A423" s="3"/>
      <c r="B423" s="9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</row>
    <row r="424" spans="1:36" ht="15.75" customHeight="1">
      <c r="A424" s="3"/>
      <c r="B424" s="9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</row>
    <row r="425" spans="1:36" ht="15.75" customHeight="1">
      <c r="A425" s="3"/>
      <c r="B425" s="9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</row>
    <row r="426" spans="1:36" ht="15.75" customHeight="1">
      <c r="A426" s="3"/>
      <c r="B426" s="9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</row>
    <row r="427" spans="1:36" ht="15.75" customHeight="1">
      <c r="A427" s="3"/>
      <c r="B427" s="9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</row>
    <row r="428" spans="1:36" ht="15.75" customHeight="1">
      <c r="A428" s="3"/>
      <c r="B428" s="9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</row>
    <row r="429" spans="1:36" ht="15.75" customHeight="1">
      <c r="A429" s="3"/>
      <c r="B429" s="9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</row>
    <row r="430" spans="1:36" ht="15.75" customHeight="1">
      <c r="A430" s="3"/>
      <c r="B430" s="9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</row>
    <row r="431" spans="1:36" ht="15.75" customHeight="1">
      <c r="A431" s="3"/>
      <c r="B431" s="9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</row>
    <row r="432" spans="1:36" ht="15.75" customHeight="1">
      <c r="A432" s="3"/>
      <c r="B432" s="9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</row>
    <row r="433" spans="1:36" ht="15.75" customHeight="1">
      <c r="A433" s="3"/>
      <c r="B433" s="9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</row>
    <row r="434" spans="1:36" ht="15.75" customHeight="1">
      <c r="A434" s="3"/>
      <c r="B434" s="9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</row>
    <row r="435" spans="1:36" ht="15.75" customHeight="1">
      <c r="A435" s="3"/>
      <c r="B435" s="9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</row>
    <row r="436" spans="1:36" ht="15.75" customHeight="1">
      <c r="A436" s="3"/>
      <c r="B436" s="9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</row>
    <row r="437" spans="1:36" ht="15.75" customHeight="1">
      <c r="A437" s="3"/>
      <c r="B437" s="9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</row>
    <row r="438" spans="1:36" ht="15.75" customHeight="1">
      <c r="A438" s="3"/>
      <c r="B438" s="9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</row>
    <row r="439" spans="1:36" ht="15.75" customHeight="1">
      <c r="A439" s="3"/>
      <c r="B439" s="9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</row>
    <row r="440" spans="1:36" ht="15.75" customHeight="1">
      <c r="A440" s="3"/>
      <c r="B440" s="9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</row>
    <row r="441" spans="1:36" ht="15.75" customHeight="1">
      <c r="A441" s="3"/>
      <c r="B441" s="9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</row>
    <row r="442" spans="1:36" ht="15.75" customHeight="1">
      <c r="A442" s="3"/>
      <c r="B442" s="9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</row>
    <row r="443" spans="1:36" ht="15.75" customHeight="1">
      <c r="A443" s="3"/>
      <c r="B443" s="9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</row>
    <row r="444" spans="1:36" ht="15.75" customHeight="1">
      <c r="A444" s="3"/>
      <c r="B444" s="9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</row>
    <row r="445" spans="1:36" ht="15.75" customHeight="1">
      <c r="A445" s="3"/>
      <c r="B445" s="9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</row>
    <row r="446" spans="1:36" ht="15.75" customHeight="1">
      <c r="A446" s="3"/>
      <c r="B446" s="9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</row>
    <row r="447" spans="1:36" ht="15.75" customHeight="1">
      <c r="A447" s="3"/>
      <c r="B447" s="9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</row>
    <row r="448" spans="1:36" ht="15.75" customHeight="1">
      <c r="A448" s="3"/>
      <c r="B448" s="9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</row>
    <row r="449" spans="1:36" ht="15.75" customHeight="1">
      <c r="A449" s="3"/>
      <c r="B449" s="9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</row>
    <row r="450" spans="1:36" ht="15.75" customHeight="1">
      <c r="A450" s="3"/>
      <c r="B450" s="9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</row>
    <row r="451" spans="1:36" ht="15.75" customHeight="1">
      <c r="A451" s="3"/>
      <c r="B451" s="9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</row>
    <row r="452" spans="1:36" ht="15.75" customHeight="1">
      <c r="A452" s="3"/>
      <c r="B452" s="9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</row>
    <row r="453" spans="1:36" ht="15.75" customHeight="1">
      <c r="A453" s="3"/>
      <c r="B453" s="9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</row>
    <row r="454" spans="1:36" ht="15.75" customHeight="1">
      <c r="A454" s="3"/>
      <c r="B454" s="9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</row>
    <row r="455" spans="1:36" ht="15.75" customHeight="1">
      <c r="A455" s="3"/>
      <c r="B455" s="9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</row>
    <row r="456" spans="1:36" ht="15.75" customHeight="1">
      <c r="A456" s="3"/>
      <c r="B456" s="9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</row>
    <row r="457" spans="1:36" ht="15.75" customHeight="1">
      <c r="A457" s="3"/>
      <c r="B457" s="9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</row>
    <row r="458" spans="1:36" ht="15.75" customHeight="1">
      <c r="A458" s="3"/>
      <c r="B458" s="9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</row>
    <row r="459" spans="1:36" ht="15.75" customHeight="1">
      <c r="A459" s="3"/>
      <c r="B459" s="9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</row>
    <row r="460" spans="1:36" ht="15.75" customHeight="1">
      <c r="A460" s="3"/>
      <c r="B460" s="9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</row>
    <row r="461" spans="1:36" ht="15.75" customHeight="1">
      <c r="A461" s="3"/>
      <c r="B461" s="9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</row>
    <row r="462" spans="1:36" ht="15.75" customHeight="1">
      <c r="A462" s="3"/>
      <c r="B462" s="9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</row>
    <row r="463" spans="1:36" ht="15.75" customHeight="1">
      <c r="A463" s="3"/>
      <c r="B463" s="9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</row>
    <row r="464" spans="1:36" ht="15.75" customHeight="1">
      <c r="A464" s="3"/>
      <c r="B464" s="9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</row>
    <row r="465" spans="1:36" ht="15.75" customHeight="1">
      <c r="A465" s="3"/>
      <c r="B465" s="9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</row>
    <row r="466" spans="1:36" ht="15.75" customHeight="1">
      <c r="A466" s="3"/>
      <c r="B466" s="9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</row>
    <row r="467" spans="1:36" ht="15.75" customHeight="1">
      <c r="A467" s="3"/>
      <c r="B467" s="9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</row>
    <row r="468" spans="1:36" ht="15.75" customHeight="1">
      <c r="A468" s="3"/>
      <c r="B468" s="9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</row>
    <row r="469" spans="1:36" ht="15.75" customHeight="1">
      <c r="A469" s="3"/>
      <c r="B469" s="9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</row>
    <row r="470" spans="1:36" ht="15.75" customHeight="1">
      <c r="A470" s="3"/>
      <c r="B470" s="9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</row>
    <row r="471" spans="1:36" ht="15.75" customHeight="1">
      <c r="A471" s="3"/>
      <c r="B471" s="9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</row>
    <row r="472" spans="1:36" ht="15.75" customHeight="1">
      <c r="A472" s="3"/>
      <c r="B472" s="9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</row>
    <row r="473" spans="1:36" ht="15.75" customHeight="1">
      <c r="A473" s="3"/>
      <c r="B473" s="9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</row>
    <row r="474" spans="1:36" ht="15.75" customHeight="1">
      <c r="A474" s="3"/>
      <c r="B474" s="9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</row>
    <row r="475" spans="1:36" ht="15.75" customHeight="1">
      <c r="A475" s="3"/>
      <c r="B475" s="9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</row>
    <row r="476" spans="1:36" ht="15.75" customHeight="1">
      <c r="A476" s="3"/>
      <c r="B476" s="9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</row>
    <row r="477" spans="1:36" ht="15.75" customHeight="1">
      <c r="A477" s="3"/>
      <c r="B477" s="9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</row>
    <row r="478" spans="1:36" ht="15.75" customHeight="1">
      <c r="A478" s="3"/>
      <c r="B478" s="9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</row>
    <row r="479" spans="1:36" ht="15.75" customHeight="1">
      <c r="A479" s="3"/>
      <c r="B479" s="9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</row>
    <row r="480" spans="1:36" ht="15.75" customHeight="1">
      <c r="A480" s="3"/>
      <c r="B480" s="9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</row>
    <row r="481" spans="1:36" ht="15.75" customHeight="1">
      <c r="A481" s="3"/>
      <c r="B481" s="9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</row>
    <row r="482" spans="1:36" ht="15.75" customHeight="1">
      <c r="A482" s="3"/>
      <c r="B482" s="9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</row>
    <row r="483" spans="1:36" ht="15.75" customHeight="1">
      <c r="A483" s="3"/>
      <c r="B483" s="9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</row>
    <row r="484" spans="1:36" ht="15.75" customHeight="1">
      <c r="A484" s="3"/>
      <c r="B484" s="9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</row>
    <row r="485" spans="1:36" ht="15.75" customHeight="1">
      <c r="A485" s="3"/>
      <c r="B485" s="9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</row>
    <row r="486" spans="1:36" ht="15.75" customHeight="1">
      <c r="A486" s="3"/>
      <c r="B486" s="9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</row>
    <row r="487" spans="1:36" ht="15.75" customHeight="1">
      <c r="A487" s="3"/>
      <c r="B487" s="9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</row>
    <row r="488" spans="1:36" ht="15.75" customHeight="1">
      <c r="A488" s="3"/>
      <c r="B488" s="9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</row>
    <row r="489" spans="1:36" ht="15.75" customHeight="1">
      <c r="A489" s="3"/>
      <c r="B489" s="9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</row>
    <row r="490" spans="1:36" ht="15.75" customHeight="1">
      <c r="A490" s="3"/>
      <c r="B490" s="9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</row>
    <row r="491" spans="1:36" ht="15.75" customHeight="1">
      <c r="A491" s="3"/>
      <c r="B491" s="9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</row>
    <row r="492" spans="1:36" ht="15.75" customHeight="1">
      <c r="A492" s="3"/>
      <c r="B492" s="9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</row>
    <row r="493" spans="1:36" ht="15.75" customHeight="1">
      <c r="A493" s="3"/>
      <c r="B493" s="9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</row>
    <row r="494" spans="1:36" ht="15.75" customHeight="1">
      <c r="A494" s="3"/>
      <c r="B494" s="9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</row>
    <row r="495" spans="1:36" ht="15.75" customHeight="1">
      <c r="A495" s="3"/>
      <c r="B495" s="9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</row>
    <row r="496" spans="1:36" ht="15.75" customHeight="1">
      <c r="A496" s="3"/>
      <c r="B496" s="9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</row>
    <row r="497" spans="1:36" ht="15.75" customHeight="1">
      <c r="A497" s="3"/>
      <c r="B497" s="9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</row>
    <row r="498" spans="1:36" ht="15.75" customHeight="1">
      <c r="A498" s="3"/>
      <c r="B498" s="9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</row>
    <row r="499" spans="1:36" ht="15.75" customHeight="1">
      <c r="A499" s="3"/>
      <c r="B499" s="9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</row>
    <row r="500" spans="1:36" ht="15.75" customHeight="1">
      <c r="A500" s="3"/>
      <c r="B500" s="9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</row>
    <row r="501" spans="1:36" ht="15.75" customHeight="1">
      <c r="A501" s="3"/>
      <c r="B501" s="9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</row>
    <row r="502" spans="1:36" ht="15.75" customHeight="1">
      <c r="A502" s="3"/>
      <c r="B502" s="9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</row>
    <row r="503" spans="1:36" ht="15.75" customHeight="1">
      <c r="A503" s="3"/>
      <c r="B503" s="9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</row>
    <row r="504" spans="1:36" ht="15.75" customHeight="1">
      <c r="A504" s="3"/>
      <c r="B504" s="9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</row>
    <row r="505" spans="1:36" ht="15.75" customHeight="1">
      <c r="A505" s="3"/>
      <c r="B505" s="9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</row>
    <row r="506" spans="1:36" ht="15.75" customHeight="1">
      <c r="A506" s="3"/>
      <c r="B506" s="9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</row>
    <row r="507" spans="1:36" ht="15.75" customHeight="1">
      <c r="A507" s="3"/>
      <c r="B507" s="9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</row>
    <row r="508" spans="1:36" ht="15.75" customHeight="1">
      <c r="A508" s="3"/>
      <c r="B508" s="9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</row>
    <row r="509" spans="1:36" ht="15.75" customHeight="1">
      <c r="A509" s="3"/>
      <c r="B509" s="9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</row>
    <row r="510" spans="1:36" ht="15.75" customHeight="1">
      <c r="A510" s="3"/>
      <c r="B510" s="9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</row>
    <row r="511" spans="1:36" ht="15.75" customHeight="1">
      <c r="A511" s="3"/>
      <c r="B511" s="9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</row>
    <row r="512" spans="1:36" ht="15.75" customHeight="1">
      <c r="A512" s="3"/>
      <c r="B512" s="9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</row>
    <row r="513" spans="1:36" ht="15.75" customHeight="1">
      <c r="A513" s="3"/>
      <c r="B513" s="9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</row>
    <row r="514" spans="1:36" ht="15.75" customHeight="1">
      <c r="A514" s="3"/>
      <c r="B514" s="9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</row>
    <row r="515" spans="1:36" ht="15.75" customHeight="1">
      <c r="A515" s="3"/>
      <c r="B515" s="9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</row>
    <row r="516" spans="1:36" ht="15.75" customHeight="1">
      <c r="A516" s="3"/>
      <c r="B516" s="9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</row>
    <row r="517" spans="1:36" ht="15.75" customHeight="1">
      <c r="A517" s="3"/>
      <c r="B517" s="9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</row>
    <row r="518" spans="1:36" ht="15.75" customHeight="1">
      <c r="A518" s="3"/>
      <c r="B518" s="9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</row>
    <row r="519" spans="1:36" ht="15.75" customHeight="1">
      <c r="A519" s="3"/>
      <c r="B519" s="9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</row>
    <row r="520" spans="1:36" ht="15.75" customHeight="1">
      <c r="A520" s="3"/>
      <c r="B520" s="9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</row>
    <row r="521" spans="1:36" ht="15.75" customHeight="1">
      <c r="A521" s="3"/>
      <c r="B521" s="9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</row>
    <row r="522" spans="1:36" ht="15.75" customHeight="1">
      <c r="A522" s="3"/>
      <c r="B522" s="9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</row>
    <row r="523" spans="1:36" ht="15.75" customHeight="1">
      <c r="A523" s="3"/>
      <c r="B523" s="9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</row>
    <row r="524" spans="1:36" ht="15.75" customHeight="1">
      <c r="A524" s="3"/>
      <c r="B524" s="9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</row>
    <row r="525" spans="1:36" ht="15.75" customHeight="1">
      <c r="A525" s="3"/>
      <c r="B525" s="9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</row>
    <row r="526" spans="1:36" ht="15.75" customHeight="1">
      <c r="A526" s="3"/>
      <c r="B526" s="9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</row>
    <row r="527" spans="1:36" ht="15.75" customHeight="1">
      <c r="A527" s="3"/>
      <c r="B527" s="9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</row>
    <row r="528" spans="1:36" ht="15.75" customHeight="1">
      <c r="A528" s="3"/>
      <c r="B528" s="9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</row>
    <row r="529" spans="1:36" ht="15.75" customHeight="1">
      <c r="A529" s="3"/>
      <c r="B529" s="9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</row>
    <row r="530" spans="1:36" ht="15.75" customHeight="1">
      <c r="A530" s="3"/>
      <c r="B530" s="9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</row>
    <row r="531" spans="1:36" ht="15.75" customHeight="1">
      <c r="A531" s="3"/>
      <c r="B531" s="9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</row>
    <row r="532" spans="1:36" ht="15.75" customHeight="1">
      <c r="A532" s="3"/>
      <c r="B532" s="9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</row>
    <row r="533" spans="1:36" ht="15.75" customHeight="1">
      <c r="A533" s="3"/>
      <c r="B533" s="9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</row>
    <row r="534" spans="1:36" ht="15.75" customHeight="1">
      <c r="A534" s="3"/>
      <c r="B534" s="9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</row>
    <row r="535" spans="1:36" ht="15.75" customHeight="1">
      <c r="A535" s="3"/>
      <c r="B535" s="9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</row>
    <row r="536" spans="1:36" ht="15.75" customHeight="1">
      <c r="A536" s="3"/>
      <c r="B536" s="9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</row>
    <row r="537" spans="1:36" ht="15.75" customHeight="1">
      <c r="A537" s="3"/>
      <c r="B537" s="9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</row>
    <row r="538" spans="1:36" ht="15.75" customHeight="1">
      <c r="A538" s="3"/>
      <c r="B538" s="9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</row>
    <row r="539" spans="1:36" ht="15.75" customHeight="1">
      <c r="A539" s="3"/>
      <c r="B539" s="9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</row>
    <row r="540" spans="1:36" ht="15.75" customHeight="1">
      <c r="A540" s="3"/>
      <c r="B540" s="9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</row>
    <row r="541" spans="1:36" ht="15.75" customHeight="1">
      <c r="A541" s="3"/>
      <c r="B541" s="9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</row>
    <row r="542" spans="1:36" ht="15.75" customHeight="1">
      <c r="A542" s="3"/>
      <c r="B542" s="9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</row>
    <row r="543" spans="1:36" ht="15.75" customHeight="1">
      <c r="A543" s="3"/>
      <c r="B543" s="9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</row>
    <row r="544" spans="1:36" ht="15.75" customHeight="1">
      <c r="A544" s="3"/>
      <c r="B544" s="9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</row>
    <row r="545" spans="1:36" ht="15.75" customHeight="1">
      <c r="A545" s="3"/>
      <c r="B545" s="9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</row>
    <row r="546" spans="1:36" ht="15.75" customHeight="1">
      <c r="A546" s="3"/>
      <c r="B546" s="9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</row>
    <row r="547" spans="1:36" ht="15.75" customHeight="1">
      <c r="A547" s="3"/>
      <c r="B547" s="9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</row>
    <row r="548" spans="1:36" ht="15.75" customHeight="1">
      <c r="A548" s="3"/>
      <c r="B548" s="9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</row>
    <row r="549" spans="1:36" ht="15.75" customHeight="1">
      <c r="A549" s="3"/>
      <c r="B549" s="9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</row>
    <row r="550" spans="1:36" ht="15.75" customHeight="1">
      <c r="A550" s="3"/>
      <c r="B550" s="9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</row>
    <row r="551" spans="1:36" ht="15.75" customHeight="1">
      <c r="A551" s="3"/>
      <c r="B551" s="9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</row>
    <row r="552" spans="1:36" ht="15.75" customHeight="1">
      <c r="A552" s="3"/>
      <c r="B552" s="9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</row>
    <row r="553" spans="1:36" ht="15.75" customHeight="1">
      <c r="A553" s="3"/>
      <c r="B553" s="9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</row>
    <row r="554" spans="1:36" ht="15.75" customHeight="1">
      <c r="A554" s="3"/>
      <c r="B554" s="9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</row>
    <row r="555" spans="1:36" ht="15.75" customHeight="1">
      <c r="A555" s="3"/>
      <c r="B555" s="9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</row>
    <row r="556" spans="1:36" ht="15.75" customHeight="1">
      <c r="A556" s="3"/>
      <c r="B556" s="9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</row>
    <row r="557" spans="1:36" ht="15.75" customHeight="1">
      <c r="A557" s="3"/>
      <c r="B557" s="9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</row>
    <row r="558" spans="1:36" ht="15.75" customHeight="1">
      <c r="A558" s="3"/>
      <c r="B558" s="9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</row>
    <row r="559" spans="1:36" ht="15.75" customHeight="1">
      <c r="A559" s="3"/>
      <c r="B559" s="9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</row>
    <row r="560" spans="1:36" ht="15.75" customHeight="1">
      <c r="A560" s="3"/>
      <c r="B560" s="9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</row>
    <row r="561" spans="1:36" ht="15.75" customHeight="1">
      <c r="A561" s="3"/>
      <c r="B561" s="9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</row>
    <row r="562" spans="1:36" ht="15.75" customHeight="1">
      <c r="A562" s="3"/>
      <c r="B562" s="9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</row>
    <row r="563" spans="1:36" ht="15.75" customHeight="1">
      <c r="A563" s="3"/>
      <c r="B563" s="9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</row>
    <row r="564" spans="1:36" ht="15.75" customHeight="1">
      <c r="A564" s="3"/>
      <c r="B564" s="9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</row>
    <row r="565" spans="1:36" ht="15.75" customHeight="1">
      <c r="A565" s="3"/>
      <c r="B565" s="9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</row>
    <row r="566" spans="1:36" ht="15.75" customHeight="1">
      <c r="A566" s="3"/>
      <c r="B566" s="9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</row>
    <row r="567" spans="1:36" ht="15.75" customHeight="1">
      <c r="A567" s="3"/>
      <c r="B567" s="9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</row>
    <row r="568" spans="1:36" ht="15.75" customHeight="1">
      <c r="A568" s="3"/>
      <c r="B568" s="9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</row>
    <row r="569" spans="1:36" ht="15.75" customHeight="1">
      <c r="A569" s="3"/>
      <c r="B569" s="9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</row>
    <row r="570" spans="1:36" ht="15.75" customHeight="1">
      <c r="A570" s="3"/>
      <c r="B570" s="9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</row>
    <row r="571" spans="1:36" ht="15.75" customHeight="1">
      <c r="A571" s="3"/>
      <c r="B571" s="9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</row>
    <row r="572" spans="1:36" ht="15.75" customHeight="1">
      <c r="A572" s="3"/>
      <c r="B572" s="9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</row>
    <row r="573" spans="1:36" ht="15.75" customHeight="1">
      <c r="A573" s="3"/>
      <c r="B573" s="9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</row>
    <row r="574" spans="1:36" ht="15.75" customHeight="1">
      <c r="A574" s="3"/>
      <c r="B574" s="9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</row>
    <row r="575" spans="1:36" ht="15.75" customHeight="1">
      <c r="A575" s="3"/>
      <c r="B575" s="9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</row>
    <row r="576" spans="1:36" ht="15.75" customHeight="1">
      <c r="A576" s="3"/>
      <c r="B576" s="9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</row>
    <row r="577" spans="1:36" ht="15.75" customHeight="1">
      <c r="A577" s="3"/>
      <c r="B577" s="9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</row>
    <row r="578" spans="1:36" ht="15.75" customHeight="1">
      <c r="A578" s="3"/>
      <c r="B578" s="9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</row>
    <row r="579" spans="1:36" ht="15.75" customHeight="1">
      <c r="A579" s="3"/>
      <c r="B579" s="9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</row>
    <row r="580" spans="1:36" ht="15.75" customHeight="1">
      <c r="A580" s="3"/>
      <c r="B580" s="9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</row>
    <row r="581" spans="1:36" ht="15.75" customHeight="1">
      <c r="A581" s="3"/>
      <c r="B581" s="9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</row>
    <row r="582" spans="1:36" ht="15.75" customHeight="1">
      <c r="A582" s="3"/>
      <c r="B582" s="9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</row>
    <row r="583" spans="1:36" ht="15.75" customHeight="1">
      <c r="A583" s="3"/>
      <c r="B583" s="9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</row>
    <row r="584" spans="1:36" ht="15.75" customHeight="1">
      <c r="A584" s="3"/>
      <c r="B584" s="9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</row>
    <row r="585" spans="1:36" ht="15.75" customHeight="1">
      <c r="A585" s="3"/>
      <c r="B585" s="9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</row>
    <row r="586" spans="1:36" ht="15.75" customHeight="1">
      <c r="A586" s="3"/>
      <c r="B586" s="9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</row>
    <row r="587" spans="1:36" ht="15.75" customHeight="1">
      <c r="A587" s="3"/>
      <c r="B587" s="9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</row>
    <row r="588" spans="1:36" ht="15.75" customHeight="1">
      <c r="A588" s="3"/>
      <c r="B588" s="9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</row>
    <row r="589" spans="1:36" ht="15.75" customHeight="1">
      <c r="A589" s="3"/>
      <c r="B589" s="9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</row>
    <row r="590" spans="1:36" ht="15.75" customHeight="1">
      <c r="A590" s="3"/>
      <c r="B590" s="9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</row>
    <row r="591" spans="1:36" ht="15.75" customHeight="1">
      <c r="A591" s="3"/>
      <c r="B591" s="9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</row>
    <row r="592" spans="1:36" ht="15.75" customHeight="1">
      <c r="A592" s="3"/>
      <c r="B592" s="9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</row>
    <row r="593" spans="1:36" ht="15.75" customHeight="1">
      <c r="A593" s="3"/>
      <c r="B593" s="9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</row>
    <row r="594" spans="1:36" ht="15.75" customHeight="1">
      <c r="A594" s="3"/>
      <c r="B594" s="9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</row>
    <row r="595" spans="1:36" ht="15.75" customHeight="1">
      <c r="A595" s="3"/>
      <c r="B595" s="9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</row>
    <row r="596" spans="1:36" ht="15.75" customHeight="1">
      <c r="A596" s="3"/>
      <c r="B596" s="9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</row>
    <row r="597" spans="1:36" ht="15.75" customHeight="1">
      <c r="A597" s="3"/>
      <c r="B597" s="9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</row>
    <row r="598" spans="1:36" ht="15.75" customHeight="1">
      <c r="A598" s="3"/>
      <c r="B598" s="9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</row>
    <row r="599" spans="1:36" ht="15.75" customHeight="1">
      <c r="A599" s="3"/>
      <c r="B599" s="9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</row>
    <row r="600" spans="1:36" ht="15.75" customHeight="1">
      <c r="A600" s="3"/>
      <c r="B600" s="9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</row>
    <row r="601" spans="1:36" ht="15.75" customHeight="1">
      <c r="A601" s="3"/>
      <c r="B601" s="9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</row>
    <row r="602" spans="1:36" ht="15.75" customHeight="1">
      <c r="A602" s="3"/>
      <c r="B602" s="9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</row>
    <row r="603" spans="1:36" ht="15.75" customHeight="1">
      <c r="A603" s="3"/>
      <c r="B603" s="9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</row>
    <row r="604" spans="1:36" ht="15.75" customHeight="1">
      <c r="A604" s="3"/>
      <c r="B604" s="9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</row>
    <row r="605" spans="1:36" ht="15.75" customHeight="1">
      <c r="A605" s="3"/>
      <c r="B605" s="9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</row>
    <row r="606" spans="1:36" ht="15.75" customHeight="1">
      <c r="A606" s="3"/>
      <c r="B606" s="9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</row>
    <row r="607" spans="1:36" ht="15.75" customHeight="1">
      <c r="A607" s="3"/>
      <c r="B607" s="9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</row>
    <row r="608" spans="1:36" ht="15.75" customHeight="1">
      <c r="A608" s="3"/>
      <c r="B608" s="9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</row>
    <row r="609" spans="1:36" ht="15.75" customHeight="1">
      <c r="A609" s="3"/>
      <c r="B609" s="9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</row>
    <row r="610" spans="1:36" ht="15.75" customHeight="1">
      <c r="A610" s="3"/>
      <c r="B610" s="9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</row>
    <row r="611" spans="1:36" ht="15.75" customHeight="1">
      <c r="A611" s="3"/>
      <c r="B611" s="9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</row>
    <row r="612" spans="1:36" ht="15.75" customHeight="1">
      <c r="A612" s="3"/>
      <c r="B612" s="9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</row>
    <row r="613" spans="1:36" ht="15.75" customHeight="1">
      <c r="A613" s="3"/>
      <c r="B613" s="9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</row>
    <row r="614" spans="1:36" ht="15.75" customHeight="1">
      <c r="A614" s="3"/>
      <c r="B614" s="9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</row>
    <row r="615" spans="1:36" ht="15.75" customHeight="1">
      <c r="A615" s="3"/>
      <c r="B615" s="9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</row>
    <row r="616" spans="1:36" ht="15.75" customHeight="1">
      <c r="A616" s="3"/>
      <c r="B616" s="9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</row>
    <row r="617" spans="1:36" ht="15.75" customHeight="1">
      <c r="A617" s="3"/>
      <c r="B617" s="9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</row>
    <row r="618" spans="1:36" ht="15.75" customHeight="1">
      <c r="A618" s="3"/>
      <c r="B618" s="9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</row>
    <row r="619" spans="1:36" ht="15.75" customHeight="1">
      <c r="A619" s="3"/>
      <c r="B619" s="9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</row>
    <row r="620" spans="1:36" ht="15.75" customHeight="1">
      <c r="A620" s="3"/>
      <c r="B620" s="9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</row>
    <row r="621" spans="1:36" ht="15.75" customHeight="1">
      <c r="A621" s="3"/>
      <c r="B621" s="9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</row>
    <row r="622" spans="1:36" ht="15.75" customHeight="1">
      <c r="A622" s="3"/>
      <c r="B622" s="9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</row>
    <row r="623" spans="1:36" ht="15.75" customHeight="1">
      <c r="A623" s="3"/>
      <c r="B623" s="9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</row>
    <row r="624" spans="1:36" ht="15.75" customHeight="1">
      <c r="A624" s="3"/>
      <c r="B624" s="9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</row>
    <row r="625" spans="1:36" ht="15.75" customHeight="1">
      <c r="A625" s="3"/>
      <c r="B625" s="9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</row>
    <row r="626" spans="1:36" ht="15.75" customHeight="1">
      <c r="A626" s="3"/>
      <c r="B626" s="9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</row>
    <row r="627" spans="1:36" ht="15.75" customHeight="1">
      <c r="A627" s="3"/>
      <c r="B627" s="9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</row>
    <row r="628" spans="1:36" ht="15.75" customHeight="1">
      <c r="A628" s="3"/>
      <c r="B628" s="9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</row>
    <row r="629" spans="1:36" ht="15.75" customHeight="1">
      <c r="A629" s="3"/>
      <c r="B629" s="9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</row>
    <row r="630" spans="1:36" ht="15.75" customHeight="1">
      <c r="A630" s="3"/>
      <c r="B630" s="9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</row>
    <row r="631" spans="1:36" ht="15.75" customHeight="1">
      <c r="A631" s="3"/>
      <c r="B631" s="9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</row>
    <row r="632" spans="1:36" ht="15.75" customHeight="1">
      <c r="A632" s="3"/>
      <c r="B632" s="9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</row>
    <row r="633" spans="1:36" ht="15.75" customHeight="1">
      <c r="A633" s="3"/>
      <c r="B633" s="9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</row>
    <row r="634" spans="1:36" ht="15.75" customHeight="1">
      <c r="A634" s="3"/>
      <c r="B634" s="9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</row>
    <row r="635" spans="1:36" ht="15.75" customHeight="1">
      <c r="A635" s="3"/>
      <c r="B635" s="9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</row>
    <row r="636" spans="1:36" ht="15.75" customHeight="1">
      <c r="A636" s="3"/>
      <c r="B636" s="9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</row>
    <row r="637" spans="1:36" ht="15.75" customHeight="1">
      <c r="A637" s="3"/>
      <c r="B637" s="9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</row>
    <row r="638" spans="1:36" ht="15.75" customHeight="1">
      <c r="A638" s="3"/>
      <c r="B638" s="9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</row>
    <row r="639" spans="1:36" ht="15.75" customHeight="1">
      <c r="A639" s="3"/>
      <c r="B639" s="9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</row>
    <row r="640" spans="1:36" ht="15.75" customHeight="1">
      <c r="A640" s="3"/>
      <c r="B640" s="9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</row>
    <row r="641" spans="1:36" ht="15.75" customHeight="1">
      <c r="A641" s="3"/>
      <c r="B641" s="9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</row>
    <row r="642" spans="1:36" ht="15.75" customHeight="1">
      <c r="A642" s="3"/>
      <c r="B642" s="9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</row>
    <row r="643" spans="1:36" ht="15.75" customHeight="1">
      <c r="A643" s="3"/>
      <c r="B643" s="9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</row>
    <row r="644" spans="1:36" ht="15.75" customHeight="1">
      <c r="A644" s="3"/>
      <c r="B644" s="9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</row>
    <row r="645" spans="1:36" ht="15.75" customHeight="1">
      <c r="A645" s="3"/>
      <c r="B645" s="9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</row>
    <row r="646" spans="1:36" ht="15.75" customHeight="1">
      <c r="A646" s="3"/>
      <c r="B646" s="9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</row>
    <row r="647" spans="1:36" ht="15.75" customHeight="1">
      <c r="A647" s="3"/>
      <c r="B647" s="9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</row>
    <row r="648" spans="1:36" ht="15.75" customHeight="1">
      <c r="A648" s="3"/>
      <c r="B648" s="9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</row>
    <row r="649" spans="1:36" ht="15.75" customHeight="1">
      <c r="A649" s="3"/>
      <c r="B649" s="9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</row>
    <row r="650" spans="1:36" ht="15.75" customHeight="1">
      <c r="A650" s="3"/>
      <c r="B650" s="9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</row>
    <row r="651" spans="1:36" ht="15.75" customHeight="1">
      <c r="A651" s="3"/>
      <c r="B651" s="9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</row>
    <row r="652" spans="1:36" ht="15.75" customHeight="1">
      <c r="A652" s="3"/>
      <c r="B652" s="9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</row>
    <row r="653" spans="1:36" ht="15.75" customHeight="1">
      <c r="A653" s="3"/>
      <c r="B653" s="9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</row>
    <row r="654" spans="1:36" ht="15.75" customHeight="1">
      <c r="A654" s="3"/>
      <c r="B654" s="9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</row>
    <row r="655" spans="1:36" ht="15.75" customHeight="1">
      <c r="A655" s="3"/>
      <c r="B655" s="9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</row>
    <row r="656" spans="1:36" ht="15.75" customHeight="1">
      <c r="A656" s="3"/>
      <c r="B656" s="9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</row>
    <row r="657" spans="1:36" ht="15.75" customHeight="1">
      <c r="A657" s="3"/>
      <c r="B657" s="9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</row>
    <row r="658" spans="1:36" ht="15.75" customHeight="1">
      <c r="A658" s="3"/>
      <c r="B658" s="9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</row>
    <row r="659" spans="1:36" ht="15.75" customHeight="1">
      <c r="A659" s="3"/>
      <c r="B659" s="9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</row>
    <row r="660" spans="1:36" ht="15.75" customHeight="1">
      <c r="A660" s="3"/>
      <c r="B660" s="9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</row>
    <row r="661" spans="1:36" ht="15.75" customHeight="1">
      <c r="A661" s="3"/>
      <c r="B661" s="9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</row>
    <row r="662" spans="1:36" ht="15.75" customHeight="1">
      <c r="A662" s="3"/>
      <c r="B662" s="9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</row>
    <row r="663" spans="1:36" ht="15.75" customHeight="1">
      <c r="A663" s="3"/>
      <c r="B663" s="9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</row>
    <row r="664" spans="1:36" ht="15.75" customHeight="1">
      <c r="A664" s="3"/>
      <c r="B664" s="9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</row>
    <row r="665" spans="1:36" ht="15.75" customHeight="1">
      <c r="A665" s="3"/>
      <c r="B665" s="9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</row>
    <row r="666" spans="1:36" ht="15.75" customHeight="1">
      <c r="A666" s="3"/>
      <c r="B666" s="9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</row>
    <row r="667" spans="1:36" ht="15.75" customHeight="1">
      <c r="A667" s="3"/>
      <c r="B667" s="9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</row>
    <row r="668" spans="1:36" ht="15.75" customHeight="1">
      <c r="A668" s="3"/>
      <c r="B668" s="9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</row>
    <row r="669" spans="1:36" ht="15.75" customHeight="1">
      <c r="A669" s="3"/>
      <c r="B669" s="9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</row>
    <row r="670" spans="1:36" ht="15.75" customHeight="1">
      <c r="A670" s="3"/>
      <c r="B670" s="9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</row>
    <row r="671" spans="1:36" ht="15.75" customHeight="1">
      <c r="A671" s="3"/>
      <c r="B671" s="9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</row>
    <row r="672" spans="1:36" ht="15.75" customHeight="1">
      <c r="A672" s="3"/>
      <c r="B672" s="9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</row>
    <row r="673" spans="1:36" ht="15.75" customHeight="1">
      <c r="A673" s="3"/>
      <c r="B673" s="9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</row>
    <row r="674" spans="1:36" ht="15.75" customHeight="1">
      <c r="A674" s="3"/>
      <c r="B674" s="9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</row>
    <row r="675" spans="1:36" ht="15.75" customHeight="1">
      <c r="A675" s="3"/>
      <c r="B675" s="9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</row>
    <row r="676" spans="1:36" ht="15.75" customHeight="1">
      <c r="A676" s="3"/>
      <c r="B676" s="9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</row>
    <row r="677" spans="1:36" ht="15.75" customHeight="1">
      <c r="A677" s="3"/>
      <c r="B677" s="9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</row>
    <row r="678" spans="1:36" ht="15.75" customHeight="1">
      <c r="A678" s="3"/>
      <c r="B678" s="9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</row>
    <row r="679" spans="1:36" ht="15.75" customHeight="1">
      <c r="A679" s="3"/>
      <c r="B679" s="9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</row>
    <row r="680" spans="1:36" ht="15.75" customHeight="1">
      <c r="A680" s="3"/>
      <c r="B680" s="9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</row>
    <row r="681" spans="1:36" ht="15.75" customHeight="1">
      <c r="A681" s="3"/>
      <c r="B681" s="9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</row>
    <row r="682" spans="1:36" ht="15.75" customHeight="1">
      <c r="A682" s="3"/>
      <c r="B682" s="9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</row>
    <row r="683" spans="1:36" ht="15.75" customHeight="1">
      <c r="A683" s="3"/>
      <c r="B683" s="9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</row>
    <row r="684" spans="1:36" ht="15.75" customHeight="1">
      <c r="A684" s="3"/>
      <c r="B684" s="9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</row>
    <row r="685" spans="1:36" ht="15.75" customHeight="1">
      <c r="A685" s="3"/>
      <c r="B685" s="9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</row>
    <row r="686" spans="1:36" ht="15.75" customHeight="1">
      <c r="A686" s="3"/>
      <c r="B686" s="9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</row>
    <row r="687" spans="1:36" ht="15.75" customHeight="1">
      <c r="A687" s="3"/>
      <c r="B687" s="9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</row>
    <row r="688" spans="1:36" ht="15.75" customHeight="1">
      <c r="A688" s="3"/>
      <c r="B688" s="9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</row>
    <row r="689" spans="1:36" ht="15.75" customHeight="1">
      <c r="A689" s="3"/>
      <c r="B689" s="9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</row>
    <row r="690" spans="1:36" ht="15.75" customHeight="1">
      <c r="A690" s="3"/>
      <c r="B690" s="9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</row>
    <row r="691" spans="1:36" ht="15.75" customHeight="1">
      <c r="A691" s="3"/>
      <c r="B691" s="9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</row>
    <row r="692" spans="1:36" ht="15.75" customHeight="1">
      <c r="A692" s="3"/>
      <c r="B692" s="9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</row>
    <row r="693" spans="1:36" ht="15.75" customHeight="1">
      <c r="A693" s="3"/>
      <c r="B693" s="9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</row>
    <row r="694" spans="1:36" ht="15.75" customHeight="1">
      <c r="A694" s="3"/>
      <c r="B694" s="9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</row>
    <row r="695" spans="1:36" ht="15.75" customHeight="1">
      <c r="A695" s="3"/>
      <c r="B695" s="9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</row>
    <row r="696" spans="1:36" ht="15.75" customHeight="1">
      <c r="A696" s="3"/>
      <c r="B696" s="9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</row>
    <row r="697" spans="1:36" ht="15.75" customHeight="1">
      <c r="A697" s="3"/>
      <c r="B697" s="9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</row>
    <row r="698" spans="1:36" ht="15.75" customHeight="1">
      <c r="A698" s="3"/>
      <c r="B698" s="9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</row>
    <row r="699" spans="1:36" ht="15.75" customHeight="1">
      <c r="A699" s="3"/>
      <c r="B699" s="9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</row>
    <row r="700" spans="1:36" ht="15.75" customHeight="1">
      <c r="A700" s="3"/>
      <c r="B700" s="9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</row>
    <row r="701" spans="1:36" ht="15.75" customHeight="1">
      <c r="A701" s="3"/>
      <c r="B701" s="9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</row>
    <row r="702" spans="1:36" ht="15.75" customHeight="1">
      <c r="A702" s="3"/>
      <c r="B702" s="9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</row>
    <row r="703" spans="1:36" ht="15.75" customHeight="1">
      <c r="A703" s="3"/>
      <c r="B703" s="9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</row>
    <row r="704" spans="1:36" ht="15.75" customHeight="1">
      <c r="A704" s="3"/>
      <c r="B704" s="9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</row>
    <row r="705" spans="1:36" ht="15.75" customHeight="1">
      <c r="A705" s="3"/>
      <c r="B705" s="9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</row>
    <row r="706" spans="1:36" ht="15.75" customHeight="1">
      <c r="A706" s="3"/>
      <c r="B706" s="9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</row>
    <row r="707" spans="1:36" ht="15.75" customHeight="1">
      <c r="A707" s="3"/>
      <c r="B707" s="9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</row>
    <row r="708" spans="1:36" ht="15.75" customHeight="1">
      <c r="A708" s="3"/>
      <c r="B708" s="9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</row>
    <row r="709" spans="1:36" ht="15.75" customHeight="1">
      <c r="A709" s="3"/>
      <c r="B709" s="9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</row>
    <row r="710" spans="1:36" ht="15.75" customHeight="1">
      <c r="A710" s="3"/>
      <c r="B710" s="9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</row>
    <row r="711" spans="1:36" ht="15.75" customHeight="1">
      <c r="A711" s="3"/>
      <c r="B711" s="9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</row>
    <row r="712" spans="1:36" ht="15.75" customHeight="1">
      <c r="A712" s="3"/>
      <c r="B712" s="9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</row>
    <row r="713" spans="1:36" ht="15.75" customHeight="1">
      <c r="A713" s="3"/>
      <c r="B713" s="9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</row>
    <row r="714" spans="1:36" ht="15.75" customHeight="1">
      <c r="A714" s="3"/>
      <c r="B714" s="9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</row>
    <row r="715" spans="1:36" ht="15.75" customHeight="1">
      <c r="A715" s="3"/>
      <c r="B715" s="9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</row>
    <row r="716" spans="1:36" ht="15.75" customHeight="1">
      <c r="A716" s="3"/>
      <c r="B716" s="9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</row>
    <row r="717" spans="1:36" ht="15.75" customHeight="1">
      <c r="A717" s="3"/>
      <c r="B717" s="9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</row>
    <row r="718" spans="1:36" ht="15.75" customHeight="1">
      <c r="A718" s="3"/>
      <c r="B718" s="9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</row>
    <row r="719" spans="1:36" ht="15.75" customHeight="1">
      <c r="A719" s="3"/>
      <c r="B719" s="9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</row>
    <row r="720" spans="1:36" ht="15.75" customHeight="1">
      <c r="A720" s="3"/>
      <c r="B720" s="9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</row>
    <row r="721" spans="1:36" ht="15.75" customHeight="1">
      <c r="A721" s="3"/>
      <c r="B721" s="9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</row>
    <row r="722" spans="1:36" ht="15.75" customHeight="1">
      <c r="A722" s="3"/>
      <c r="B722" s="9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</row>
    <row r="723" spans="1:36" ht="15.75" customHeight="1">
      <c r="A723" s="3"/>
      <c r="B723" s="9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</row>
    <row r="724" spans="1:36" ht="15.75" customHeight="1">
      <c r="A724" s="3"/>
      <c r="B724" s="9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</row>
    <row r="725" spans="1:36" ht="15.75" customHeight="1">
      <c r="A725" s="3"/>
      <c r="B725" s="9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</row>
    <row r="726" spans="1:36" ht="15.75" customHeight="1">
      <c r="A726" s="3"/>
      <c r="B726" s="9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</row>
    <row r="727" spans="1:36" ht="15.75" customHeight="1">
      <c r="A727" s="3"/>
      <c r="B727" s="9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</row>
    <row r="728" spans="1:36" ht="15.75" customHeight="1">
      <c r="A728" s="3"/>
      <c r="B728" s="9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</row>
    <row r="729" spans="1:36" ht="15.75" customHeight="1">
      <c r="A729" s="3"/>
      <c r="B729" s="9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</row>
    <row r="730" spans="1:36" ht="15.75" customHeight="1">
      <c r="A730" s="3"/>
      <c r="B730" s="9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</row>
    <row r="731" spans="1:36" ht="15.75" customHeight="1">
      <c r="A731" s="3"/>
      <c r="B731" s="9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</row>
    <row r="732" spans="1:36" ht="15.75" customHeight="1">
      <c r="A732" s="3"/>
      <c r="B732" s="9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</row>
    <row r="733" spans="1:36" ht="15.75" customHeight="1">
      <c r="A733" s="3"/>
      <c r="B733" s="9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</row>
    <row r="734" spans="1:36" ht="15.75" customHeight="1">
      <c r="A734" s="3"/>
      <c r="B734" s="9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</row>
    <row r="735" spans="1:36" ht="15.75" customHeight="1">
      <c r="A735" s="3"/>
      <c r="B735" s="9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</row>
    <row r="736" spans="1:36" ht="15.75" customHeight="1">
      <c r="A736" s="3"/>
      <c r="B736" s="9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</row>
    <row r="737" spans="1:36" ht="15.75" customHeight="1">
      <c r="A737" s="3"/>
      <c r="B737" s="9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</row>
    <row r="738" spans="1:36" ht="15.75" customHeight="1">
      <c r="A738" s="3"/>
      <c r="B738" s="9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</row>
    <row r="739" spans="1:36" ht="15.75" customHeight="1">
      <c r="A739" s="3"/>
      <c r="B739" s="9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</row>
    <row r="740" spans="1:36" ht="15.75" customHeight="1">
      <c r="A740" s="3"/>
      <c r="B740" s="9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</row>
    <row r="741" spans="1:36" ht="15.75" customHeight="1">
      <c r="A741" s="3"/>
      <c r="B741" s="9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</row>
    <row r="742" spans="1:36" ht="15.75" customHeight="1">
      <c r="A742" s="3"/>
      <c r="B742" s="9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</row>
    <row r="743" spans="1:36" ht="15.75" customHeight="1">
      <c r="A743" s="3"/>
      <c r="B743" s="9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</row>
    <row r="744" spans="1:36" ht="15.75" customHeight="1">
      <c r="A744" s="3"/>
      <c r="B744" s="9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</row>
    <row r="745" spans="1:36" ht="15.75" customHeight="1">
      <c r="A745" s="3"/>
      <c r="B745" s="9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</row>
    <row r="746" spans="1:36" ht="15.75" customHeight="1">
      <c r="A746" s="3"/>
      <c r="B746" s="9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</row>
    <row r="747" spans="1:36" ht="15.75" customHeight="1">
      <c r="A747" s="3"/>
      <c r="B747" s="9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</row>
    <row r="748" spans="1:36" ht="15.75" customHeight="1">
      <c r="A748" s="3"/>
      <c r="B748" s="9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</row>
    <row r="749" spans="1:36" ht="15.75" customHeight="1">
      <c r="A749" s="3"/>
      <c r="B749" s="9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</row>
    <row r="750" spans="1:36" ht="15.75" customHeight="1">
      <c r="A750" s="3"/>
      <c r="B750" s="9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</row>
    <row r="751" spans="1:36" ht="15.75" customHeight="1">
      <c r="A751" s="3"/>
      <c r="B751" s="9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</row>
    <row r="752" spans="1:36" ht="15.75" customHeight="1">
      <c r="A752" s="3"/>
      <c r="B752" s="9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</row>
    <row r="753" spans="1:36" ht="15.75" customHeight="1">
      <c r="A753" s="3"/>
      <c r="B753" s="9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</row>
    <row r="754" spans="1:36" ht="15.75" customHeight="1">
      <c r="A754" s="3"/>
      <c r="B754" s="9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</row>
    <row r="755" spans="1:36" ht="15.75" customHeight="1">
      <c r="A755" s="3"/>
      <c r="B755" s="9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</row>
    <row r="756" spans="1:36" ht="15.75" customHeight="1">
      <c r="A756" s="3"/>
      <c r="B756" s="9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</row>
    <row r="757" spans="1:36" ht="15.75" customHeight="1">
      <c r="A757" s="3"/>
      <c r="B757" s="9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</row>
    <row r="758" spans="1:36" ht="15.75" customHeight="1">
      <c r="A758" s="3"/>
      <c r="B758" s="9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</row>
    <row r="759" spans="1:36" ht="15.75" customHeight="1">
      <c r="A759" s="3"/>
      <c r="B759" s="9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</row>
    <row r="760" spans="1:36" ht="15.75" customHeight="1">
      <c r="A760" s="3"/>
      <c r="B760" s="9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</row>
    <row r="761" spans="1:36" ht="15.75" customHeight="1">
      <c r="A761" s="3"/>
      <c r="B761" s="9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</row>
    <row r="762" spans="1:36" ht="15.75" customHeight="1">
      <c r="A762" s="3"/>
      <c r="B762" s="9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</row>
    <row r="763" spans="1:36" ht="15.75" customHeight="1">
      <c r="A763" s="3"/>
      <c r="B763" s="9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</row>
    <row r="764" spans="1:36" ht="15.75" customHeight="1">
      <c r="A764" s="3"/>
      <c r="B764" s="9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</row>
    <row r="765" spans="1:36" ht="15.75" customHeight="1">
      <c r="A765" s="3"/>
      <c r="B765" s="9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</row>
    <row r="766" spans="1:36" ht="15.75" customHeight="1">
      <c r="A766" s="3"/>
      <c r="B766" s="9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</row>
    <row r="767" spans="1:36" ht="15.75" customHeight="1">
      <c r="A767" s="3"/>
      <c r="B767" s="9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</row>
    <row r="768" spans="1:36" ht="15.75" customHeight="1">
      <c r="A768" s="3"/>
      <c r="B768" s="9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</row>
    <row r="769" spans="1:36" ht="15.75" customHeight="1">
      <c r="A769" s="3"/>
      <c r="B769" s="9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</row>
    <row r="770" spans="1:36" ht="15.75" customHeight="1">
      <c r="A770" s="3"/>
      <c r="B770" s="9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</row>
    <row r="771" spans="1:36" ht="15.75" customHeight="1">
      <c r="A771" s="3"/>
      <c r="B771" s="9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</row>
    <row r="772" spans="1:36" ht="15.75" customHeight="1">
      <c r="A772" s="3"/>
      <c r="B772" s="9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</row>
    <row r="773" spans="1:36" ht="15.75" customHeight="1">
      <c r="A773" s="3"/>
      <c r="B773" s="9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</row>
    <row r="774" spans="1:36" ht="15.75" customHeight="1">
      <c r="A774" s="3"/>
      <c r="B774" s="9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</row>
    <row r="775" spans="1:36" ht="15.75" customHeight="1">
      <c r="A775" s="3"/>
      <c r="B775" s="9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</row>
    <row r="776" spans="1:36" ht="15.75" customHeight="1">
      <c r="A776" s="3"/>
      <c r="B776" s="9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</row>
    <row r="777" spans="1:36" ht="15.75" customHeight="1">
      <c r="A777" s="3"/>
      <c r="B777" s="9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</row>
    <row r="778" spans="1:36" ht="15.75" customHeight="1">
      <c r="A778" s="3"/>
      <c r="B778" s="9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</row>
    <row r="779" spans="1:36" ht="15.75" customHeight="1">
      <c r="A779" s="3"/>
      <c r="B779" s="9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</row>
    <row r="780" spans="1:36" ht="15.75" customHeight="1">
      <c r="A780" s="3"/>
      <c r="B780" s="9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</row>
    <row r="781" spans="1:36" ht="15.75" customHeight="1">
      <c r="A781" s="3"/>
      <c r="B781" s="9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</row>
    <row r="782" spans="1:36" ht="15.75" customHeight="1">
      <c r="A782" s="3"/>
      <c r="B782" s="9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</row>
    <row r="783" spans="1:36" ht="15.75" customHeight="1">
      <c r="A783" s="3"/>
      <c r="B783" s="9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</row>
    <row r="784" spans="1:36" ht="15.75" customHeight="1">
      <c r="A784" s="3"/>
      <c r="B784" s="9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</row>
    <row r="785" spans="1:36" ht="15.75" customHeight="1">
      <c r="A785" s="3"/>
      <c r="B785" s="9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</row>
    <row r="786" spans="1:36" ht="15.75" customHeight="1">
      <c r="A786" s="3"/>
      <c r="B786" s="9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</row>
    <row r="787" spans="1:36" ht="15.75" customHeight="1">
      <c r="A787" s="3"/>
      <c r="B787" s="9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</row>
    <row r="788" spans="1:36" ht="15.75" customHeight="1">
      <c r="A788" s="3"/>
      <c r="B788" s="9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</row>
    <row r="789" spans="1:36" ht="15.75" customHeight="1">
      <c r="A789" s="3"/>
      <c r="B789" s="9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</row>
    <row r="790" spans="1:36" ht="15.75" customHeight="1">
      <c r="A790" s="3"/>
      <c r="B790" s="9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</row>
    <row r="791" spans="1:36" ht="15.75" customHeight="1">
      <c r="A791" s="3"/>
      <c r="B791" s="9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</row>
    <row r="792" spans="1:36" ht="15.75" customHeight="1">
      <c r="A792" s="3"/>
      <c r="B792" s="9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</row>
    <row r="793" spans="1:36" ht="15.75" customHeight="1">
      <c r="A793" s="3"/>
      <c r="B793" s="9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</row>
    <row r="794" spans="1:36" ht="15.75" customHeight="1">
      <c r="A794" s="3"/>
      <c r="B794" s="9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</row>
    <row r="795" spans="1:36" ht="15.75" customHeight="1">
      <c r="A795" s="3"/>
      <c r="B795" s="9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</row>
    <row r="796" spans="1:36" ht="15.75" customHeight="1">
      <c r="A796" s="3"/>
      <c r="B796" s="9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</row>
    <row r="797" spans="1:36" ht="15.75" customHeight="1">
      <c r="A797" s="3"/>
      <c r="B797" s="9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</row>
    <row r="798" spans="1:36" ht="15.75" customHeight="1">
      <c r="A798" s="3"/>
      <c r="B798" s="9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</row>
    <row r="799" spans="1:36" ht="15.75" customHeight="1">
      <c r="A799" s="3"/>
      <c r="B799" s="9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</row>
    <row r="800" spans="1:36" ht="15.75" customHeight="1">
      <c r="A800" s="3"/>
      <c r="B800" s="9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</row>
    <row r="801" spans="1:36" ht="15.75" customHeight="1">
      <c r="A801" s="3"/>
      <c r="B801" s="9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</row>
    <row r="802" spans="1:36" ht="15.75" customHeight="1">
      <c r="A802" s="3"/>
      <c r="B802" s="9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</row>
    <row r="803" spans="1:36" ht="15.75" customHeight="1">
      <c r="A803" s="3"/>
      <c r="B803" s="9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</row>
    <row r="804" spans="1:36" ht="15.75" customHeight="1">
      <c r="A804" s="3"/>
      <c r="B804" s="9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</row>
    <row r="805" spans="1:36" ht="15.75" customHeight="1">
      <c r="A805" s="3"/>
      <c r="B805" s="9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</row>
    <row r="806" spans="1:36" ht="15.75" customHeight="1">
      <c r="A806" s="3"/>
      <c r="B806" s="9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</row>
    <row r="807" spans="1:36" ht="15.75" customHeight="1">
      <c r="A807" s="3"/>
      <c r="B807" s="9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</row>
    <row r="808" spans="1:36" ht="15.75" customHeight="1">
      <c r="A808" s="3"/>
      <c r="B808" s="9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</row>
    <row r="809" spans="1:36" ht="15.75" customHeight="1">
      <c r="A809" s="3"/>
      <c r="B809" s="9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</row>
    <row r="810" spans="1:36" ht="15.75" customHeight="1">
      <c r="A810" s="3"/>
      <c r="B810" s="9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</row>
    <row r="811" spans="1:36" ht="15.75" customHeight="1">
      <c r="A811" s="3"/>
      <c r="B811" s="9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</row>
    <row r="812" spans="1:36" ht="15.75" customHeight="1">
      <c r="A812" s="3"/>
      <c r="B812" s="9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</row>
    <row r="813" spans="1:36" ht="15.75" customHeight="1">
      <c r="A813" s="3"/>
      <c r="B813" s="9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</row>
    <row r="814" spans="1:36" ht="15.75" customHeight="1">
      <c r="A814" s="3"/>
      <c r="B814" s="9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</row>
    <row r="815" spans="1:36" ht="15.75" customHeight="1">
      <c r="A815" s="3"/>
      <c r="B815" s="9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</row>
    <row r="816" spans="1:36" ht="15.75" customHeight="1">
      <c r="A816" s="3"/>
      <c r="B816" s="9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</row>
    <row r="817" spans="1:36" ht="15.75" customHeight="1">
      <c r="A817" s="3"/>
      <c r="B817" s="9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</row>
    <row r="818" spans="1:36" ht="15.75" customHeight="1">
      <c r="A818" s="3"/>
      <c r="B818" s="9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</row>
    <row r="819" spans="1:36" ht="15.75" customHeight="1">
      <c r="A819" s="3"/>
      <c r="B819" s="9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</row>
    <row r="820" spans="1:36" ht="15.75" customHeight="1">
      <c r="A820" s="3"/>
      <c r="B820" s="9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</row>
    <row r="821" spans="1:36" ht="15.75" customHeight="1">
      <c r="A821" s="3"/>
      <c r="B821" s="9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</row>
    <row r="822" spans="1:36" ht="15.75" customHeight="1">
      <c r="A822" s="3"/>
      <c r="B822" s="9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</row>
    <row r="823" spans="1:36" ht="15.75" customHeight="1">
      <c r="A823" s="3"/>
      <c r="B823" s="9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</row>
    <row r="824" spans="1:36" ht="15.75" customHeight="1">
      <c r="A824" s="3"/>
      <c r="B824" s="9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</row>
    <row r="825" spans="1:36" ht="15.75" customHeight="1">
      <c r="A825" s="3"/>
      <c r="B825" s="9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</row>
    <row r="826" spans="1:36" ht="15.75" customHeight="1">
      <c r="A826" s="3"/>
      <c r="B826" s="9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</row>
    <row r="827" spans="1:36" ht="15.75" customHeight="1">
      <c r="A827" s="3"/>
      <c r="B827" s="9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</row>
    <row r="828" spans="1:36" ht="15.75" customHeight="1">
      <c r="A828" s="3"/>
      <c r="B828" s="9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</row>
    <row r="829" spans="1:36" ht="15.75" customHeight="1">
      <c r="A829" s="3"/>
      <c r="B829" s="9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</row>
    <row r="830" spans="1:36" ht="15.75" customHeight="1">
      <c r="A830" s="3"/>
      <c r="B830" s="9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</row>
    <row r="831" spans="1:36" ht="15.75" customHeight="1">
      <c r="A831" s="3"/>
      <c r="B831" s="9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</row>
    <row r="832" spans="1:36" ht="15.75" customHeight="1">
      <c r="A832" s="3"/>
      <c r="B832" s="9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</row>
    <row r="833" spans="1:36" ht="15.75" customHeight="1">
      <c r="A833" s="3"/>
      <c r="B833" s="9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</row>
    <row r="834" spans="1:36" ht="15.75" customHeight="1">
      <c r="A834" s="3"/>
      <c r="B834" s="9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</row>
    <row r="835" spans="1:36" ht="15.75" customHeight="1">
      <c r="A835" s="3"/>
      <c r="B835" s="9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</row>
    <row r="836" spans="1:36" ht="15.75" customHeight="1">
      <c r="A836" s="3"/>
      <c r="B836" s="9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</row>
    <row r="837" spans="1:36" ht="15.75" customHeight="1">
      <c r="A837" s="3"/>
      <c r="B837" s="9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</row>
    <row r="838" spans="1:36" ht="15.75" customHeight="1">
      <c r="A838" s="3"/>
      <c r="B838" s="9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</row>
    <row r="839" spans="1:36" ht="15.75" customHeight="1">
      <c r="A839" s="3"/>
      <c r="B839" s="9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</row>
    <row r="840" spans="1:36" ht="15.75" customHeight="1">
      <c r="A840" s="3"/>
      <c r="B840" s="9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</row>
    <row r="841" spans="1:36" ht="15.75" customHeight="1">
      <c r="A841" s="3"/>
      <c r="B841" s="9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</row>
    <row r="842" spans="1:36" ht="15.75" customHeight="1">
      <c r="A842" s="3"/>
      <c r="B842" s="9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</row>
    <row r="843" spans="1:36" ht="15.75" customHeight="1">
      <c r="A843" s="3"/>
      <c r="B843" s="9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</row>
    <row r="844" spans="1:36" ht="15.75" customHeight="1">
      <c r="A844" s="3"/>
      <c r="B844" s="9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</row>
    <row r="845" spans="1:36" ht="15.75" customHeight="1">
      <c r="A845" s="3"/>
      <c r="B845" s="9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</row>
    <row r="846" spans="1:36" ht="15.75" customHeight="1">
      <c r="A846" s="3"/>
      <c r="B846" s="9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</row>
    <row r="847" spans="1:36" ht="15.75" customHeight="1">
      <c r="A847" s="3"/>
      <c r="B847" s="9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</row>
    <row r="848" spans="1:36" ht="15.75" customHeight="1">
      <c r="A848" s="3"/>
      <c r="B848" s="9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</row>
    <row r="849" spans="1:36" ht="15.75" customHeight="1">
      <c r="A849" s="3"/>
      <c r="B849" s="9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</row>
    <row r="850" spans="1:36" ht="15.75" customHeight="1">
      <c r="A850" s="3"/>
      <c r="B850" s="9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</row>
    <row r="851" spans="1:36" ht="15.75" customHeight="1">
      <c r="A851" s="3"/>
      <c r="B851" s="9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</row>
    <row r="852" spans="1:36" ht="15.75" customHeight="1">
      <c r="A852" s="3"/>
      <c r="B852" s="9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</row>
    <row r="853" spans="1:36" ht="15.75" customHeight="1">
      <c r="A853" s="3"/>
      <c r="B853" s="9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</row>
    <row r="854" spans="1:36" ht="15.75" customHeight="1">
      <c r="A854" s="3"/>
      <c r="B854" s="9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</row>
    <row r="855" spans="1:36" ht="15.75" customHeight="1">
      <c r="A855" s="3"/>
      <c r="B855" s="9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</row>
    <row r="856" spans="1:36" ht="15.75" customHeight="1">
      <c r="A856" s="3"/>
      <c r="B856" s="9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</row>
    <row r="857" spans="1:36" ht="15.75" customHeight="1">
      <c r="A857" s="3"/>
      <c r="B857" s="9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</row>
    <row r="858" spans="1:36" ht="15.75" customHeight="1">
      <c r="A858" s="3"/>
      <c r="B858" s="9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</row>
    <row r="859" spans="1:36" ht="15.75" customHeight="1">
      <c r="A859" s="3"/>
      <c r="B859" s="9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</row>
    <row r="860" spans="1:36" ht="15.75" customHeight="1">
      <c r="A860" s="3"/>
      <c r="B860" s="9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</row>
    <row r="861" spans="1:36" ht="15.75" customHeight="1">
      <c r="A861" s="3"/>
      <c r="B861" s="9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</row>
    <row r="862" spans="1:36" ht="15.75" customHeight="1">
      <c r="A862" s="3"/>
      <c r="B862" s="9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</row>
    <row r="863" spans="1:36" ht="15.75" customHeight="1">
      <c r="A863" s="3"/>
      <c r="B863" s="9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</row>
    <row r="864" spans="1:36" ht="15.75" customHeight="1">
      <c r="A864" s="3"/>
      <c r="B864" s="9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</row>
    <row r="865" spans="1:36" ht="15.75" customHeight="1">
      <c r="A865" s="3"/>
      <c r="B865" s="9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</row>
    <row r="866" spans="1:36" ht="15.75" customHeight="1">
      <c r="A866" s="3"/>
      <c r="B866" s="9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</row>
    <row r="867" spans="1:36" ht="15.75" customHeight="1">
      <c r="A867" s="3"/>
      <c r="B867" s="9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</row>
    <row r="868" spans="1:36" ht="15.75" customHeight="1">
      <c r="A868" s="3"/>
      <c r="B868" s="9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</row>
    <row r="869" spans="1:36" ht="15.75" customHeight="1">
      <c r="A869" s="3"/>
      <c r="B869" s="9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</row>
    <row r="870" spans="1:36" ht="15.75" customHeight="1">
      <c r="A870" s="3"/>
      <c r="B870" s="9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</row>
    <row r="871" spans="1:36" ht="15.75" customHeight="1">
      <c r="A871" s="3"/>
      <c r="B871" s="9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</row>
    <row r="872" spans="1:36" ht="15.75" customHeight="1">
      <c r="A872" s="3"/>
      <c r="B872" s="9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</row>
    <row r="873" spans="1:36" ht="15.75" customHeight="1">
      <c r="A873" s="3"/>
      <c r="B873" s="9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</row>
    <row r="874" spans="1:36" ht="15.75" customHeight="1">
      <c r="A874" s="3"/>
      <c r="B874" s="9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</row>
    <row r="875" spans="1:36" ht="15.75" customHeight="1">
      <c r="A875" s="3"/>
      <c r="B875" s="9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</row>
    <row r="876" spans="1:36" ht="15.75" customHeight="1">
      <c r="A876" s="3"/>
      <c r="B876" s="9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</row>
    <row r="877" spans="1:36" ht="15.75" customHeight="1">
      <c r="A877" s="3"/>
      <c r="B877" s="9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</row>
    <row r="878" spans="1:36" ht="15.75" customHeight="1">
      <c r="A878" s="3"/>
      <c r="B878" s="9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</row>
    <row r="879" spans="1:36" ht="15.75" customHeight="1">
      <c r="A879" s="3"/>
      <c r="B879" s="9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</row>
    <row r="880" spans="1:36" ht="15.75" customHeight="1">
      <c r="A880" s="3"/>
      <c r="B880" s="9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</row>
    <row r="881" spans="1:36" ht="15.75" customHeight="1">
      <c r="A881" s="3"/>
      <c r="B881" s="9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</row>
    <row r="882" spans="1:36" ht="15.75" customHeight="1">
      <c r="A882" s="3"/>
      <c r="B882" s="9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</row>
    <row r="883" spans="1:36" ht="15.75" customHeight="1">
      <c r="A883" s="3"/>
      <c r="B883" s="9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</row>
    <row r="884" spans="1:36" ht="15.75" customHeight="1">
      <c r="A884" s="3"/>
      <c r="B884" s="9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</row>
    <row r="885" spans="1:36" ht="15.75" customHeight="1">
      <c r="A885" s="3"/>
      <c r="B885" s="9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</row>
    <row r="886" spans="1:36" ht="15.75" customHeight="1">
      <c r="A886" s="3"/>
      <c r="B886" s="9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</row>
    <row r="887" spans="1:36" ht="15.75" customHeight="1">
      <c r="A887" s="3"/>
      <c r="B887" s="9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</row>
    <row r="888" spans="1:36" ht="15.75" customHeight="1">
      <c r="A888" s="3"/>
      <c r="B888" s="9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</row>
    <row r="889" spans="1:36" ht="15.75" customHeight="1">
      <c r="A889" s="3"/>
      <c r="B889" s="9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</row>
    <row r="890" spans="1:36" ht="15.75" customHeight="1">
      <c r="A890" s="3"/>
      <c r="B890" s="9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</row>
    <row r="891" spans="1:36" ht="15.75" customHeight="1">
      <c r="A891" s="3"/>
      <c r="B891" s="9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</row>
    <row r="892" spans="1:36" ht="15.75" customHeight="1">
      <c r="A892" s="3"/>
      <c r="B892" s="9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</row>
    <row r="893" spans="1:36" ht="15.75" customHeight="1">
      <c r="A893" s="3"/>
      <c r="B893" s="9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</row>
    <row r="894" spans="1:36" ht="15.75" customHeight="1">
      <c r="A894" s="3"/>
      <c r="B894" s="9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</row>
    <row r="895" spans="1:36" ht="15.75" customHeight="1">
      <c r="A895" s="3"/>
      <c r="B895" s="9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</row>
    <row r="896" spans="1:36" ht="15.75" customHeight="1">
      <c r="A896" s="3"/>
      <c r="B896" s="9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</row>
    <row r="897" spans="1:36" ht="15.75" customHeight="1">
      <c r="A897" s="3"/>
      <c r="B897" s="9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</row>
    <row r="898" spans="1:36" ht="15.75" customHeight="1">
      <c r="A898" s="3"/>
      <c r="B898" s="9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</row>
    <row r="899" spans="1:36" ht="15.75" customHeight="1">
      <c r="A899" s="3"/>
      <c r="B899" s="9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</row>
    <row r="900" spans="1:36" ht="15.75" customHeight="1">
      <c r="A900" s="3"/>
      <c r="B900" s="9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</row>
    <row r="901" spans="1:36" ht="15.75" customHeight="1">
      <c r="A901" s="3"/>
      <c r="B901" s="9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</row>
    <row r="902" spans="1:36" ht="15.75" customHeight="1">
      <c r="A902" s="3"/>
      <c r="B902" s="9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</row>
    <row r="903" spans="1:36" ht="15.75" customHeight="1">
      <c r="A903" s="3"/>
      <c r="B903" s="9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</row>
    <row r="904" spans="1:36" ht="15.75" customHeight="1">
      <c r="A904" s="3"/>
      <c r="B904" s="9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</row>
    <row r="905" spans="1:36" ht="15.75" customHeight="1">
      <c r="A905" s="3"/>
      <c r="B905" s="9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</row>
    <row r="906" spans="1:36" ht="15.75" customHeight="1">
      <c r="A906" s="3"/>
      <c r="B906" s="9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</row>
    <row r="907" spans="1:36" ht="15.75" customHeight="1">
      <c r="A907" s="3"/>
      <c r="B907" s="9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</row>
    <row r="908" spans="1:36" ht="15.75" customHeight="1">
      <c r="A908" s="3"/>
      <c r="B908" s="9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</row>
    <row r="909" spans="1:36" ht="15.75" customHeight="1">
      <c r="A909" s="3"/>
      <c r="B909" s="9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</row>
    <row r="910" spans="1:36" ht="15.75" customHeight="1">
      <c r="A910" s="3"/>
      <c r="B910" s="9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</row>
    <row r="911" spans="1:36" ht="15.75" customHeight="1">
      <c r="A911" s="3"/>
      <c r="B911" s="9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</row>
    <row r="912" spans="1:36" ht="15.75" customHeight="1">
      <c r="A912" s="3"/>
      <c r="B912" s="9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</row>
    <row r="913" spans="1:36" ht="15.75" customHeight="1">
      <c r="A913" s="3"/>
      <c r="B913" s="9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</row>
    <row r="914" spans="1:36" ht="15.75" customHeight="1">
      <c r="A914" s="3"/>
      <c r="B914" s="9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</row>
    <row r="915" spans="1:36" ht="15.75" customHeight="1">
      <c r="A915" s="3"/>
      <c r="B915" s="9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</row>
    <row r="916" spans="1:36" ht="15.75" customHeight="1">
      <c r="A916" s="3"/>
      <c r="B916" s="9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</row>
    <row r="917" spans="1:36" ht="15.75" customHeight="1">
      <c r="A917" s="3"/>
      <c r="B917" s="9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</row>
    <row r="918" spans="1:36" ht="15.75" customHeight="1">
      <c r="A918" s="3"/>
      <c r="B918" s="9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</row>
    <row r="919" spans="1:36" ht="15.75" customHeight="1">
      <c r="A919" s="3"/>
      <c r="B919" s="9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</row>
    <row r="920" spans="1:36" ht="15.75" customHeight="1">
      <c r="A920" s="3"/>
      <c r="B920" s="9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</row>
    <row r="921" spans="1:36" ht="15.75" customHeight="1">
      <c r="A921" s="3"/>
      <c r="B921" s="9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</row>
    <row r="922" spans="1:36" ht="15.75" customHeight="1">
      <c r="A922" s="3"/>
      <c r="B922" s="9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</row>
    <row r="923" spans="1:36" ht="15.75" customHeight="1">
      <c r="A923" s="3"/>
      <c r="B923" s="9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</row>
    <row r="924" spans="1:36" ht="15.75" customHeight="1">
      <c r="A924" s="3"/>
      <c r="B924" s="9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</row>
    <row r="925" spans="1:36" ht="15.75" customHeight="1">
      <c r="A925" s="3"/>
      <c r="B925" s="9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</row>
    <row r="926" spans="1:36" ht="15.75" customHeight="1">
      <c r="A926" s="3"/>
      <c r="B926" s="9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</row>
    <row r="927" spans="1:36" ht="15.75" customHeight="1">
      <c r="A927" s="3"/>
      <c r="B927" s="9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</row>
    <row r="928" spans="1:36" ht="15.75" customHeight="1">
      <c r="A928" s="3"/>
      <c r="B928" s="9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</row>
    <row r="929" spans="1:36" ht="15.75" customHeight="1">
      <c r="A929" s="3"/>
      <c r="B929" s="9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</row>
    <row r="930" spans="1:36" ht="15.75" customHeight="1">
      <c r="A930" s="3"/>
      <c r="B930" s="9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</row>
    <row r="931" spans="1:36" ht="15.75" customHeight="1">
      <c r="A931" s="3"/>
      <c r="B931" s="9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</row>
    <row r="932" spans="1:36" ht="15.75" customHeight="1">
      <c r="A932" s="3"/>
      <c r="B932" s="9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</row>
    <row r="933" spans="1:36" ht="15.75" customHeight="1">
      <c r="A933" s="3"/>
      <c r="B933" s="9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</row>
    <row r="934" spans="1:36" ht="15.75" customHeight="1">
      <c r="A934" s="3"/>
      <c r="B934" s="9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</row>
    <row r="935" spans="1:36" ht="15.75" customHeight="1">
      <c r="A935" s="3"/>
      <c r="B935" s="9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</row>
    <row r="936" spans="1:36" ht="15.75" customHeight="1">
      <c r="A936" s="3"/>
      <c r="B936" s="9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</row>
    <row r="937" spans="1:36" ht="15.75" customHeight="1">
      <c r="A937" s="3"/>
      <c r="B937" s="9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</row>
    <row r="938" spans="1:36" ht="15.75" customHeight="1">
      <c r="A938" s="3"/>
      <c r="B938" s="9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</row>
    <row r="939" spans="1:36" ht="15.75" customHeight="1">
      <c r="A939" s="3"/>
      <c r="B939" s="9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</row>
    <row r="940" spans="1:36" ht="15.75" customHeight="1">
      <c r="A940" s="3"/>
      <c r="B940" s="9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</row>
    <row r="941" spans="1:36" ht="15.75" customHeight="1">
      <c r="A941" s="3"/>
      <c r="B941" s="9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</row>
    <row r="942" spans="1:36" ht="15.75" customHeight="1">
      <c r="A942" s="3"/>
      <c r="B942" s="9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</row>
    <row r="943" spans="1:36" ht="15.75" customHeight="1">
      <c r="A943" s="3"/>
      <c r="B943" s="9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</row>
    <row r="944" spans="1:36" ht="15.75" customHeight="1">
      <c r="A944" s="3"/>
      <c r="B944" s="9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</row>
    <row r="945" spans="1:36" ht="15.75" customHeight="1">
      <c r="A945" s="3"/>
      <c r="B945" s="9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</row>
    <row r="946" spans="1:36" ht="15.75" customHeight="1">
      <c r="A946" s="3"/>
      <c r="B946" s="9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</row>
    <row r="947" spans="1:36" ht="15.75" customHeight="1">
      <c r="A947" s="3"/>
      <c r="B947" s="9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</row>
    <row r="948" spans="1:36" ht="15.75" customHeight="1">
      <c r="A948" s="3"/>
      <c r="B948" s="9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</row>
    <row r="949" spans="1:36" ht="15.75" customHeight="1">
      <c r="A949" s="3"/>
      <c r="B949" s="9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</row>
    <row r="950" spans="1:36" ht="15.75" customHeight="1">
      <c r="A950" s="3"/>
      <c r="B950" s="9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</row>
    <row r="951" spans="1:36" ht="15.75" customHeight="1">
      <c r="A951" s="3"/>
      <c r="B951" s="9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</row>
    <row r="952" spans="1:36" ht="15.75" customHeight="1">
      <c r="A952" s="3"/>
      <c r="B952" s="9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</row>
    <row r="953" spans="1:36" ht="15.75" customHeight="1">
      <c r="A953" s="3"/>
      <c r="B953" s="9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</row>
    <row r="954" spans="1:36" ht="15.75" customHeight="1">
      <c r="A954" s="3"/>
      <c r="B954" s="9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</row>
    <row r="955" spans="1:36" ht="15.75" customHeight="1">
      <c r="A955" s="3"/>
      <c r="B955" s="9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</row>
    <row r="956" spans="1:36" ht="15.75" customHeight="1">
      <c r="A956" s="3"/>
      <c r="B956" s="9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</row>
    <row r="957" spans="1:36" ht="15.75" customHeight="1">
      <c r="A957" s="3"/>
      <c r="B957" s="9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</row>
    <row r="958" spans="1:36" ht="15.75" customHeight="1">
      <c r="A958" s="3"/>
      <c r="B958" s="9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</row>
    <row r="959" spans="1:36" ht="15.75" customHeight="1">
      <c r="A959" s="3"/>
      <c r="B959" s="9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</row>
    <row r="960" spans="1:36" ht="15.75" customHeight="1">
      <c r="A960" s="3"/>
      <c r="B960" s="9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</row>
    <row r="961" spans="1:36" ht="15.75" customHeight="1">
      <c r="A961" s="3"/>
      <c r="B961" s="9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</row>
    <row r="962" spans="1:36" ht="15.75" customHeight="1">
      <c r="A962" s="3"/>
      <c r="B962" s="9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</row>
    <row r="963" spans="1:36" ht="15.75" customHeight="1">
      <c r="A963" s="3"/>
      <c r="B963" s="9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</row>
    <row r="964" spans="1:36" ht="15.75" customHeight="1">
      <c r="A964" s="3"/>
      <c r="B964" s="9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</row>
    <row r="965" spans="1:36" ht="15.75" customHeight="1">
      <c r="A965" s="3"/>
      <c r="B965" s="9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</row>
    <row r="966" spans="1:36" ht="15.75" customHeight="1">
      <c r="A966" s="3"/>
      <c r="B966" s="9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</row>
    <row r="967" spans="1:36" ht="15.75" customHeight="1">
      <c r="A967" s="3"/>
      <c r="B967" s="9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</row>
    <row r="968" spans="1:36" ht="15.75" customHeight="1">
      <c r="A968" s="3"/>
      <c r="B968" s="9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</row>
    <row r="969" spans="1:36" ht="15.75" customHeight="1">
      <c r="A969" s="3"/>
      <c r="B969" s="9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</row>
    <row r="970" spans="1:36" ht="15.75" customHeight="1">
      <c r="A970" s="3"/>
      <c r="B970" s="9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</row>
    <row r="971" spans="1:36" ht="15.75" customHeight="1">
      <c r="A971" s="3"/>
      <c r="B971" s="9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</row>
    <row r="972" spans="1:36" ht="15.75" customHeight="1">
      <c r="A972" s="3"/>
      <c r="B972" s="9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</row>
    <row r="973" spans="1:36" ht="15.75" customHeight="1">
      <c r="A973" s="3"/>
      <c r="B973" s="9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</row>
    <row r="974" spans="1:36" ht="15.75" customHeight="1">
      <c r="A974" s="3"/>
      <c r="B974" s="9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</row>
    <row r="975" spans="1:36" ht="15.75" customHeight="1">
      <c r="A975" s="3"/>
      <c r="B975" s="9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</row>
    <row r="976" spans="1:36" ht="15.75" customHeight="1">
      <c r="A976" s="3"/>
      <c r="B976" s="9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</row>
    <row r="977" spans="1:36" ht="15.75" customHeight="1">
      <c r="A977" s="3"/>
      <c r="B977" s="9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</row>
    <row r="978" spans="1:36" ht="15.75" customHeight="1">
      <c r="A978" s="3"/>
      <c r="B978" s="9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</row>
    <row r="979" spans="1:36" ht="15.75" customHeight="1">
      <c r="A979" s="3"/>
      <c r="B979" s="9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</row>
    <row r="980" spans="1:36" ht="15.75" customHeight="1">
      <c r="A980" s="3"/>
      <c r="B980" s="9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</row>
    <row r="981" spans="1:36" ht="15.75" customHeight="1">
      <c r="A981" s="3"/>
      <c r="B981" s="9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</row>
    <row r="982" spans="1:36" ht="15.75" customHeight="1">
      <c r="A982" s="3"/>
      <c r="B982" s="9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</row>
    <row r="983" spans="1:36" ht="15.75" customHeight="1">
      <c r="A983" s="3"/>
      <c r="B983" s="9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</row>
    <row r="984" spans="1:36" ht="15.75" customHeight="1">
      <c r="A984" s="3"/>
      <c r="B984" s="9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</row>
    <row r="985" spans="1:36" ht="15.75" customHeight="1">
      <c r="A985" s="3"/>
      <c r="B985" s="9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</row>
    <row r="986" spans="1:36" ht="15.75" customHeight="1">
      <c r="A986" s="3"/>
      <c r="B986" s="9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</row>
    <row r="987" spans="1:36" ht="15.75" customHeight="1">
      <c r="A987" s="3"/>
      <c r="B987" s="9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</row>
    <row r="988" spans="1:36" ht="15.75" customHeight="1">
      <c r="A988" s="3"/>
      <c r="B988" s="9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</row>
    <row r="989" spans="1:36" ht="15.75" customHeight="1">
      <c r="A989" s="3"/>
      <c r="B989" s="9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</row>
    <row r="990" spans="1:36" ht="15.75" customHeight="1">
      <c r="A990" s="3"/>
      <c r="B990" s="9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</row>
    <row r="991" spans="1:36" ht="15.75" customHeight="1">
      <c r="A991" s="3"/>
      <c r="B991" s="9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</row>
    <row r="992" spans="1:36" ht="15.75" customHeight="1">
      <c r="A992" s="3"/>
      <c r="B992" s="9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</row>
    <row r="993" spans="1:36" ht="15.75" customHeight="1">
      <c r="A993" s="3"/>
      <c r="B993" s="9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</row>
    <row r="994" spans="1:36" ht="15.75" customHeight="1">
      <c r="A994" s="3"/>
      <c r="B994" s="9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</row>
    <row r="995" spans="1:36" ht="15.75" customHeight="1">
      <c r="A995" s="3"/>
      <c r="B995" s="9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</row>
    <row r="996" spans="1:36" ht="15.75" customHeight="1">
      <c r="A996" s="3"/>
      <c r="B996" s="9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</row>
    <row r="997" spans="1:36" ht="15.75" customHeight="1">
      <c r="A997" s="3"/>
      <c r="B997" s="9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</row>
    <row r="998" spans="1:36" ht="15.75" customHeight="1">
      <c r="A998" s="3"/>
      <c r="B998" s="9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</row>
    <row r="999" spans="1:36" ht="15.75" customHeight="1">
      <c r="A999" s="3"/>
      <c r="B999" s="9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</row>
    <row r="1000" spans="1:36" ht="15.75" customHeight="1">
      <c r="A1000" s="3"/>
      <c r="B1000" s="9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</row>
    <row r="1001" spans="1:36" ht="15.75" customHeight="1">
      <c r="A1001" s="3"/>
      <c r="B1001" s="94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</row>
    <row r="1002" spans="1:36" ht="15.75" customHeight="1">
      <c r="A1002" s="3"/>
      <c r="B1002" s="94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</row>
    <row r="1003" spans="1:36" ht="15.75" customHeight="1">
      <c r="A1003" s="3"/>
      <c r="B1003" s="94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</row>
    <row r="1004" spans="1:36" ht="15.75" customHeight="1">
      <c r="A1004" s="3"/>
      <c r="B1004" s="94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</row>
    <row r="1005" spans="1:36" ht="15.75" customHeight="1">
      <c r="A1005" s="3"/>
      <c r="B1005" s="94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</row>
    <row r="1006" spans="1:36" ht="15.75" customHeight="1">
      <c r="A1006" s="3"/>
      <c r="B1006" s="94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</row>
    <row r="1007" spans="1:36" ht="15.75" customHeight="1">
      <c r="A1007" s="3"/>
      <c r="B1007" s="94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</row>
    <row r="1008" spans="1:36" ht="15.75" customHeight="1">
      <c r="A1008" s="3"/>
      <c r="B1008" s="94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</row>
    <row r="1009" spans="1:36" ht="15.75" customHeight="1">
      <c r="A1009" s="3"/>
      <c r="B1009" s="94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</row>
    <row r="1010" spans="1:36" ht="15.75" customHeight="1">
      <c r="A1010" s="3"/>
      <c r="B1010" s="94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</row>
    <row r="1011" spans="1:36" ht="15.75" customHeight="1">
      <c r="A1011" s="3"/>
      <c r="B1011" s="94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</row>
    <row r="1012" spans="1:36" ht="15.75" customHeight="1">
      <c r="A1012" s="3"/>
      <c r="B1012" s="94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</row>
    <row r="1013" spans="1:36" ht="15.75" customHeight="1">
      <c r="A1013" s="3"/>
      <c r="B1013" s="94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</row>
  </sheetData>
  <mergeCells count="2">
    <mergeCell ref="R37:R39"/>
    <mergeCell ref="K72:N72"/>
  </mergeCells>
  <conditionalFormatting sqref="C35:C64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2:E45 G42:H45 I44 K44:L45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20:F22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7:F39">
    <cfRule type="colorScale" priority="2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9:F39">
    <cfRule type="colorScale" priority="2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35:D66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24:E34 O24:O33 J25:J27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35:E66 G47:G48 G55 G58:G59 G66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35:F66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42:F45">
    <cfRule type="colorScale" priority="2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20:G22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35:G60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35:H60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35:I61">
    <cfRule type="colorScale" priority="6">
      <colorScale>
        <cfvo type="min"/>
        <cfvo type="max"/>
        <color rgb="FFFFFFFF"/>
        <color rgb="FF57BB8A"/>
      </colorScale>
    </cfRule>
  </conditionalFormatting>
  <conditionalFormatting sqref="I37:M37">
    <cfRule type="colorScale" priority="2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2:N44 O43">
    <cfRule type="colorScale" priority="2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25:J34 O30:O34 E31:E34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35:J61">
    <cfRule type="colorScale" priority="7">
      <colorScale>
        <cfvo type="min"/>
        <cfvo type="max"/>
        <color rgb="FFFFFFFF"/>
        <color rgb="FF57BB8A"/>
      </colorScale>
    </cfRule>
  </conditionalFormatting>
  <conditionalFormatting sqref="K35:K66">
    <cfRule type="colorScale" priority="5">
      <colorScale>
        <cfvo type="min"/>
        <cfvo type="max"/>
        <color rgb="FFFFFFFF"/>
        <color rgb="FF57BB8A"/>
      </colorScale>
    </cfRule>
  </conditionalFormatting>
  <conditionalFormatting sqref="K42:N44 O43">
    <cfRule type="colorScale" priority="24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L35:L66">
    <cfRule type="colorScale" priority="4">
      <colorScale>
        <cfvo type="min"/>
        <cfvo type="max"/>
        <color rgb="FFFFFFFF"/>
        <color rgb="FF57BB8A"/>
      </colorScale>
    </cfRule>
  </conditionalFormatting>
  <conditionalFormatting sqref="M35:N59">
    <cfRule type="colorScale" priority="30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O42:O44">
    <cfRule type="colorScale" priority="25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O35:P59">
    <cfRule type="colorScale" priority="29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O37:Q37 P17">
    <cfRule type="colorScale" priority="1">
      <colorScale>
        <cfvo type="min"/>
        <cfvo type="max"/>
        <color rgb="FFFFFFFF"/>
        <color rgb="FF57BB8A"/>
      </colorScale>
    </cfRule>
  </conditionalFormatting>
  <conditionalFormatting sqref="O39:Q39">
    <cfRule type="colorScale" priority="1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T24:T30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U24:U30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Z24:Z25 AF24:AF28 AF30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A24:AA25 AG24:AG28 AG30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hyperlinks>
    <hyperlink ref="K72" r:id="rId1" xr:uid="{4D805307-C766-40E2-9E71-6E2935FB77B1}"/>
  </hyperlinks>
  <pageMargins left="0.7" right="0.7" top="0.75" bottom="0.75" header="0" footer="0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WONDERLA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2025-09-04T09:19:43Z</dcterms:created>
  <dcterms:modified xsi:type="dcterms:W3CDTF">2025-09-04T09:20:06Z</dcterms:modified>
</cp:coreProperties>
</file>