
<file path=[Content_Types].xml><?xml version="1.0" encoding="utf-8"?>
<Types xmlns="http://schemas.openxmlformats.org/package/2006/content-types"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FY_24\"/>
    </mc:Choice>
  </mc:AlternateContent>
  <xr:revisionPtr revIDLastSave="0" documentId="8_{4F11B4DD-CC0B-4A91-9C6F-2450627A0224}" xr6:coauthVersionLast="47" xr6:coauthVersionMax="47" xr10:uidLastSave="{00000000-0000-0000-0000-000000000000}"/>
  <bookViews>
    <workbookView xWindow="-108" yWindow="-108" windowWidth="23256" windowHeight="12456" xr2:uid="{2EF73413-07A5-473E-AD23-D8F2850E0FEB}"/>
  </bookViews>
  <sheets>
    <sheet name="WONDERLA" sheetId="1" r:id="rId1"/>
    <sheet name="World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J42" i="1"/>
  <c r="J41" i="1"/>
  <c r="J40" i="1"/>
  <c r="J39" i="1"/>
  <c r="J38" i="1"/>
  <c r="X37" i="1"/>
  <c r="W37" i="1"/>
  <c r="Y32" i="1" s="1"/>
  <c r="Q37" i="1"/>
  <c r="K37" i="1"/>
  <c r="J37" i="1"/>
  <c r="T36" i="1"/>
  <c r="S36" i="1"/>
  <c r="Q36" i="1"/>
  <c r="O36" i="1"/>
  <c r="N36" i="1"/>
  <c r="K36" i="1"/>
  <c r="J36" i="1"/>
  <c r="Z35" i="1"/>
  <c r="Y35" i="1"/>
  <c r="T35" i="1"/>
  <c r="S35" i="1"/>
  <c r="Q35" i="1"/>
  <c r="O35" i="1"/>
  <c r="N35" i="1"/>
  <c r="K35" i="1"/>
  <c r="J35" i="1"/>
  <c r="Z34" i="1"/>
  <c r="S34" i="1"/>
  <c r="T34" i="1" s="1"/>
  <c r="Q34" i="1"/>
  <c r="O34" i="1"/>
  <c r="N34" i="1"/>
  <c r="K34" i="1"/>
  <c r="J34" i="1"/>
  <c r="Z33" i="1"/>
  <c r="S33" i="1"/>
  <c r="T33" i="1" s="1"/>
  <c r="Q33" i="1"/>
  <c r="O33" i="1"/>
  <c r="N33" i="1"/>
  <c r="K33" i="1"/>
  <c r="J33" i="1"/>
  <c r="Z32" i="1"/>
  <c r="T32" i="1"/>
  <c r="S32" i="1"/>
  <c r="Q32" i="1"/>
  <c r="O32" i="1"/>
  <c r="N32" i="1"/>
  <c r="K32" i="1"/>
  <c r="J32" i="1"/>
  <c r="Z31" i="1"/>
  <c r="Y31" i="1"/>
  <c r="T31" i="1"/>
  <c r="S31" i="1"/>
  <c r="Q31" i="1"/>
  <c r="O31" i="1"/>
  <c r="N31" i="1"/>
  <c r="K31" i="1"/>
  <c r="J31" i="1"/>
  <c r="Z30" i="1"/>
  <c r="Y30" i="1"/>
  <c r="S30" i="1"/>
  <c r="T30" i="1" s="1"/>
  <c r="Q30" i="1"/>
  <c r="O30" i="1"/>
  <c r="N30" i="1"/>
  <c r="K30" i="1"/>
  <c r="J30" i="1"/>
  <c r="Z29" i="1"/>
  <c r="S29" i="1"/>
  <c r="T29" i="1" s="1"/>
  <c r="Q29" i="1"/>
  <c r="O29" i="1"/>
  <c r="N29" i="1"/>
  <c r="K29" i="1"/>
  <c r="K22" i="1" s="1"/>
  <c r="J29" i="1"/>
  <c r="S28" i="1"/>
  <c r="T28" i="1" s="1"/>
  <c r="Q28" i="1"/>
  <c r="Q23" i="1" s="1"/>
  <c r="O28" i="1"/>
  <c r="N28" i="1"/>
  <c r="J28" i="1"/>
  <c r="T27" i="1"/>
  <c r="T21" i="1" s="1"/>
  <c r="S27" i="1"/>
  <c r="S21" i="1" s="1"/>
  <c r="Q27" i="1"/>
  <c r="O27" i="1"/>
  <c r="O22" i="1" s="1"/>
  <c r="N27" i="1"/>
  <c r="N22" i="1" s="1"/>
  <c r="J27" i="1"/>
  <c r="J23" i="1" s="1"/>
  <c r="AI26" i="1"/>
  <c r="AH26" i="1"/>
  <c r="AJ26" i="1" s="1"/>
  <c r="AD26" i="1"/>
  <c r="AC26" i="1"/>
  <c r="AB26" i="1"/>
  <c r="Y26" i="1"/>
  <c r="X26" i="1"/>
  <c r="W26" i="1"/>
  <c r="AI25" i="1"/>
  <c r="AH25" i="1"/>
  <c r="AJ25" i="1" s="1"/>
  <c r="AC25" i="1"/>
  <c r="AB25" i="1"/>
  <c r="AD25" i="1" s="1"/>
  <c r="X25" i="1"/>
  <c r="W25" i="1"/>
  <c r="Y25" i="1" s="1"/>
  <c r="AJ24" i="1"/>
  <c r="AD24" i="1"/>
  <c r="Y24" i="1"/>
  <c r="P24" i="1"/>
  <c r="J24" i="1"/>
  <c r="G24" i="1"/>
  <c r="F24" i="1"/>
  <c r="D24" i="1"/>
  <c r="C24" i="1"/>
  <c r="AJ23" i="1"/>
  <c r="AD23" i="1"/>
  <c r="Y23" i="1"/>
  <c r="R23" i="1"/>
  <c r="P23" i="1"/>
  <c r="O23" i="1"/>
  <c r="M23" i="1"/>
  <c r="L23" i="1"/>
  <c r="I23" i="1"/>
  <c r="H23" i="1"/>
  <c r="G23" i="1"/>
  <c r="F23" i="1"/>
  <c r="E23" i="1"/>
  <c r="D23" i="1"/>
  <c r="C23" i="1"/>
  <c r="AJ22" i="1"/>
  <c r="AD22" i="1"/>
  <c r="Y22" i="1"/>
  <c r="R22" i="1"/>
  <c r="Q22" i="1"/>
  <c r="P22" i="1"/>
  <c r="M22" i="1"/>
  <c r="L22" i="1"/>
  <c r="J22" i="1"/>
  <c r="I22" i="1"/>
  <c r="H22" i="1"/>
  <c r="G22" i="1"/>
  <c r="F22" i="1"/>
  <c r="E22" i="1"/>
  <c r="D22" i="1"/>
  <c r="C22" i="1"/>
  <c r="AJ21" i="1"/>
  <c r="AD21" i="1"/>
  <c r="Y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J20" i="1"/>
  <c r="AD20" i="1"/>
  <c r="Y20" i="1"/>
  <c r="AJ19" i="1"/>
  <c r="AD19" i="1"/>
  <c r="Y19" i="1"/>
  <c r="AJ18" i="1"/>
  <c r="AD18" i="1"/>
  <c r="Y18" i="1"/>
  <c r="Z15" i="1"/>
  <c r="Y15" i="1"/>
  <c r="X15" i="1"/>
  <c r="W15" i="1"/>
  <c r="Q14" i="1"/>
  <c r="P14" i="1"/>
  <c r="F14" i="1"/>
  <c r="G14" i="1" s="1"/>
  <c r="E14" i="1"/>
  <c r="E18" i="1" s="1"/>
  <c r="D14" i="1"/>
  <c r="C14" i="1"/>
  <c r="Z13" i="1"/>
  <c r="Y13" i="1"/>
  <c r="D13" i="1"/>
  <c r="C13" i="1"/>
  <c r="C12" i="1" s="1"/>
  <c r="Z12" i="1"/>
  <c r="Y12" i="1"/>
  <c r="S12" i="1"/>
  <c r="P9" i="1" s="1"/>
  <c r="N12" i="1"/>
  <c r="S9" i="1"/>
  <c r="R9" i="1"/>
  <c r="Q9" i="1"/>
  <c r="N9" i="1"/>
  <c r="I9" i="1"/>
  <c r="H9" i="1"/>
  <c r="G9" i="1"/>
  <c r="F9" i="1"/>
  <c r="E9" i="1"/>
  <c r="D9" i="1"/>
  <c r="C9" i="1"/>
  <c r="B9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V4" i="1"/>
  <c r="G4" i="1"/>
  <c r="F4" i="1"/>
  <c r="E4" i="1"/>
  <c r="D4" i="1"/>
  <c r="V3" i="1"/>
  <c r="G3" i="1"/>
  <c r="G5" i="1" s="1"/>
  <c r="F3" i="1"/>
  <c r="K9" i="1" s="1"/>
  <c r="E3" i="1"/>
  <c r="E5" i="1" s="1"/>
  <c r="D3" i="1"/>
  <c r="C3" i="1"/>
  <c r="R14" i="1" s="1"/>
  <c r="C5" i="1" l="1"/>
  <c r="O9" i="1"/>
  <c r="D5" i="1"/>
  <c r="G17" i="1"/>
  <c r="E13" i="1"/>
  <c r="T22" i="1"/>
  <c r="T23" i="1"/>
  <c r="L9" i="1"/>
  <c r="Y33" i="1"/>
  <c r="Y37" i="1"/>
  <c r="M9" i="1"/>
  <c r="D12" i="1"/>
  <c r="K23" i="1"/>
  <c r="S23" i="1"/>
  <c r="Y34" i="1"/>
  <c r="Z37" i="1"/>
  <c r="S22" i="1"/>
  <c r="N23" i="1"/>
  <c r="Y29" i="1"/>
  <c r="F5" i="1"/>
  <c r="J9" i="1"/>
  <c r="F13" i="1" l="1"/>
  <c r="E12" i="1"/>
  <c r="G13" i="1" l="1"/>
  <c r="F12" i="1"/>
  <c r="G12" i="1" s="1"/>
</calcChain>
</file>

<file path=xl/sharedStrings.xml><?xml version="1.0" encoding="utf-8"?>
<sst xmlns="http://schemas.openxmlformats.org/spreadsheetml/2006/main" count="258" uniqueCount="183">
  <si>
    <t>MARKET</t>
  </si>
  <si>
    <t>INCOME STA</t>
  </si>
  <si>
    <t>BALANCESHEET</t>
  </si>
  <si>
    <t>CASHFLOW</t>
  </si>
  <si>
    <t>COMPANY</t>
  </si>
  <si>
    <t>PRICE</t>
  </si>
  <si>
    <t>MCAP</t>
  </si>
  <si>
    <t>SALES</t>
  </si>
  <si>
    <t>PROFIT</t>
  </si>
  <si>
    <t>EPS</t>
  </si>
  <si>
    <t>EQUITY</t>
  </si>
  <si>
    <t>TOTAL EQ</t>
  </si>
  <si>
    <t>BORROWING</t>
  </si>
  <si>
    <t>LEASE</t>
  </si>
  <si>
    <t>FV</t>
  </si>
  <si>
    <t>CUR.ASSET</t>
  </si>
  <si>
    <t>CUR.LIABILITY</t>
  </si>
  <si>
    <t>ASSET</t>
  </si>
  <si>
    <t>LIABILITY</t>
  </si>
  <si>
    <t>TRADE REC</t>
  </si>
  <si>
    <t>PPE</t>
  </si>
  <si>
    <t>CFO</t>
  </si>
  <si>
    <t>CFI</t>
  </si>
  <si>
    <t>CFF</t>
  </si>
  <si>
    <t>TOTAL</t>
  </si>
  <si>
    <t>WONDERLA</t>
  </si>
  <si>
    <t>LAST YEAR</t>
  </si>
  <si>
    <t>GROWTH</t>
  </si>
  <si>
    <t>LIQUIDITY</t>
  </si>
  <si>
    <t>SOLVENCY</t>
  </si>
  <si>
    <t>PROFITABILITY</t>
  </si>
  <si>
    <t>VALUATIONS</t>
  </si>
  <si>
    <t>SALES GROWTH</t>
  </si>
  <si>
    <t>PROFIT GROWTH</t>
  </si>
  <si>
    <t>P-MARGIN</t>
  </si>
  <si>
    <t>CUR.RATIO</t>
  </si>
  <si>
    <t>TR. REC. DAYS</t>
  </si>
  <si>
    <t>DEBT2EQUITY</t>
  </si>
  <si>
    <t>DEBTRATIO</t>
  </si>
  <si>
    <t>ICR</t>
  </si>
  <si>
    <t>ROE</t>
  </si>
  <si>
    <t>ROA</t>
  </si>
  <si>
    <t>PE</t>
  </si>
  <si>
    <t>YIELD</t>
  </si>
  <si>
    <t>BOOKVALUE</t>
  </si>
  <si>
    <t>PBV</t>
  </si>
  <si>
    <t>PEG</t>
  </si>
  <si>
    <t>OCFR</t>
  </si>
  <si>
    <t>CFD</t>
  </si>
  <si>
    <t>FCF (IN CR)</t>
  </si>
  <si>
    <t>ESTIAMTE</t>
  </si>
  <si>
    <t>VISOTORS</t>
  </si>
  <si>
    <t>Sales</t>
  </si>
  <si>
    <t>FAIR VALUE</t>
  </si>
  <si>
    <t>TRAILEPS</t>
  </si>
  <si>
    <t>Q1_FY24</t>
  </si>
  <si>
    <t>Q2_FY24</t>
  </si>
  <si>
    <t>Q3_FY24</t>
  </si>
  <si>
    <t>Q4_FY24</t>
  </si>
  <si>
    <t>EPS_23</t>
  </si>
  <si>
    <t>EPS_24</t>
  </si>
  <si>
    <t>F_EPS_25</t>
  </si>
  <si>
    <t>SEGMENT</t>
  </si>
  <si>
    <t>FY24</t>
  </si>
  <si>
    <t>FY23</t>
  </si>
  <si>
    <t>SHARE</t>
  </si>
  <si>
    <t>CHANGE</t>
  </si>
  <si>
    <t>FY_2035</t>
  </si>
  <si>
    <t>PARK &amp; RESORT</t>
  </si>
  <si>
    <t>FY_2030</t>
  </si>
  <si>
    <t>PE_22</t>
  </si>
  <si>
    <t>TRAIL_PE</t>
  </si>
  <si>
    <t>F_PE</t>
  </si>
  <si>
    <t>OTHERS</t>
  </si>
  <si>
    <t>FY_2025</t>
  </si>
  <si>
    <t>Trend</t>
  </si>
  <si>
    <t>Q1_FY_2024</t>
  </si>
  <si>
    <t>H1_FY_2024</t>
  </si>
  <si>
    <t>9M_FY24</t>
  </si>
  <si>
    <t>EST_FY_2024</t>
  </si>
  <si>
    <t>MARGIN</t>
  </si>
  <si>
    <t>Profit</t>
  </si>
  <si>
    <t>LONG TERM</t>
  </si>
  <si>
    <t>RESULT</t>
  </si>
  <si>
    <t>fy_23</t>
  </si>
  <si>
    <t>Q4_FY_24</t>
  </si>
  <si>
    <t>Q4_FY_23</t>
  </si>
  <si>
    <t>FOOTFALLS in Lakh</t>
  </si>
  <si>
    <t>ARPU</t>
  </si>
  <si>
    <t>IN CR</t>
  </si>
  <si>
    <t>Visitors IN MILLION</t>
  </si>
  <si>
    <t>Total Income</t>
  </si>
  <si>
    <t>Expenditure</t>
  </si>
  <si>
    <t>Interest</t>
  </si>
  <si>
    <t>Net Profit</t>
  </si>
  <si>
    <t>Equity</t>
  </si>
  <si>
    <t>NPM %</t>
  </si>
  <si>
    <t>HIGH PRICE</t>
  </si>
  <si>
    <t>LOW PRICE</t>
  </si>
  <si>
    <t>HPE</t>
  </si>
  <si>
    <t>LPE</t>
  </si>
  <si>
    <t>dividend</t>
  </si>
  <si>
    <t>div%</t>
  </si>
  <si>
    <t>RESERVE</t>
  </si>
  <si>
    <t>BookValue</t>
  </si>
  <si>
    <t>P_BV</t>
  </si>
  <si>
    <t>C Year</t>
  </si>
  <si>
    <t>COST</t>
  </si>
  <si>
    <t>5 Years</t>
  </si>
  <si>
    <t>FINANCE</t>
  </si>
  <si>
    <t>10 Years</t>
  </si>
  <si>
    <t>14 Years</t>
  </si>
  <si>
    <t>Visitors IN Lakhs</t>
  </si>
  <si>
    <t>Dividend</t>
  </si>
  <si>
    <t>Div_%</t>
  </si>
  <si>
    <t>Researve</t>
  </si>
  <si>
    <t xml:space="preserve">FY_2024 </t>
  </si>
  <si>
    <t>FY_2023 | P_COVID</t>
  </si>
  <si>
    <t>MAJORCOST</t>
  </si>
  <si>
    <t>FY_2022 | COVID</t>
  </si>
  <si>
    <t>OTHER</t>
  </si>
  <si>
    <t>FY_2021 | COVID</t>
  </si>
  <si>
    <t>EMPLOYEE</t>
  </si>
  <si>
    <t>FY_2020 | COVID</t>
  </si>
  <si>
    <t>D&amp;A</t>
  </si>
  <si>
    <t>FY_2019 | PRECOVID</t>
  </si>
  <si>
    <t>MATERIAL</t>
  </si>
  <si>
    <t>FY_2018</t>
  </si>
  <si>
    <t>STOCKINTRADE</t>
  </si>
  <si>
    <t>FY_2017</t>
  </si>
  <si>
    <t>FY_2016</t>
  </si>
  <si>
    <t>INVENTORY</t>
  </si>
  <si>
    <t>FY_2015 | IPO</t>
  </si>
  <si>
    <t>FY_2014</t>
  </si>
  <si>
    <t>FY_2013</t>
  </si>
  <si>
    <t>FY_2012</t>
  </si>
  <si>
    <t>FY_2011</t>
  </si>
  <si>
    <t>FY_2010</t>
  </si>
  <si>
    <t>FY_2009</t>
  </si>
  <si>
    <t>FY_2008</t>
  </si>
  <si>
    <t>WWW.PROFITFROMIT.IN</t>
  </si>
  <si>
    <t>INDUSTRY</t>
  </si>
  <si>
    <t>Amusement Parks/ Other Recreation</t>
  </si>
  <si>
    <t>ORIGIN AROUND 1950</t>
  </si>
  <si>
    <t>PARK: AMUSEMENT - THEME - WATER</t>
  </si>
  <si>
    <t>GLOBALY SALES: 200 LAKH CR</t>
  </si>
  <si>
    <t>GLOBALY FOOTFALLS: 31 CR</t>
  </si>
  <si>
    <t>ASIA FOOTFALLS: 20 CR</t>
  </si>
  <si>
    <t>INDIA GROWING AT 18% CAGR (PRE-COVID)</t>
  </si>
  <si>
    <t>INDIA SALES: 3K CR</t>
  </si>
  <si>
    <t xml:space="preserve">INDIA GROWTH EXPETED AT 25% CAGR </t>
  </si>
  <si>
    <t>INDIA</t>
  </si>
  <si>
    <t>PARKS INDIA</t>
  </si>
  <si>
    <t>PARK</t>
  </si>
  <si>
    <t>NUMBER</t>
  </si>
  <si>
    <t>VISTIORS LAKH</t>
  </si>
  <si>
    <t>LARGE PARK</t>
  </si>
  <si>
    <t>MEDIUM PARK</t>
  </si>
  <si>
    <t>SMALL PARK</t>
  </si>
  <si>
    <t>PARKS</t>
  </si>
  <si>
    <t xml:space="preserve">Name of Park </t>
  </si>
  <si>
    <t xml:space="preserve">Location </t>
  </si>
  <si>
    <t>Footfall mn</t>
  </si>
  <si>
    <t>Area (in acre)</t>
  </si>
  <si>
    <t>Ramoji Film City</t>
  </si>
  <si>
    <t>Hyderabad</t>
  </si>
  <si>
    <t>World of Wonders</t>
  </si>
  <si>
    <t>Noida</t>
  </si>
  <si>
    <t xml:space="preserve">Adlabs Imagica </t>
  </si>
  <si>
    <t xml:space="preserve">Mumbai </t>
  </si>
  <si>
    <t>Kishkintha</t>
  </si>
  <si>
    <t>Chennai</t>
  </si>
  <si>
    <t>Essel World and Water</t>
  </si>
  <si>
    <t>Wonderla</t>
  </si>
  <si>
    <t>Bengalore</t>
  </si>
  <si>
    <t>Queensland</t>
  </si>
  <si>
    <t>BlackThunder</t>
  </si>
  <si>
    <t>Coimbatore</t>
  </si>
  <si>
    <t>MGM Dizee World</t>
  </si>
  <si>
    <t>NiccoPark</t>
  </si>
  <si>
    <t>Kolkata</t>
  </si>
  <si>
    <t>SALES&amp;MCAP</t>
  </si>
  <si>
    <t>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</si>
</sst>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27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</font>
    <font>
      <sz val="11"/>
      <color rgb="FFFFFFFF"/>
      <name val="Calibri"/>
    </font>
    <font>
      <b/>
      <i/>
      <sz val="11"/>
      <color theme="1"/>
      <name val="Arial"/>
    </font>
    <font>
      <sz val="11"/>
      <color rgb="FFFFFFFF"/>
      <name val="Calibri"/>
      <scheme val="minor"/>
    </font>
    <font>
      <sz val="11"/>
      <color rgb="FF000000"/>
      <name val="Calibri"/>
    </font>
    <font>
      <b/>
      <sz val="18"/>
      <color theme="1"/>
      <name val="Calibri"/>
      <scheme val="minor"/>
    </font>
    <font>
      <b/>
      <i/>
      <sz val="11"/>
      <color theme="1"/>
      <name val="Calibri"/>
      <scheme val="minor"/>
    </font>
    <font>
      <i/>
      <u/>
      <sz val="11"/>
      <color rgb="FFFFFFFF"/>
      <name val="Calibri"/>
      <scheme val="minor"/>
    </font>
    <font>
      <b/>
      <i/>
      <u/>
      <sz val="11"/>
      <color theme="0"/>
      <name val="Calibri"/>
      <scheme val="minor"/>
    </font>
    <font>
      <i/>
      <u/>
      <sz val="11"/>
      <color theme="0"/>
      <name val="Calibri"/>
      <scheme val="minor"/>
    </font>
    <font>
      <b/>
      <i/>
      <u/>
      <sz val="11"/>
      <color rgb="FFFFFFFF"/>
      <name val="Calibri"/>
      <scheme val="minor"/>
    </font>
    <font>
      <b/>
      <i/>
      <sz val="11"/>
      <color rgb="FF7F7F7F"/>
      <name val="Calibri"/>
      <scheme val="minor"/>
    </font>
    <font>
      <i/>
      <sz val="11"/>
      <color rgb="FF000000"/>
      <name val="Calibri"/>
      <scheme val="minor"/>
    </font>
    <font>
      <b/>
      <i/>
      <sz val="11"/>
      <color rgb="FF000000"/>
      <name val="Calibri"/>
      <scheme val="minor"/>
    </font>
    <font>
      <sz val="11"/>
      <color rgb="FF000000"/>
      <name val="Calibri"/>
      <scheme val="minor"/>
    </font>
    <font>
      <i/>
      <sz val="11"/>
      <color rgb="FFFFFFFF"/>
      <name val="Calibri"/>
      <scheme val="minor"/>
    </font>
    <font>
      <i/>
      <sz val="11"/>
      <color theme="0"/>
      <name val="Calibri"/>
      <scheme val="minor"/>
    </font>
    <font>
      <b/>
      <sz val="11"/>
      <color rgb="FFFFFFFF"/>
      <name val="Calibri"/>
      <scheme val="minor"/>
    </font>
    <font>
      <sz val="9"/>
      <color rgb="FF000000"/>
      <name val="Arial"/>
    </font>
    <font>
      <u/>
      <sz val="11"/>
      <color rgb="FF0000FF"/>
      <name val="Calibri"/>
    </font>
    <font>
      <sz val="11"/>
      <name val="Calibri"/>
    </font>
    <font>
      <b/>
      <sz val="14"/>
      <color rgb="FFFFFFFF"/>
      <name val="Calibri"/>
      <scheme val="minor"/>
    </font>
    <font>
      <b/>
      <sz val="14"/>
      <color rgb="FFFFFFFF"/>
      <name val="Arial"/>
    </font>
    <font>
      <b/>
      <sz val="11"/>
      <color theme="1"/>
      <name val="Calibri"/>
      <scheme val="minor"/>
    </font>
    <font>
      <b/>
      <sz val="11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theme="4"/>
        <bgColor theme="4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0C343D"/>
        <bgColor rgb="FF0C343D"/>
      </patternFill>
    </fill>
    <fill>
      <patternFill patternType="solid">
        <fgColor rgb="FF274E13"/>
        <bgColor rgb="FF274E1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0" fillId="3" borderId="0" xfId="0" applyFill="1"/>
    <xf numFmtId="1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0" fillId="3" borderId="1" xfId="0" applyFill="1" applyBorder="1"/>
    <xf numFmtId="1" fontId="2" fillId="0" borderId="1" xfId="0" applyNumberFormat="1" applyFont="1" applyBorder="1"/>
    <xf numFmtId="0" fontId="4" fillId="4" borderId="2" xfId="0" applyFont="1" applyFill="1" applyBorder="1"/>
    <xf numFmtId="9" fontId="4" fillId="4" borderId="2" xfId="0" applyNumberFormat="1" applyFont="1" applyFill="1" applyBorder="1"/>
    <xf numFmtId="9" fontId="4" fillId="4" borderId="1" xfId="0" applyNumberFormat="1" applyFont="1" applyFill="1" applyBorder="1"/>
    <xf numFmtId="0" fontId="3" fillId="2" borderId="3" xfId="0" applyFont="1" applyFill="1" applyBorder="1" applyAlignment="1">
      <alignment horizontal="left"/>
    </xf>
    <xf numFmtId="9" fontId="2" fillId="5" borderId="1" xfId="0" applyNumberFormat="1" applyFont="1" applyFill="1" applyBorder="1" applyAlignment="1">
      <alignment horizontal="right"/>
    </xf>
    <xf numFmtId="3" fontId="2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165" fontId="2" fillId="5" borderId="1" xfId="0" applyNumberFormat="1" applyFont="1" applyFill="1" applyBorder="1" applyAlignment="1">
      <alignment horizontal="right"/>
    </xf>
    <xf numFmtId="0" fontId="1" fillId="0" borderId="0" xfId="0" applyFont="1"/>
    <xf numFmtId="0" fontId="3" fillId="2" borderId="3" xfId="0" applyFont="1" applyFill="1" applyBorder="1"/>
    <xf numFmtId="0" fontId="3" fillId="2" borderId="1" xfId="0" applyFont="1" applyFill="1" applyBorder="1"/>
    <xf numFmtId="0" fontId="5" fillId="6" borderId="1" xfId="0" applyFont="1" applyFill="1" applyBorder="1" applyAlignment="1">
      <alignment horizontal="left"/>
    </xf>
    <xf numFmtId="166" fontId="0" fillId="7" borderId="1" xfId="0" applyNumberFormat="1" applyFill="1" applyBorder="1"/>
    <xf numFmtId="1" fontId="0" fillId="7" borderId="1" xfId="0" applyNumberFormat="1" applyFill="1" applyBorder="1"/>
    <xf numFmtId="0" fontId="6" fillId="0" borderId="4" xfId="0" applyFont="1" applyBorder="1"/>
    <xf numFmtId="166" fontId="6" fillId="0" borderId="5" xfId="0" applyNumberFormat="1" applyFont="1" applyBorder="1" applyAlignment="1">
      <alignment horizontal="right"/>
    </xf>
    <xf numFmtId="1" fontId="1" fillId="0" borderId="0" xfId="0" applyNumberFormat="1" applyFont="1"/>
    <xf numFmtId="166" fontId="6" fillId="0" borderId="4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66" fontId="7" fillId="4" borderId="0" xfId="0" applyNumberFormat="1" applyFont="1" applyFill="1" applyAlignment="1">
      <alignment horizontal="center" vertical="center"/>
    </xf>
    <xf numFmtId="166" fontId="1" fillId="0" borderId="0" xfId="0" applyNumberFormat="1" applyFont="1"/>
    <xf numFmtId="0" fontId="1" fillId="0" borderId="1" xfId="0" applyFont="1" applyBorder="1"/>
    <xf numFmtId="9" fontId="1" fillId="0" borderId="1" xfId="0" applyNumberFormat="1" applyFont="1" applyBorder="1"/>
    <xf numFmtId="1" fontId="3" fillId="2" borderId="1" xfId="0" applyNumberFormat="1" applyFont="1" applyFill="1" applyBorder="1" applyAlignment="1">
      <alignment horizontal="center"/>
    </xf>
    <xf numFmtId="0" fontId="0" fillId="0" borderId="0" xfId="0"/>
    <xf numFmtId="3" fontId="1" fillId="0" borderId="0" xfId="0" applyNumberFormat="1" applyFont="1"/>
    <xf numFmtId="1" fontId="6" fillId="0" borderId="4" xfId="0" applyNumberFormat="1" applyFont="1" applyBorder="1" applyAlignment="1">
      <alignment horizontal="center"/>
    </xf>
    <xf numFmtId="9" fontId="1" fillId="0" borderId="0" xfId="0" applyNumberFormat="1" applyFont="1"/>
    <xf numFmtId="9" fontId="6" fillId="0" borderId="5" xfId="0" applyNumberFormat="1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/>
    <xf numFmtId="9" fontId="8" fillId="0" borderId="1" xfId="0" applyNumberFormat="1" applyFont="1" applyBorder="1"/>
    <xf numFmtId="9" fontId="0" fillId="3" borderId="0" xfId="0" applyNumberFormat="1" applyFill="1"/>
    <xf numFmtId="0" fontId="6" fillId="8" borderId="4" xfId="0" applyFont="1" applyFill="1" applyBorder="1" applyAlignment="1">
      <alignment horizontal="left"/>
    </xf>
    <xf numFmtId="9" fontId="6" fillId="8" borderId="5" xfId="0" applyNumberFormat="1" applyFont="1" applyFill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166" fontId="1" fillId="0" borderId="1" xfId="0" applyNumberFormat="1" applyFont="1" applyBorder="1"/>
    <xf numFmtId="164" fontId="1" fillId="0" borderId="1" xfId="0" applyNumberFormat="1" applyFont="1" applyBorder="1"/>
    <xf numFmtId="1" fontId="1" fillId="0" borderId="1" xfId="0" applyNumberFormat="1" applyFont="1" applyBorder="1"/>
    <xf numFmtId="10" fontId="1" fillId="0" borderId="0" xfId="0" applyNumberFormat="1" applyFont="1"/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/>
    <xf numFmtId="0" fontId="10" fillId="6" borderId="1" xfId="0" applyFont="1" applyFill="1" applyBorder="1"/>
    <xf numFmtId="0" fontId="11" fillId="6" borderId="1" xfId="0" applyFont="1" applyFill="1" applyBorder="1"/>
    <xf numFmtId="0" fontId="12" fillId="6" borderId="1" xfId="0" applyFont="1" applyFill="1" applyBorder="1"/>
    <xf numFmtId="0" fontId="13" fillId="3" borderId="1" xfId="0" applyFont="1" applyFill="1" applyBorder="1" applyAlignment="1">
      <alignment horizontal="left"/>
    </xf>
    <xf numFmtId="9" fontId="14" fillId="3" borderId="1" xfId="0" applyNumberFormat="1" applyFont="1" applyFill="1" applyBorder="1"/>
    <xf numFmtId="1" fontId="14" fillId="3" borderId="1" xfId="0" applyNumberFormat="1" applyFont="1" applyFill="1" applyBorder="1"/>
    <xf numFmtId="3" fontId="14" fillId="3" borderId="1" xfId="0" applyNumberFormat="1" applyFont="1" applyFill="1" applyBorder="1"/>
    <xf numFmtId="3" fontId="15" fillId="3" borderId="1" xfId="0" applyNumberFormat="1" applyFont="1" applyFill="1" applyBorder="1"/>
    <xf numFmtId="166" fontId="0" fillId="3" borderId="1" xfId="0" applyNumberFormat="1" applyFill="1" applyBorder="1"/>
    <xf numFmtId="0" fontId="14" fillId="3" borderId="1" xfId="0" applyFont="1" applyFill="1" applyBorder="1"/>
    <xf numFmtId="1" fontId="15" fillId="3" borderId="1" xfId="0" applyNumberFormat="1" applyFont="1" applyFill="1" applyBorder="1"/>
    <xf numFmtId="166" fontId="13" fillId="3" borderId="1" xfId="0" applyNumberFormat="1" applyFont="1" applyFill="1" applyBorder="1"/>
    <xf numFmtId="9" fontId="16" fillId="0" borderId="1" xfId="0" applyNumberFormat="1" applyFont="1" applyBorder="1"/>
    <xf numFmtId="1" fontId="16" fillId="0" borderId="1" xfId="0" applyNumberFormat="1" applyFont="1" applyBorder="1"/>
    <xf numFmtId="0" fontId="16" fillId="0" borderId="1" xfId="0" applyFont="1" applyBorder="1"/>
    <xf numFmtId="9" fontId="13" fillId="3" borderId="1" xfId="0" applyNumberFormat="1" applyFont="1" applyFill="1" applyBorder="1"/>
    <xf numFmtId="3" fontId="13" fillId="3" borderId="1" xfId="0" applyNumberFormat="1" applyFont="1" applyFill="1" applyBorder="1"/>
    <xf numFmtId="0" fontId="17" fillId="6" borderId="1" xfId="0" applyFont="1" applyFill="1" applyBorder="1" applyAlignment="1">
      <alignment horizontal="left"/>
    </xf>
    <xf numFmtId="0" fontId="17" fillId="6" borderId="1" xfId="0" applyFont="1" applyFill="1" applyBorder="1"/>
    <xf numFmtId="0" fontId="18" fillId="6" borderId="1" xfId="0" applyFont="1" applyFill="1" applyBorder="1"/>
    <xf numFmtId="3" fontId="1" fillId="0" borderId="1" xfId="0" applyNumberFormat="1" applyFont="1" applyBorder="1"/>
    <xf numFmtId="0" fontId="19" fillId="6" borderId="1" xfId="0" applyFont="1" applyFill="1" applyBorder="1" applyAlignment="1">
      <alignment horizontal="left"/>
    </xf>
    <xf numFmtId="2" fontId="1" fillId="0" borderId="1" xfId="0" applyNumberFormat="1" applyFont="1" applyBorder="1"/>
    <xf numFmtId="1" fontId="0" fillId="3" borderId="1" xfId="0" applyNumberFormat="1" applyFill="1" applyBorder="1"/>
    <xf numFmtId="3" fontId="0" fillId="3" borderId="1" xfId="0" applyNumberFormat="1" applyFill="1" applyBorder="1"/>
    <xf numFmtId="2" fontId="0" fillId="3" borderId="1" xfId="0" applyNumberFormat="1" applyFill="1" applyBorder="1"/>
    <xf numFmtId="0" fontId="8" fillId="3" borderId="2" xfId="0" applyFont="1" applyFill="1" applyBorder="1"/>
    <xf numFmtId="166" fontId="20" fillId="3" borderId="1" xfId="0" applyNumberFormat="1" applyFont="1" applyFill="1" applyBorder="1" applyAlignment="1">
      <alignment horizontal="left" wrapText="1"/>
    </xf>
    <xf numFmtId="0" fontId="3" fillId="0" borderId="0" xfId="0" applyFont="1"/>
    <xf numFmtId="9" fontId="0" fillId="3" borderId="1" xfId="0" applyNumberFormat="1" applyFill="1" applyBorder="1"/>
    <xf numFmtId="0" fontId="0" fillId="3" borderId="0" xfId="0" applyFill="1" applyAlignment="1">
      <alignment horizontal="left"/>
    </xf>
    <xf numFmtId="164" fontId="1" fillId="0" borderId="0" xfId="0" applyNumberFormat="1" applyFont="1"/>
    <xf numFmtId="0" fontId="21" fillId="3" borderId="0" xfId="0" applyFont="1" applyFill="1" applyAlignment="1">
      <alignment horizontal="center"/>
    </xf>
    <xf numFmtId="0" fontId="22" fillId="0" borderId="0" xfId="0" applyFont="1"/>
    <xf numFmtId="0" fontId="23" fillId="9" borderId="0" xfId="0" applyFont="1" applyFill="1"/>
    <xf numFmtId="49" fontId="1" fillId="0" borderId="0" xfId="0" applyNumberFormat="1" applyFont="1"/>
    <xf numFmtId="0" fontId="24" fillId="10" borderId="0" xfId="0" applyFont="1" applyFill="1" applyAlignment="1">
      <alignment horizontal="center"/>
    </xf>
    <xf numFmtId="0" fontId="25" fillId="0" borderId="6" xfId="0" applyFont="1" applyBorder="1"/>
    <xf numFmtId="0" fontId="26" fillId="8" borderId="6" xfId="0" applyFont="1" applyFill="1" applyBorder="1" applyAlignment="1">
      <alignment horizontal="left"/>
    </xf>
    <xf numFmtId="0" fontId="6" fillId="8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NUMBER and VISTIORS LAKH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World!$C$39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World!$B$40:$B$42</c:f>
              <c:strCache>
                <c:ptCount val="3"/>
                <c:pt idx="0">
                  <c:v>LARGE PARK</c:v>
                </c:pt>
                <c:pt idx="1">
                  <c:v>MEDIUM PARK</c:v>
                </c:pt>
                <c:pt idx="2">
                  <c:v>SMALL PARK</c:v>
                </c:pt>
              </c:strCache>
            </c:strRef>
          </c:cat>
          <c:val>
            <c:numRef>
              <c:f>World!$C$40:$C$42</c:f>
              <c:numCache>
                <c:formatCode>General</c:formatCode>
                <c:ptCount val="3"/>
                <c:pt idx="0">
                  <c:v>15</c:v>
                </c:pt>
                <c:pt idx="1">
                  <c:v>50</c:v>
                </c:pt>
                <c:pt idx="2">
                  <c:v>100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4E2-4512-854C-17D61364DF6D}"/>
            </c:ext>
          </c:extLst>
        </c:ser>
        <c:ser>
          <c:idx val="1"/>
          <c:order val="1"/>
          <c:tx>
            <c:strRef>
              <c:f>World!$D$39</c:f>
              <c:strCache>
                <c:ptCount val="1"/>
                <c:pt idx="0">
                  <c:v>VISTIORS LAKH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World!$B$40:$B$42</c:f>
              <c:strCache>
                <c:ptCount val="3"/>
                <c:pt idx="0">
                  <c:v>LARGE PARK</c:v>
                </c:pt>
                <c:pt idx="1">
                  <c:v>MEDIUM PARK</c:v>
                </c:pt>
                <c:pt idx="2">
                  <c:v>SMALL PARK</c:v>
                </c:pt>
              </c:strCache>
            </c:strRef>
          </c:cat>
          <c:val>
            <c:numRef>
              <c:f>World!$D$40:$D$42</c:f>
              <c:numCache>
                <c:formatCode>General</c:formatCode>
                <c:ptCount val="3"/>
                <c:pt idx="0">
                  <c:v>50</c:v>
                </c:pt>
                <c:pt idx="1">
                  <c:v>40</c:v>
                </c:pt>
                <c:pt idx="2">
                  <c:v>30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4E2-4512-854C-17D61364D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523749"/>
        <c:axId val="1655729886"/>
      </c:barChart>
      <c:catAx>
        <c:axId val="21135237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PARK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55729886"/>
        <c:crosses val="autoZero"/>
        <c:auto val="1"/>
        <c:lblAlgn val="ctr"/>
        <c:lblOffset val="100"/>
        <c:noMultiLvlLbl val="1"/>
      </c:catAx>
      <c:valAx>
        <c:axId val="16557298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1352374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Area (in acre)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World!$E$53</c:f>
              <c:strCache>
                <c:ptCount val="1"/>
                <c:pt idx="0">
                  <c:v>Area (in acre)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0433-41AA-8D7F-1AB1C35C7CD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0433-41AA-8D7F-1AB1C35C7CD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0433-41AA-8D7F-1AB1C35C7CD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0433-41AA-8D7F-1AB1C35C7CD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0433-41AA-8D7F-1AB1C35C7CD2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0433-41AA-8D7F-1AB1C35C7CD2}"/>
              </c:ext>
            </c:extLst>
          </c:dPt>
          <c:dPt>
            <c:idx val="6"/>
            <c:bubble3D val="0"/>
            <c:spPr>
              <a:solidFill>
                <a:srgbClr val="84A7D1"/>
              </a:solidFill>
            </c:spPr>
            <c:extLst>
              <c:ext xmlns:c16="http://schemas.microsoft.com/office/drawing/2014/chart" uri="{C3380CC4-5D6E-409C-BE32-E72D297353CC}">
                <c16:uniqueId val="{0000000D-0433-41AA-8D7F-1AB1C35C7CD2}"/>
              </c:ext>
            </c:extLst>
          </c:dPt>
          <c:dPt>
            <c:idx val="7"/>
            <c:bubble3D val="0"/>
            <c:spPr>
              <a:solidFill>
                <a:srgbClr val="D38582"/>
              </a:solidFill>
            </c:spPr>
            <c:extLst>
              <c:ext xmlns:c16="http://schemas.microsoft.com/office/drawing/2014/chart" uri="{C3380CC4-5D6E-409C-BE32-E72D297353CC}">
                <c16:uniqueId val="{0000000F-0433-41AA-8D7F-1AB1C35C7CD2}"/>
              </c:ext>
            </c:extLst>
          </c:dPt>
          <c:dPt>
            <c:idx val="8"/>
            <c:bubble3D val="0"/>
            <c:spPr>
              <a:solidFill>
                <a:srgbClr val="B9CF8B"/>
              </a:solidFill>
            </c:spPr>
            <c:extLst>
              <c:ext xmlns:c16="http://schemas.microsoft.com/office/drawing/2014/chart" uri="{C3380CC4-5D6E-409C-BE32-E72D297353CC}">
                <c16:uniqueId val="{00000011-0433-41AA-8D7F-1AB1C35C7CD2}"/>
              </c:ext>
            </c:extLst>
          </c:dPt>
          <c:dPt>
            <c:idx val="9"/>
            <c:bubble3D val="0"/>
            <c:spPr>
              <a:solidFill>
                <a:srgbClr val="A693BE"/>
              </a:solidFill>
            </c:spPr>
            <c:extLst>
              <c:ext xmlns:c16="http://schemas.microsoft.com/office/drawing/2014/chart" uri="{C3380CC4-5D6E-409C-BE32-E72D297353CC}">
                <c16:uniqueId val="{00000013-0433-41AA-8D7F-1AB1C35C7CD2}"/>
              </c:ext>
            </c:extLst>
          </c:dPt>
          <c:cat>
            <c:strRef>
              <c:f>World!$B$54:$B$63</c:f>
              <c:strCache>
                <c:ptCount val="10"/>
                <c:pt idx="0">
                  <c:v>Ramoji Film City</c:v>
                </c:pt>
                <c:pt idx="1">
                  <c:v>World of Wonders</c:v>
                </c:pt>
                <c:pt idx="2">
                  <c:v>Adlabs Imagica </c:v>
                </c:pt>
                <c:pt idx="3">
                  <c:v>Kishkintha</c:v>
                </c:pt>
                <c:pt idx="4">
                  <c:v>Essel World and Water</c:v>
                </c:pt>
                <c:pt idx="5">
                  <c:v>Wonderla</c:v>
                </c:pt>
                <c:pt idx="6">
                  <c:v>Queensland</c:v>
                </c:pt>
                <c:pt idx="7">
                  <c:v>BlackThunder</c:v>
                </c:pt>
                <c:pt idx="8">
                  <c:v>MGM Dizee World</c:v>
                </c:pt>
                <c:pt idx="9">
                  <c:v>NiccoPark</c:v>
                </c:pt>
              </c:strCache>
            </c:strRef>
          </c:cat>
          <c:val>
            <c:numRef>
              <c:f>World!$E$54:$E$63</c:f>
              <c:numCache>
                <c:formatCode>General</c:formatCode>
                <c:ptCount val="10"/>
                <c:pt idx="0">
                  <c:v>2000</c:v>
                </c:pt>
                <c:pt idx="1">
                  <c:v>147</c:v>
                </c:pt>
                <c:pt idx="2">
                  <c:v>132</c:v>
                </c:pt>
                <c:pt idx="3">
                  <c:v>120</c:v>
                </c:pt>
                <c:pt idx="4">
                  <c:v>90</c:v>
                </c:pt>
                <c:pt idx="5">
                  <c:v>82</c:v>
                </c:pt>
                <c:pt idx="6">
                  <c:v>70</c:v>
                </c:pt>
                <c:pt idx="7">
                  <c:v>65</c:v>
                </c:pt>
                <c:pt idx="8">
                  <c:v>45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433-41AA-8D7F-1AB1C35C7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MARKETCAP 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2E07-418E-A2D3-CCEA56D118D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2E07-418E-A2D3-CCEA56D118D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2E07-418E-A2D3-CCEA56D118D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2E07-418E-A2D3-CCEA56D118D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2E07-418E-A2D3-CCEA56D118D2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2E07-418E-A2D3-CCEA56D118D2}"/>
              </c:ext>
            </c:extLst>
          </c:dPt>
          <c:cat>
            <c:strRef>
              <c:f>'[1]Other Leisure Facilities'!$B$3:$B$8</c:f>
              <c:strCache>
                <c:ptCount val="6"/>
                <c:pt idx="0">
                  <c:v>DELTACORP</c:v>
                </c:pt>
                <c:pt idx="1">
                  <c:v>WONDERLA</c:v>
                </c:pt>
                <c:pt idx="2">
                  <c:v>NICCOPAR-$</c:v>
                </c:pt>
                <c:pt idx="3">
                  <c:v>ADLABS</c:v>
                </c:pt>
                <c:pt idx="4">
                  <c:v>AJWAFUN</c:v>
                </c:pt>
                <c:pt idx="5">
                  <c:v>HANMAN</c:v>
                </c:pt>
              </c:strCache>
            </c:strRef>
          </c:cat>
          <c:val>
            <c:numRef>
              <c:f>'[1]Other Leisure Facilities'!$D$3:$D$8</c:f>
              <c:numCache>
                <c:formatCode>0</c:formatCode>
                <c:ptCount val="6"/>
                <c:pt idx="0">
                  <c:v>3203.8800557999998</c:v>
                </c:pt>
                <c:pt idx="1">
                  <c:v>4983.8258134999996</c:v>
                </c:pt>
                <c:pt idx="2">
                  <c:v>673.68598569999995</c:v>
                </c:pt>
                <c:pt idx="3">
                  <c:v>4338.5550000000003</c:v>
                </c:pt>
                <c:pt idx="4">
                  <c:v>7.01</c:v>
                </c:pt>
                <c:pt idx="5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07-418E-A2D3-CCEA56D11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 of listed World 2020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60F9-457C-96C4-941ED7822BEB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60F9-457C-96C4-941ED7822BEB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60F9-457C-96C4-941ED7822BEB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60F9-457C-96C4-941ED7822BEB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60F9-457C-96C4-941ED7822BEB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60F9-457C-96C4-941ED7822BEB}"/>
              </c:ext>
            </c:extLst>
          </c:dPt>
          <c:dPt>
            <c:idx val="6"/>
            <c:bubble3D val="0"/>
            <c:spPr>
              <a:solidFill>
                <a:srgbClr val="84A7D1"/>
              </a:solidFill>
            </c:spPr>
            <c:extLst>
              <c:ext xmlns:c16="http://schemas.microsoft.com/office/drawing/2014/chart" uri="{C3380CC4-5D6E-409C-BE32-E72D297353CC}">
                <c16:uniqueId val="{0000000D-60F9-457C-96C4-941ED7822BEB}"/>
              </c:ext>
            </c:extLst>
          </c:dPt>
          <c:cat>
            <c:strRef>
              <c:f>'[1]Other Leisure Facilities'!$B$2:$B$8</c:f>
              <c:strCache>
                <c:ptCount val="7"/>
                <c:pt idx="0">
                  <c:v>Other Leisure facilities</c:v>
                </c:pt>
                <c:pt idx="1">
                  <c:v>DELTACORP</c:v>
                </c:pt>
                <c:pt idx="2">
                  <c:v>WONDERLA</c:v>
                </c:pt>
                <c:pt idx="3">
                  <c:v>NICCOPAR-$</c:v>
                </c:pt>
                <c:pt idx="4">
                  <c:v>ADLABS</c:v>
                </c:pt>
                <c:pt idx="5">
                  <c:v>AJWAFUN</c:v>
                </c:pt>
                <c:pt idx="6">
                  <c:v>HANMAN</c:v>
                </c:pt>
              </c:strCache>
            </c:strRef>
          </c:cat>
          <c:val>
            <c:numRef>
              <c:f>'[1]Other Leisure Facilities'!$H$2:$H$8</c:f>
              <c:numCache>
                <c:formatCode>0</c:formatCode>
                <c:ptCount val="7"/>
                <c:pt idx="0">
                  <c:v>0</c:v>
                </c:pt>
                <c:pt idx="1">
                  <c:v>774</c:v>
                </c:pt>
                <c:pt idx="2">
                  <c:v>283</c:v>
                </c:pt>
                <c:pt idx="3">
                  <c:v>57</c:v>
                </c:pt>
                <c:pt idx="4">
                  <c:v>201</c:v>
                </c:pt>
                <c:pt idx="5">
                  <c:v>1.97</c:v>
                </c:pt>
                <c:pt idx="6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0F9-457C-96C4-941ED7822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SALES: POST COVID | PRE-Y | PRE-10Y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'[1]Other Leisure Facilities'!$B$1:$B$2</c:f>
              <c:strCache>
                <c:ptCount val="2"/>
                <c:pt idx="1">
                  <c:v>Other Leisure facilities</c:v>
                </c:pt>
              </c:strCache>
            </c:strRef>
          </c:cat>
          <c:val>
            <c:numRef>
              <c:f>'[1]Other Leisure Facilities'!$L$1:$L$2</c:f>
              <c:numCache>
                <c:formatCode>General</c:formatCode>
                <c:ptCount val="2"/>
                <c:pt idx="0" formatCode="0%">
                  <c:v>-0.57089753218477135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771-494B-86AC-944B6838A6AC}"/>
            </c:ext>
          </c:extLst>
        </c:ser>
        <c:ser>
          <c:idx val="1"/>
          <c:order val="1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'[1]Other Leisure Facilities'!$B$1:$B$2</c:f>
              <c:strCache>
                <c:ptCount val="2"/>
                <c:pt idx="1">
                  <c:v>Other Leisure facilities</c:v>
                </c:pt>
              </c:strCache>
            </c:strRef>
          </c:cat>
          <c:val>
            <c:numRef>
              <c:f>'[1]Other Leisure Facilities'!$M$1:$M$2</c:f>
              <c:numCache>
                <c:formatCode>General</c:formatCode>
                <c:ptCount val="2"/>
                <c:pt idx="0" formatCode="0%">
                  <c:v>0.12604586067647228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771-494B-86AC-944B6838A6AC}"/>
            </c:ext>
          </c:extLst>
        </c:ser>
        <c:ser>
          <c:idx val="2"/>
          <c:order val="2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'[1]Other Leisure Facilities'!$B$1:$B$2</c:f>
              <c:strCache>
                <c:ptCount val="2"/>
                <c:pt idx="1">
                  <c:v>Other Leisure facilities</c:v>
                </c:pt>
              </c:strCache>
            </c:strRef>
          </c:cat>
          <c:val>
            <c:numRef>
              <c:f>'[1]Other Leisure Facilities'!$N$1:$N$2</c:f>
              <c:numCache>
                <c:formatCode>General</c:formatCode>
                <c:ptCount val="2"/>
                <c:pt idx="0" formatCode="0%">
                  <c:v>0.20436533663515322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0771-494B-86AC-944B6838A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199490"/>
        <c:axId val="1005364296"/>
      </c:barChart>
      <c:catAx>
        <c:axId val="6451994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05364296"/>
        <c:crosses val="autoZero"/>
        <c:auto val="1"/>
        <c:lblAlgn val="ctr"/>
        <c:lblOffset val="100"/>
        <c:noMultiLvlLbl val="1"/>
      </c:catAx>
      <c:valAx>
        <c:axId val="10053642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4519949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 MARGIN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'[1]Other Leisure Facilities'!$O$2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7AF-4FDA-AC85-C3485F8E2415}"/>
              </c:ext>
            </c:extLst>
          </c:dPt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7AF-4FDA-AC85-C3485F8E24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strRef>
              <c:f>'[1]Other Leisure Facilities'!$B$3:$B$8</c:f>
              <c:strCache>
                <c:ptCount val="6"/>
                <c:pt idx="0">
                  <c:v>DELTACORP</c:v>
                </c:pt>
                <c:pt idx="1">
                  <c:v>WONDERLA</c:v>
                </c:pt>
                <c:pt idx="2">
                  <c:v>NICCOPAR-$</c:v>
                </c:pt>
                <c:pt idx="3">
                  <c:v>ADLABS</c:v>
                </c:pt>
                <c:pt idx="4">
                  <c:v>AJWAFUN</c:v>
                </c:pt>
                <c:pt idx="5">
                  <c:v>HANMAN</c:v>
                </c:pt>
              </c:strCache>
            </c:strRef>
          </c:cat>
          <c:val>
            <c:numRef>
              <c:f>'[1]Other Leisure Facilities'!$O$3:$O$8</c:f>
              <c:numCache>
                <c:formatCode>0%</c:formatCode>
                <c:ptCount val="6"/>
                <c:pt idx="0">
                  <c:v>0.23901808785529716</c:v>
                </c:pt>
                <c:pt idx="1">
                  <c:v>0.22968197879858657</c:v>
                </c:pt>
                <c:pt idx="2">
                  <c:v>0.13157894736842105</c:v>
                </c:pt>
                <c:pt idx="3">
                  <c:v>-1.9800995024875623</c:v>
                </c:pt>
                <c:pt idx="4">
                  <c:v>-0.60913705583756339</c:v>
                </c:pt>
                <c:pt idx="5">
                  <c:v>-3.1666666666666665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87AF-4FDA-AC85-C3485F8E2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530295"/>
        <c:axId val="1949586780"/>
      </c:barChart>
      <c:catAx>
        <c:axId val="5585302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49586780"/>
        <c:crosses val="autoZero"/>
        <c:auto val="1"/>
        <c:lblAlgn val="ctr"/>
        <c:lblOffset val="100"/>
        <c:noMultiLvlLbl val="1"/>
      </c:catAx>
      <c:valAx>
        <c:axId val="19495867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5853029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RETURN ON EQUITY 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'[1]Other Leisure Facilities'!$Q$2</c:f>
              <c:strCache>
                <c:ptCount val="1"/>
                <c:pt idx="0">
                  <c:v>R-O-E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'[1]Other Leisure Facilities'!$B$3:$B$6</c:f>
              <c:strCache>
                <c:ptCount val="4"/>
                <c:pt idx="0">
                  <c:v>DELTACORP</c:v>
                </c:pt>
                <c:pt idx="1">
                  <c:v>WONDERLA</c:v>
                </c:pt>
                <c:pt idx="2">
                  <c:v>NICCOPAR-$</c:v>
                </c:pt>
                <c:pt idx="3">
                  <c:v>ADLABS</c:v>
                </c:pt>
              </c:strCache>
            </c:strRef>
          </c:cat>
          <c:val>
            <c:numRef>
              <c:f>'[1]Other Leisure Facilities'!$Q$3:$Q$6</c:f>
              <c:numCache>
                <c:formatCode>0%</c:formatCode>
                <c:ptCount val="4"/>
                <c:pt idx="0">
                  <c:v>9.5262615859938213E-2</c:v>
                </c:pt>
                <c:pt idx="1">
                  <c:v>8.0246913580246909E-2</c:v>
                </c:pt>
                <c:pt idx="2">
                  <c:v>0.14506769825918761</c:v>
                </c:pt>
                <c:pt idx="3">
                  <c:v>-0.64401294498381878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ED2-472F-AB88-4C5EC842D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117916"/>
        <c:axId val="871633884"/>
      </c:barChart>
      <c:catAx>
        <c:axId val="7261179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71633884"/>
        <c:crosses val="autoZero"/>
        <c:auto val="1"/>
        <c:lblAlgn val="ctr"/>
        <c:lblOffset val="100"/>
        <c:noMultiLvlLbl val="1"/>
      </c:catAx>
      <c:valAx>
        <c:axId val="8716338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2611791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 &amp; EQUITY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'[1]Other Leisure Facilities'!$Z$2</c:f>
              <c:strCache>
                <c:ptCount val="1"/>
                <c:pt idx="0">
                  <c:v>RESERVE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strRef>
              <c:f>'[1]Other Leisure Facilities'!$B$3:$B$6</c:f>
              <c:strCache>
                <c:ptCount val="4"/>
                <c:pt idx="0">
                  <c:v>DELTACORP</c:v>
                </c:pt>
                <c:pt idx="1">
                  <c:v>WONDERLA</c:v>
                </c:pt>
                <c:pt idx="2">
                  <c:v>NICCOPAR-$</c:v>
                </c:pt>
                <c:pt idx="3">
                  <c:v>ADLABS</c:v>
                </c:pt>
              </c:strCache>
            </c:strRef>
          </c:cat>
          <c:val>
            <c:numRef>
              <c:f>'[1]Other Leisure Facilities'!$Z$3:$Z$6</c:f>
              <c:numCache>
                <c:formatCode>General</c:formatCode>
                <c:ptCount val="4"/>
                <c:pt idx="0">
                  <c:v>1915</c:v>
                </c:pt>
                <c:pt idx="1">
                  <c:v>753</c:v>
                </c:pt>
                <c:pt idx="2">
                  <c:v>47</c:v>
                </c:pt>
                <c:pt idx="3">
                  <c:v>-706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80C-4C25-A3DC-4B4A9D339E83}"/>
            </c:ext>
          </c:extLst>
        </c:ser>
        <c:ser>
          <c:idx val="1"/>
          <c:order val="1"/>
          <c:tx>
            <c:strRef>
              <c:f>'[1]Other Leisure Facilities'!$AA$2</c:f>
              <c:strCache>
                <c:ptCount val="1"/>
                <c:pt idx="0">
                  <c:v>DEBT &amp; LEASE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strRef>
              <c:f>'[1]Other Leisure Facilities'!$B$3:$B$6</c:f>
              <c:strCache>
                <c:ptCount val="4"/>
                <c:pt idx="0">
                  <c:v>DELTACORP</c:v>
                </c:pt>
                <c:pt idx="1">
                  <c:v>WONDERLA</c:v>
                </c:pt>
                <c:pt idx="2">
                  <c:v>NICCOPAR-$</c:v>
                </c:pt>
                <c:pt idx="3">
                  <c:v>ADLABS</c:v>
                </c:pt>
              </c:strCache>
            </c:strRef>
          </c:cat>
          <c:val>
            <c:numRef>
              <c:f>'[1]Other Leisure Facilities'!$AA$3:$AA$6</c:f>
              <c:numCache>
                <c:formatCode>General</c:formatCode>
                <c:ptCount val="4"/>
                <c:pt idx="0">
                  <c:v>26</c:v>
                </c:pt>
                <c:pt idx="1">
                  <c:v>2.7</c:v>
                </c:pt>
                <c:pt idx="2">
                  <c:v>1.5</c:v>
                </c:pt>
                <c:pt idx="3">
                  <c:v>1078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780C-4C25-A3DC-4B4A9D339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6506137"/>
        <c:axId val="1192088572"/>
      </c:barChart>
      <c:catAx>
        <c:axId val="14365061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2088572"/>
        <c:crosses val="autoZero"/>
        <c:auto val="1"/>
        <c:lblAlgn val="ctr"/>
        <c:lblOffset val="100"/>
        <c:noMultiLvlLbl val="1"/>
      </c:catAx>
      <c:valAx>
        <c:axId val="11920885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3650613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DEBT2EQUITY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'[1]Other Leisure Facilities'!$R$2</c:f>
              <c:strCache>
                <c:ptCount val="1"/>
                <c:pt idx="0">
                  <c:v>DE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'[1]Other Leisure Facilities'!$B$3:$B$6</c:f>
              <c:strCache>
                <c:ptCount val="4"/>
                <c:pt idx="0">
                  <c:v>DELTACORP</c:v>
                </c:pt>
                <c:pt idx="1">
                  <c:v>WONDERLA</c:v>
                </c:pt>
                <c:pt idx="2">
                  <c:v>NICCOPAR-$</c:v>
                </c:pt>
                <c:pt idx="3">
                  <c:v>ADLABS</c:v>
                </c:pt>
              </c:strCache>
            </c:strRef>
          </c:cat>
          <c:val>
            <c:numRef>
              <c:f>'[1]Other Leisure Facilities'!$R$3:$R$6</c:f>
              <c:numCache>
                <c:formatCode>0%</c:formatCode>
                <c:ptCount val="4"/>
                <c:pt idx="0">
                  <c:v>1.3388259526261586E-2</c:v>
                </c:pt>
                <c:pt idx="1">
                  <c:v>3.3333333333333335E-3</c:v>
                </c:pt>
                <c:pt idx="2">
                  <c:v>2.9013539651837523E-2</c:v>
                </c:pt>
                <c:pt idx="3">
                  <c:v>-1.7443365695792881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6C3-4DBE-B8C8-6FD5DB6F3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696694"/>
        <c:axId val="1440966374"/>
      </c:barChart>
      <c:catAx>
        <c:axId val="3256966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40966374"/>
        <c:crosses val="autoZero"/>
        <c:auto val="1"/>
        <c:lblAlgn val="ctr"/>
        <c:lblOffset val="100"/>
        <c:noMultiLvlLbl val="1"/>
      </c:catAx>
      <c:valAx>
        <c:axId val="14409663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2569669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3.xml"/><Relationship Id="rId7" Type="http://schemas.openxmlformats.org/officeDocument/2006/relationships/chart" Target="../charts/chart5.xml"/><Relationship Id="rId12" Type="http://schemas.openxmlformats.org/officeDocument/2006/relationships/image" Target="../media/image6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chart" Target="../charts/chart9.xml"/><Relationship Id="rId5" Type="http://schemas.openxmlformats.org/officeDocument/2006/relationships/chart" Target="../charts/chart4.xml"/><Relationship Id="rId10" Type="http://schemas.openxmlformats.org/officeDocument/2006/relationships/chart" Target="../charts/chart8.xml"/><Relationship Id="rId4" Type="http://schemas.openxmlformats.org/officeDocument/2006/relationships/image" Target="../media/image4.png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22</xdr:row>
      <xdr:rowOff>0</xdr:rowOff>
    </xdr:from>
    <xdr:ext cx="57150" cy="85725"/>
    <xdr:pic>
      <xdr:nvPicPr>
        <xdr:cNvPr id="2" name="image6.gif" descr="https://www.bseindia.com/include/images/rs.gif">
          <a:extLst>
            <a:ext uri="{FF2B5EF4-FFF2-40B4-BE49-F238E27FC236}">
              <a16:creationId xmlns:a16="http://schemas.microsoft.com/office/drawing/2014/main" id="{2D9BFDF5-2979-466B-8D22-55478FA89D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4312920"/>
          <a:ext cx="57150" cy="857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600075</xdr:colOff>
      <xdr:row>47</xdr:row>
      <xdr:rowOff>180975</xdr:rowOff>
    </xdr:from>
    <xdr:ext cx="3638550" cy="3638550"/>
    <xdr:pic>
      <xdr:nvPicPr>
        <xdr:cNvPr id="3" name="image9.jpg" title="Image">
          <a:extLst>
            <a:ext uri="{FF2B5EF4-FFF2-40B4-BE49-F238E27FC236}">
              <a16:creationId xmlns:a16="http://schemas.microsoft.com/office/drawing/2014/main" id="{16A2BB88-E4C3-4F96-8AE5-78BA0B6C85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22055" y="9324975"/>
          <a:ext cx="3638550" cy="3638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44</xdr:row>
      <xdr:rowOff>-114300</xdr:rowOff>
    </xdr:from>
    <xdr:ext cx="7800975" cy="7800975"/>
    <xdr:pic>
      <xdr:nvPicPr>
        <xdr:cNvPr id="4" name="image8.png" title="Image">
          <a:extLst>
            <a:ext uri="{FF2B5EF4-FFF2-40B4-BE49-F238E27FC236}">
              <a16:creationId xmlns:a16="http://schemas.microsoft.com/office/drawing/2014/main" id="{79D8DDBD-DC4E-44B0-AD50-554F4D7129B2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4300" y="8435340"/>
          <a:ext cx="7800975" cy="78009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</xdr:colOff>
      <xdr:row>37</xdr:row>
      <xdr:rowOff>190500</xdr:rowOff>
    </xdr:from>
    <xdr:ext cx="3762375" cy="2314575"/>
    <xdr:graphicFrame macro="">
      <xdr:nvGraphicFramePr>
        <xdr:cNvPr id="2" name="Chart 10" title="Chart">
          <a:extLst>
            <a:ext uri="{FF2B5EF4-FFF2-40B4-BE49-F238E27FC236}">
              <a16:creationId xmlns:a16="http://schemas.microsoft.com/office/drawing/2014/main" id="{7051C3E0-BA70-4FB0-BF8C-78B131130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57150</xdr:colOff>
      <xdr:row>52</xdr:row>
      <xdr:rowOff>19050</xdr:rowOff>
    </xdr:from>
    <xdr:ext cx="3400425" cy="2095500"/>
    <xdr:graphicFrame macro="">
      <xdr:nvGraphicFramePr>
        <xdr:cNvPr id="3" name="Chart 11" title="Chart">
          <a:extLst>
            <a:ext uri="{FF2B5EF4-FFF2-40B4-BE49-F238E27FC236}">
              <a16:creationId xmlns:a16="http://schemas.microsoft.com/office/drawing/2014/main" id="{ABB03E6D-9C1B-46D7-A26F-81B947494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933450</xdr:colOff>
      <xdr:row>64</xdr:row>
      <xdr:rowOff>161925</xdr:rowOff>
    </xdr:from>
    <xdr:ext cx="3638550" cy="2257425"/>
    <xdr:graphicFrame macro="">
      <xdr:nvGraphicFramePr>
        <xdr:cNvPr id="4" name="Chart 12" title="Chart">
          <a:extLst>
            <a:ext uri="{FF2B5EF4-FFF2-40B4-BE49-F238E27FC236}">
              <a16:creationId xmlns:a16="http://schemas.microsoft.com/office/drawing/2014/main" id="{1D336C40-18E9-438F-9751-D00FD3494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4</xdr:col>
      <xdr:colOff>914400</xdr:colOff>
      <xdr:row>65</xdr:row>
      <xdr:rowOff>9525</xdr:rowOff>
    </xdr:from>
    <xdr:ext cx="2828925" cy="1752600"/>
    <xdr:pic>
      <xdr:nvPicPr>
        <xdr:cNvPr id="5" name="Chart13" title="Chart">
          <a:extLst>
            <a:ext uri="{FF2B5EF4-FFF2-40B4-BE49-F238E27FC236}">
              <a16:creationId xmlns:a16="http://schemas.microsoft.com/office/drawing/2014/main" id="{CDCD12E1-1566-48C2-B257-A0C80476B2D1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876800" y="12544425"/>
          <a:ext cx="2828925" cy="1752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95250</xdr:colOff>
      <xdr:row>65</xdr:row>
      <xdr:rowOff>9525</xdr:rowOff>
    </xdr:from>
    <xdr:ext cx="3638550" cy="2257425"/>
    <xdr:graphicFrame macro="">
      <xdr:nvGraphicFramePr>
        <xdr:cNvPr id="6" name="Chart 14" title="Chart">
          <a:extLst>
            <a:ext uri="{FF2B5EF4-FFF2-40B4-BE49-F238E27FC236}">
              <a16:creationId xmlns:a16="http://schemas.microsoft.com/office/drawing/2014/main" id="{D79580E1-A90C-4E04-A8F9-C9371FF48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11</xdr:col>
      <xdr:colOff>923925</xdr:colOff>
      <xdr:row>65</xdr:row>
      <xdr:rowOff>28575</xdr:rowOff>
    </xdr:from>
    <xdr:ext cx="2762250" cy="1714500"/>
    <xdr:pic>
      <xdr:nvPicPr>
        <xdr:cNvPr id="7" name="Chart15" title="Chart">
          <a:extLst>
            <a:ext uri="{FF2B5EF4-FFF2-40B4-BE49-F238E27FC236}">
              <a16:creationId xmlns:a16="http://schemas.microsoft.com/office/drawing/2014/main" id="{018C8021-84A9-4F5E-AB25-C7CF2DE8EE27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820525" y="12563475"/>
          <a:ext cx="2762250" cy="1714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78</xdr:row>
      <xdr:rowOff>19050</xdr:rowOff>
    </xdr:from>
    <xdr:ext cx="5715000" cy="3533775"/>
    <xdr:graphicFrame macro="">
      <xdr:nvGraphicFramePr>
        <xdr:cNvPr id="8" name="Chart 16" title="Chart">
          <a:extLst>
            <a:ext uri="{FF2B5EF4-FFF2-40B4-BE49-F238E27FC236}">
              <a16:creationId xmlns:a16="http://schemas.microsoft.com/office/drawing/2014/main" id="{EB9820E5-DDD7-4502-8F38-1C036F1BF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</xdr:col>
      <xdr:colOff>47625</xdr:colOff>
      <xdr:row>98</xdr:row>
      <xdr:rowOff>19050</xdr:rowOff>
    </xdr:from>
    <xdr:ext cx="5715000" cy="3533775"/>
    <xdr:graphicFrame macro="">
      <xdr:nvGraphicFramePr>
        <xdr:cNvPr id="9" name="Chart 17" title="Chart">
          <a:extLst>
            <a:ext uri="{FF2B5EF4-FFF2-40B4-BE49-F238E27FC236}">
              <a16:creationId xmlns:a16="http://schemas.microsoft.com/office/drawing/2014/main" id="{D75F3B45-4B71-496C-A985-312CEBF2F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7</xdr:col>
      <xdr:colOff>57150</xdr:colOff>
      <xdr:row>98</xdr:row>
      <xdr:rowOff>19050</xdr:rowOff>
    </xdr:from>
    <xdr:ext cx="5715000" cy="3533775"/>
    <xdr:graphicFrame macro="">
      <xdr:nvGraphicFramePr>
        <xdr:cNvPr id="10" name="Chart 18" title="Chart">
          <a:extLst>
            <a:ext uri="{FF2B5EF4-FFF2-40B4-BE49-F238E27FC236}">
              <a16:creationId xmlns:a16="http://schemas.microsoft.com/office/drawing/2014/main" id="{18B25074-D594-4D9D-A944-B98D60262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</xdr:col>
      <xdr:colOff>47625</xdr:colOff>
      <xdr:row>117</xdr:row>
      <xdr:rowOff>104775</xdr:rowOff>
    </xdr:from>
    <xdr:ext cx="5715000" cy="3533775"/>
    <xdr:graphicFrame macro="">
      <xdr:nvGraphicFramePr>
        <xdr:cNvPr id="11" name="Chart 19" title="Chart">
          <a:extLst>
            <a:ext uri="{FF2B5EF4-FFF2-40B4-BE49-F238E27FC236}">
              <a16:creationId xmlns:a16="http://schemas.microsoft.com/office/drawing/2014/main" id="{B9F0E2A4-0ADF-4070-BFA7-62A9896B0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7</xdr:col>
      <xdr:colOff>57150</xdr:colOff>
      <xdr:row>117</xdr:row>
      <xdr:rowOff>104775</xdr:rowOff>
    </xdr:from>
    <xdr:ext cx="5715000" cy="3533775"/>
    <xdr:graphicFrame macro="">
      <xdr:nvGraphicFramePr>
        <xdr:cNvPr id="12" name="Chart 20" title="Chart">
          <a:extLst>
            <a:ext uri="{FF2B5EF4-FFF2-40B4-BE49-F238E27FC236}">
              <a16:creationId xmlns:a16="http://schemas.microsoft.com/office/drawing/2014/main" id="{6DF356A8-DE7F-434A-9D82-C5018DF03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0</xdr:col>
      <xdr:colOff>933450</xdr:colOff>
      <xdr:row>0</xdr:row>
      <xdr:rowOff>180975</xdr:rowOff>
    </xdr:from>
    <xdr:ext cx="6734175" cy="4486275"/>
    <xdr:pic>
      <xdr:nvPicPr>
        <xdr:cNvPr id="13" name="image5.jpg" title="Image">
          <a:extLst>
            <a:ext uri="{FF2B5EF4-FFF2-40B4-BE49-F238E27FC236}">
              <a16:creationId xmlns:a16="http://schemas.microsoft.com/office/drawing/2014/main" id="{81547170-455C-4B65-A087-AB60D885907E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33450" y="180975"/>
          <a:ext cx="6734175" cy="44862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Amusement%20Parks_%20Other%20Recreation%20(4).xlsx" TargetMode="External"/><Relationship Id="rId1" Type="http://schemas.openxmlformats.org/officeDocument/2006/relationships/externalLinkPath" Target="/Users/profi/Downloads/Amusement%20Parks_%20Other%20Recreation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SHBOARD1"/>
      <sheetName val="World"/>
      <sheetName val="India"/>
      <sheetName val="Deltacorp"/>
      <sheetName val="DEMAND"/>
      <sheetName val="Sheet1"/>
      <sheetName val="Other Leisure Facilities"/>
      <sheetName val="ADLABS"/>
      <sheetName val="WONDERLA"/>
      <sheetName val="Sheet8"/>
    </sheetNames>
    <sheetDataSet>
      <sheetData sheetId="0"/>
      <sheetData sheetId="1">
        <row r="39">
          <cell r="C39" t="str">
            <v>NUMBER</v>
          </cell>
          <cell r="D39" t="str">
            <v>VISTIORS LAKH</v>
          </cell>
        </row>
        <row r="40">
          <cell r="B40" t="str">
            <v>LARGE PARK</v>
          </cell>
          <cell r="C40">
            <v>15</v>
          </cell>
          <cell r="D40">
            <v>50</v>
          </cell>
        </row>
        <row r="41">
          <cell r="B41" t="str">
            <v>MEDIUM PARK</v>
          </cell>
          <cell r="C41">
            <v>50</v>
          </cell>
          <cell r="D41">
            <v>40</v>
          </cell>
        </row>
        <row r="42">
          <cell r="B42" t="str">
            <v>SMALL PARK</v>
          </cell>
          <cell r="C42">
            <v>100</v>
          </cell>
          <cell r="D42">
            <v>30</v>
          </cell>
        </row>
        <row r="53">
          <cell r="E53" t="str">
            <v>Area (in acre)</v>
          </cell>
        </row>
        <row r="54">
          <cell r="B54" t="str">
            <v>Ramoji Film City</v>
          </cell>
          <cell r="E54">
            <v>2000</v>
          </cell>
        </row>
        <row r="55">
          <cell r="B55" t="str">
            <v>World of Wonders</v>
          </cell>
          <cell r="E55">
            <v>147</v>
          </cell>
        </row>
        <row r="56">
          <cell r="B56" t="str">
            <v xml:space="preserve">Adlabs Imagica </v>
          </cell>
          <cell r="E56">
            <v>132</v>
          </cell>
        </row>
        <row r="57">
          <cell r="B57" t="str">
            <v>Kishkintha</v>
          </cell>
          <cell r="E57">
            <v>120</v>
          </cell>
        </row>
        <row r="58">
          <cell r="B58" t="str">
            <v>Essel World and Water</v>
          </cell>
          <cell r="E58">
            <v>90</v>
          </cell>
        </row>
        <row r="59">
          <cell r="B59" t="str">
            <v>Wonderla</v>
          </cell>
          <cell r="E59">
            <v>82</v>
          </cell>
        </row>
        <row r="60">
          <cell r="B60" t="str">
            <v>Queensland</v>
          </cell>
          <cell r="E60">
            <v>70</v>
          </cell>
        </row>
        <row r="61">
          <cell r="B61" t="str">
            <v>BlackThunder</v>
          </cell>
          <cell r="E61">
            <v>65</v>
          </cell>
        </row>
        <row r="62">
          <cell r="B62" t="str">
            <v>MGM Dizee World</v>
          </cell>
          <cell r="E62">
            <v>45</v>
          </cell>
        </row>
        <row r="63">
          <cell r="B63" t="str">
            <v>NiccoPark</v>
          </cell>
          <cell r="E63">
            <v>40</v>
          </cell>
        </row>
      </sheetData>
      <sheetData sheetId="2"/>
      <sheetData sheetId="3"/>
      <sheetData sheetId="4"/>
      <sheetData sheetId="5"/>
      <sheetData sheetId="6">
        <row r="1">
          <cell r="L1">
            <v>-0.57089753218477135</v>
          </cell>
          <cell r="M1">
            <v>0.12604586067647228</v>
          </cell>
          <cell r="N1">
            <v>0.20436533663515322</v>
          </cell>
        </row>
        <row r="2">
          <cell r="B2" t="str">
            <v>Other Leisure facilities</v>
          </cell>
          <cell r="H2" t="str">
            <v>Sales-20</v>
          </cell>
          <cell r="L2" t="str">
            <v>Sales POST COVID</v>
          </cell>
          <cell r="M2" t="str">
            <v>PRECOVID 5Y CAGR</v>
          </cell>
          <cell r="N2" t="str">
            <v>PRECOVID 10Y</v>
          </cell>
          <cell r="O2" t="str">
            <v>MARGIN</v>
          </cell>
          <cell r="Q2" t="str">
            <v>R-O-E</v>
          </cell>
          <cell r="R2" t="str">
            <v>DE</v>
          </cell>
          <cell r="Z2" t="str">
            <v>RESERVE</v>
          </cell>
          <cell r="AA2" t="str">
            <v>DEBT &amp; LEASE</v>
          </cell>
        </row>
        <row r="3">
          <cell r="B3" t="str">
            <v>DELTACORP</v>
          </cell>
          <cell r="D3">
            <v>3203.8800557999998</v>
          </cell>
          <cell r="H3">
            <v>774</v>
          </cell>
          <cell r="O3">
            <v>0.23901808785529716</v>
          </cell>
          <cell r="Q3">
            <v>9.5262615859938213E-2</v>
          </cell>
          <cell r="R3">
            <v>1.3388259526261586E-2</v>
          </cell>
          <cell r="Z3">
            <v>1915</v>
          </cell>
          <cell r="AA3">
            <v>26</v>
          </cell>
        </row>
        <row r="4">
          <cell r="B4" t="str">
            <v>WONDERLA</v>
          </cell>
          <cell r="D4">
            <v>4983.8258134999996</v>
          </cell>
          <cell r="H4">
            <v>283</v>
          </cell>
          <cell r="O4">
            <v>0.22968197879858657</v>
          </cell>
          <cell r="Q4">
            <v>8.0246913580246909E-2</v>
          </cell>
          <cell r="R4">
            <v>3.3333333333333335E-3</v>
          </cell>
          <cell r="Z4">
            <v>753</v>
          </cell>
          <cell r="AA4">
            <v>2.7</v>
          </cell>
        </row>
        <row r="5">
          <cell r="B5" t="str">
            <v>NICCOPAR-$</v>
          </cell>
          <cell r="D5">
            <v>673.68598569999995</v>
          </cell>
          <cell r="H5">
            <v>57</v>
          </cell>
          <cell r="O5">
            <v>0.13157894736842105</v>
          </cell>
          <cell r="Q5">
            <v>0.14506769825918761</v>
          </cell>
          <cell r="R5">
            <v>2.9013539651837523E-2</v>
          </cell>
          <cell r="Z5">
            <v>47</v>
          </cell>
          <cell r="AA5">
            <v>1.5</v>
          </cell>
        </row>
        <row r="6">
          <cell r="B6" t="str">
            <v>ADLABS</v>
          </cell>
          <cell r="D6">
            <v>4338.5550000000003</v>
          </cell>
          <cell r="H6">
            <v>201</v>
          </cell>
          <cell r="O6">
            <v>-1.9800995024875623</v>
          </cell>
          <cell r="Q6">
            <v>-0.64401294498381878</v>
          </cell>
          <cell r="R6">
            <v>-1.7443365695792881</v>
          </cell>
          <cell r="Z6">
            <v>-706</v>
          </cell>
          <cell r="AA6">
            <v>1078</v>
          </cell>
        </row>
        <row r="7">
          <cell r="B7" t="str">
            <v>AJWAFUN</v>
          </cell>
          <cell r="D7">
            <v>7.01</v>
          </cell>
          <cell r="H7">
            <v>1.97</v>
          </cell>
          <cell r="O7">
            <v>-0.60913705583756339</v>
          </cell>
        </row>
        <row r="8">
          <cell r="B8" t="str">
            <v>HANMAN</v>
          </cell>
          <cell r="D8">
            <v>1.93</v>
          </cell>
          <cell r="H8">
            <v>1.2</v>
          </cell>
          <cell r="O8">
            <v>-3.1666666666666665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rofitfromit.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F34F0-8801-41C9-86AC-E8E6B268FF68}">
  <dimension ref="A1:AJ1011"/>
  <sheetViews>
    <sheetView showGridLines="0" tabSelected="1" workbookViewId="0"/>
  </sheetViews>
  <sheetFormatPr defaultColWidth="14.44140625" defaultRowHeight="15" customHeight="1"/>
  <cols>
    <col min="1" max="1" width="1.88671875" customWidth="1"/>
    <col min="2" max="2" width="18" customWidth="1"/>
    <col min="3" max="3" width="19" customWidth="1"/>
    <col min="4" max="4" width="12.33203125" customWidth="1"/>
    <col min="5" max="5" width="12.5546875" customWidth="1"/>
    <col min="6" max="6" width="16.33203125" customWidth="1"/>
    <col min="7" max="7" width="15.6640625" customWidth="1"/>
    <col min="8" max="8" width="13" customWidth="1"/>
    <col min="9" max="9" width="11.109375" customWidth="1"/>
    <col min="10" max="10" width="9.44140625" customWidth="1"/>
    <col min="11" max="11" width="11.44140625" customWidth="1"/>
    <col min="12" max="12" width="11.109375" customWidth="1"/>
    <col min="13" max="13" width="13.109375" customWidth="1"/>
    <col min="14" max="14" width="15.88671875" customWidth="1"/>
    <col min="15" max="15" width="8" customWidth="1"/>
    <col min="16" max="16" width="13.88671875" customWidth="1"/>
    <col min="17" max="17" width="13.33203125" customWidth="1"/>
    <col min="18" max="18" width="8.88671875" customWidth="1"/>
    <col min="19" max="19" width="10.5546875" customWidth="1"/>
    <col min="20" max="20" width="9.109375" customWidth="1"/>
    <col min="21" max="21" width="10.88671875" customWidth="1"/>
    <col min="22" max="22" width="14.5546875" customWidth="1"/>
    <col min="23" max="23" width="11.88671875" customWidth="1"/>
    <col min="24" max="24" width="10.33203125" customWidth="1"/>
    <col min="25" max="25" width="8.6640625" customWidth="1"/>
    <col min="26" max="27" width="14.5546875" customWidth="1"/>
    <col min="28" max="28" width="10.6640625" customWidth="1"/>
    <col min="29" max="29" width="8.5546875" customWidth="1"/>
    <col min="30" max="32" width="8.44140625" customWidth="1"/>
    <col min="33" max="33" width="14.5546875" customWidth="1"/>
    <col min="34" max="36" width="8.44140625" customWidth="1"/>
  </cols>
  <sheetData>
    <row r="1" spans="1:36" ht="14.4">
      <c r="A1" s="1"/>
      <c r="B1" s="1"/>
      <c r="C1" s="2" t="s">
        <v>0</v>
      </c>
      <c r="D1" s="1"/>
      <c r="E1" s="2" t="s">
        <v>1</v>
      </c>
      <c r="F1" s="1"/>
      <c r="G1" s="1"/>
      <c r="H1" s="2" t="s">
        <v>2</v>
      </c>
      <c r="I1" s="1"/>
      <c r="J1" s="1"/>
      <c r="K1" s="1"/>
      <c r="L1" s="1"/>
      <c r="M1" s="1"/>
      <c r="N1" s="1"/>
      <c r="O1" s="1"/>
      <c r="P1" s="1"/>
      <c r="Q1" s="1"/>
      <c r="R1" s="2" t="s">
        <v>3</v>
      </c>
      <c r="T1" s="3"/>
      <c r="U1" s="3"/>
      <c r="V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4">
      <c r="A2" s="1"/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21</v>
      </c>
      <c r="T2" s="2" t="s">
        <v>22</v>
      </c>
      <c r="U2" s="2" t="s">
        <v>23</v>
      </c>
      <c r="V2" s="2" t="s">
        <v>24</v>
      </c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4.4">
      <c r="A3" s="1"/>
      <c r="B3" s="2" t="s">
        <v>25</v>
      </c>
      <c r="C3" s="4">
        <f ca="1">IFERROR(__xludf.DUMMYFUNCTION("GOOGLEFINANCE(""nse:""&amp;$B$3,""price"")"),880.95)</f>
        <v>880.95</v>
      </c>
      <c r="D3" s="4">
        <f ca="1">IFERROR(__xludf.DUMMYFUNCTION("GOOGLEFINANCE(""nse:""&amp;$B$3,""MARKETCAP"")/10000000"),4983.8258135)</f>
        <v>4983.8258134999996</v>
      </c>
      <c r="E3" s="5">
        <f t="shared" ref="E3:G3" si="0">D14</f>
        <v>540.96</v>
      </c>
      <c r="F3" s="5">
        <f t="shared" si="0"/>
        <v>120.09312000000001</v>
      </c>
      <c r="G3" s="5">
        <f t="shared" si="0"/>
        <v>21.204000000000001</v>
      </c>
      <c r="H3" s="6">
        <v>56.6</v>
      </c>
      <c r="I3" s="6">
        <v>1038</v>
      </c>
      <c r="J3" s="6">
        <v>0.3</v>
      </c>
      <c r="K3" s="6">
        <v>5.24</v>
      </c>
      <c r="L3" s="6">
        <v>10</v>
      </c>
      <c r="M3" s="6">
        <v>249</v>
      </c>
      <c r="N3" s="6">
        <v>56</v>
      </c>
      <c r="O3" s="6">
        <v>1166</v>
      </c>
      <c r="P3" s="6">
        <v>231</v>
      </c>
      <c r="Q3" s="6">
        <v>2.86</v>
      </c>
      <c r="R3" s="7">
        <v>223</v>
      </c>
      <c r="S3" s="8">
        <v>178</v>
      </c>
      <c r="T3" s="8">
        <v>-158</v>
      </c>
      <c r="U3" s="8">
        <v>-16</v>
      </c>
      <c r="V3" s="8">
        <f t="shared" ref="V3:V4" si="1">SUM(S3:U3)</f>
        <v>4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4">
      <c r="A4" s="1"/>
      <c r="B4" s="7" t="s">
        <v>26</v>
      </c>
      <c r="C4" s="7">
        <v>993</v>
      </c>
      <c r="D4" s="9">
        <f>C4*(H3/L3)</f>
        <v>5620.38</v>
      </c>
      <c r="E4" s="7">
        <f>D28</f>
        <v>429</v>
      </c>
      <c r="F4" s="7">
        <f>G27</f>
        <v>158</v>
      </c>
      <c r="G4" s="7">
        <f>I27</f>
        <v>27.9</v>
      </c>
      <c r="H4" s="7">
        <v>56.6</v>
      </c>
      <c r="I4" s="7">
        <v>893</v>
      </c>
      <c r="J4" s="7">
        <v>0.3</v>
      </c>
      <c r="K4" s="7">
        <v>6.61</v>
      </c>
      <c r="L4" s="7">
        <v>10</v>
      </c>
      <c r="M4" s="7">
        <v>287</v>
      </c>
      <c r="N4" s="7">
        <v>38</v>
      </c>
      <c r="O4" s="7">
        <v>1238</v>
      </c>
      <c r="P4" s="7">
        <v>214</v>
      </c>
      <c r="Q4" s="7">
        <v>1.4</v>
      </c>
      <c r="R4" s="7">
        <v>44</v>
      </c>
      <c r="S4" s="8">
        <v>192</v>
      </c>
      <c r="T4" s="8">
        <v>-164</v>
      </c>
      <c r="U4" s="8">
        <v>-8</v>
      </c>
      <c r="V4" s="8">
        <f t="shared" si="1"/>
        <v>20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4.4">
      <c r="A5" s="1"/>
      <c r="B5" s="10" t="s">
        <v>27</v>
      </c>
      <c r="C5" s="11">
        <f t="shared" ref="C5:V5" ca="1" si="2">(C3/C4)-1</f>
        <v>-0.11283987915407856</v>
      </c>
      <c r="D5" s="11">
        <f t="shared" ca="1" si="2"/>
        <v>-0.11325821145545323</v>
      </c>
      <c r="E5" s="11">
        <f t="shared" si="2"/>
        <v>0.26097902097902104</v>
      </c>
      <c r="F5" s="11">
        <f t="shared" si="2"/>
        <v>-0.23991696202531643</v>
      </c>
      <c r="G5" s="11">
        <f t="shared" si="2"/>
        <v>-0.24</v>
      </c>
      <c r="H5" s="11">
        <f t="shared" si="2"/>
        <v>0</v>
      </c>
      <c r="I5" s="11">
        <f t="shared" si="2"/>
        <v>0.16237402015677493</v>
      </c>
      <c r="J5" s="11">
        <f t="shared" si="2"/>
        <v>0</v>
      </c>
      <c r="K5" s="11">
        <f t="shared" si="2"/>
        <v>-0.20726172465960668</v>
      </c>
      <c r="L5" s="11">
        <f t="shared" si="2"/>
        <v>0</v>
      </c>
      <c r="M5" s="11">
        <f t="shared" si="2"/>
        <v>-0.13240418118466901</v>
      </c>
      <c r="N5" s="11">
        <f t="shared" si="2"/>
        <v>0.47368421052631571</v>
      </c>
      <c r="O5" s="11">
        <f t="shared" si="2"/>
        <v>-5.8158319870759256E-2</v>
      </c>
      <c r="P5" s="11">
        <f t="shared" si="2"/>
        <v>7.9439252336448662E-2</v>
      </c>
      <c r="Q5" s="11">
        <f t="shared" si="2"/>
        <v>1.0428571428571427</v>
      </c>
      <c r="R5" s="12">
        <f t="shared" si="2"/>
        <v>4.0681818181818183</v>
      </c>
      <c r="S5" s="12">
        <f t="shared" si="2"/>
        <v>-7.291666666666663E-2</v>
      </c>
      <c r="T5" s="12">
        <f t="shared" si="2"/>
        <v>-3.6585365853658569E-2</v>
      </c>
      <c r="U5" s="12">
        <f t="shared" si="2"/>
        <v>1</v>
      </c>
      <c r="V5" s="12">
        <f t="shared" si="2"/>
        <v>-0.8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4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4.4">
      <c r="A7" s="1"/>
      <c r="B7" s="13" t="s">
        <v>27</v>
      </c>
      <c r="C7" s="1"/>
      <c r="D7" s="13" t="s">
        <v>28</v>
      </c>
      <c r="E7" s="1"/>
      <c r="F7" s="1"/>
      <c r="G7" s="13" t="s">
        <v>29</v>
      </c>
      <c r="H7" s="1"/>
      <c r="I7" s="1"/>
      <c r="J7" s="13" t="s">
        <v>30</v>
      </c>
      <c r="K7" s="1"/>
      <c r="L7" s="13" t="s">
        <v>31</v>
      </c>
      <c r="M7" s="1"/>
      <c r="N7" s="1"/>
      <c r="O7" s="1"/>
      <c r="P7" s="1"/>
      <c r="Q7" s="13" t="s">
        <v>3</v>
      </c>
      <c r="R7" s="3"/>
      <c r="S7" s="3"/>
      <c r="U7" s="3"/>
      <c r="V7" s="3"/>
      <c r="W7" s="3"/>
      <c r="X7" s="3"/>
      <c r="Y7" s="3"/>
      <c r="Z7" s="3"/>
      <c r="AA7" s="3"/>
      <c r="AB7" s="3"/>
    </row>
    <row r="8" spans="1:36" ht="14.4">
      <c r="A8" s="1"/>
      <c r="B8" s="2" t="s">
        <v>32</v>
      </c>
      <c r="C8" s="2" t="s">
        <v>33</v>
      </c>
      <c r="D8" s="2" t="s">
        <v>34</v>
      </c>
      <c r="E8" s="2" t="s">
        <v>35</v>
      </c>
      <c r="F8" s="2" t="s">
        <v>36</v>
      </c>
      <c r="G8" s="2" t="s">
        <v>37</v>
      </c>
      <c r="H8" s="2" t="s">
        <v>38</v>
      </c>
      <c r="I8" s="2" t="s">
        <v>39</v>
      </c>
      <c r="J8" s="2" t="s">
        <v>40</v>
      </c>
      <c r="K8" s="2" t="s">
        <v>41</v>
      </c>
      <c r="L8" s="2" t="s">
        <v>42</v>
      </c>
      <c r="M8" s="2" t="s">
        <v>43</v>
      </c>
      <c r="N8" s="2" t="s">
        <v>44</v>
      </c>
      <c r="O8" s="2" t="s">
        <v>45</v>
      </c>
      <c r="P8" s="2" t="s">
        <v>46</v>
      </c>
      <c r="Q8" s="2" t="s">
        <v>47</v>
      </c>
      <c r="R8" s="2" t="s">
        <v>48</v>
      </c>
      <c r="S8" s="2" t="s">
        <v>49</v>
      </c>
      <c r="U8" s="3"/>
      <c r="V8" s="3"/>
      <c r="W8" s="3"/>
      <c r="X8" s="3"/>
      <c r="Y8" s="3"/>
      <c r="Z8" s="3"/>
      <c r="AA8" s="3"/>
      <c r="AB8" s="3"/>
    </row>
    <row r="9" spans="1:36" ht="14.4">
      <c r="A9" s="1"/>
      <c r="B9" s="14">
        <f>M15</f>
        <v>0.13</v>
      </c>
      <c r="C9" s="14">
        <f>M16</f>
        <v>7.0000000000000007E-2</v>
      </c>
      <c r="D9" s="14">
        <f>W25</f>
        <v>0.32712215320910976</v>
      </c>
      <c r="E9" s="14">
        <f>M3/N3</f>
        <v>4.4464285714285712</v>
      </c>
      <c r="F9" s="15">
        <f>365/(D14/Q3)</f>
        <v>1.9297175391895887</v>
      </c>
      <c r="G9" s="16">
        <f>(J3+K3)/(I3+H3)</f>
        <v>5.0612095742737081E-3</v>
      </c>
      <c r="H9" s="14">
        <f>P3/O3</f>
        <v>0.19811320754716982</v>
      </c>
      <c r="I9" s="15">
        <f>W26</f>
        <v>294.75</v>
      </c>
      <c r="J9" s="14">
        <f>F3/I3</f>
        <v>0.11569664739884394</v>
      </c>
      <c r="K9" s="14">
        <f>F3/O3</f>
        <v>0.10299581475128645</v>
      </c>
      <c r="L9" s="15">
        <f ca="1">C3/G3</f>
        <v>41.546406338426713</v>
      </c>
      <c r="M9" s="17">
        <f ca="1">G3/C3</f>
        <v>2.4069470458028264E-2</v>
      </c>
      <c r="N9" s="15">
        <f>(I3)/(H3/L3)</f>
        <v>183.39222614840989</v>
      </c>
      <c r="O9" s="18">
        <f ca="1">C3/N9</f>
        <v>4.8036387283236994</v>
      </c>
      <c r="P9" s="18">
        <f>S12</f>
        <v>5.0844854070660528</v>
      </c>
      <c r="Q9" s="16">
        <f>S3/N3</f>
        <v>3.1785714285714284</v>
      </c>
      <c r="R9" s="16">
        <f>S3-J3</f>
        <v>177.7</v>
      </c>
      <c r="S9" s="16">
        <f>S3-R3</f>
        <v>-45</v>
      </c>
      <c r="U9" s="3"/>
      <c r="V9" s="3"/>
      <c r="W9" s="3"/>
      <c r="X9" s="3"/>
      <c r="Y9" s="3"/>
      <c r="Z9" s="3"/>
      <c r="AA9" s="3"/>
      <c r="AB9" s="3"/>
    </row>
    <row r="10" spans="1:36" ht="14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9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4.4">
      <c r="A11" s="3"/>
      <c r="B11" s="13" t="s">
        <v>50</v>
      </c>
      <c r="C11" s="20" t="s">
        <v>51</v>
      </c>
      <c r="D11" s="20" t="s">
        <v>52</v>
      </c>
      <c r="E11" s="20" t="s">
        <v>8</v>
      </c>
      <c r="F11" s="20" t="s">
        <v>9</v>
      </c>
      <c r="G11" s="20" t="s">
        <v>53</v>
      </c>
      <c r="I11" s="21" t="s">
        <v>54</v>
      </c>
      <c r="J11" s="21" t="s">
        <v>55</v>
      </c>
      <c r="K11" s="21" t="s">
        <v>56</v>
      </c>
      <c r="L11" s="21" t="s">
        <v>57</v>
      </c>
      <c r="M11" s="21" t="s">
        <v>58</v>
      </c>
      <c r="N11" s="21" t="s">
        <v>54</v>
      </c>
      <c r="O11" s="3"/>
      <c r="P11" s="21" t="s">
        <v>59</v>
      </c>
      <c r="Q11" s="21" t="s">
        <v>60</v>
      </c>
      <c r="R11" s="21" t="s">
        <v>61</v>
      </c>
      <c r="S11" s="21" t="s">
        <v>46</v>
      </c>
      <c r="V11" s="21" t="s">
        <v>62</v>
      </c>
      <c r="W11" s="21" t="s">
        <v>63</v>
      </c>
      <c r="X11" s="21" t="s">
        <v>64</v>
      </c>
      <c r="Y11" s="21" t="s">
        <v>65</v>
      </c>
      <c r="Z11" s="21" t="s">
        <v>66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14.4">
      <c r="A12" s="3"/>
      <c r="B12" s="22" t="s">
        <v>67</v>
      </c>
      <c r="C12" s="23">
        <f t="shared" ref="C12:F12" si="3">FV(C17,5,0,-C13,0)</f>
        <v>40.013491836327908</v>
      </c>
      <c r="D12" s="24">
        <f t="shared" si="3"/>
        <v>2188.4849127085499</v>
      </c>
      <c r="E12" s="24">
        <f t="shared" si="3"/>
        <v>552.82634580600336</v>
      </c>
      <c r="F12" s="24">
        <f t="shared" si="3"/>
        <v>97.608670975243982</v>
      </c>
      <c r="G12" s="24">
        <f t="shared" ref="G12:G14" si="4">F12*20</f>
        <v>1952.1734195048796</v>
      </c>
      <c r="H12" s="19"/>
      <c r="I12" s="25" t="s">
        <v>9</v>
      </c>
      <c r="J12" s="26">
        <v>14.93</v>
      </c>
      <c r="K12" s="26">
        <v>2.39</v>
      </c>
      <c r="L12" s="26">
        <v>6.6</v>
      </c>
      <c r="M12" s="26">
        <v>4</v>
      </c>
      <c r="N12" s="26">
        <f>SUM(J12:M12)</f>
        <v>27.92</v>
      </c>
      <c r="O12" s="27"/>
      <c r="P12" s="28">
        <v>26.3</v>
      </c>
      <c r="Q12" s="29">
        <v>27.9</v>
      </c>
      <c r="R12" s="29">
        <v>21.2</v>
      </c>
      <c r="S12" s="30">
        <f>Q14/7</f>
        <v>5.0844854070660528</v>
      </c>
      <c r="T12" s="31"/>
      <c r="V12" s="32" t="s">
        <v>68</v>
      </c>
      <c r="W12" s="32">
        <v>375</v>
      </c>
      <c r="X12" s="32">
        <v>335</v>
      </c>
      <c r="Y12" s="33">
        <f t="shared" ref="Y12:Y13" si="5">W12/$W$15</f>
        <v>0.77639751552795033</v>
      </c>
      <c r="Z12" s="33">
        <f t="shared" ref="Z12:Z13" si="6">(W12/X12)-1</f>
        <v>0.11940298507462677</v>
      </c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5" customHeight="1">
      <c r="A13" s="3"/>
      <c r="B13" s="22" t="s">
        <v>69</v>
      </c>
      <c r="C13" s="23">
        <f>FV(2%,5,0,-C14,0)</f>
        <v>36.241452365040004</v>
      </c>
      <c r="D13" s="24">
        <f>FV(D17,5,0,-D14,0)</f>
        <v>1088.0637841499997</v>
      </c>
      <c r="E13" s="24">
        <f t="shared" ref="E13:E14" si="7">D13*G17</f>
        <v>274.8523977947122</v>
      </c>
      <c r="F13" s="24">
        <f>(E13*F14)/E14</f>
        <v>48.52876037227675</v>
      </c>
      <c r="G13" s="24">
        <f t="shared" si="4"/>
        <v>970.57520744553494</v>
      </c>
      <c r="H13" s="19"/>
      <c r="O13" s="27"/>
      <c r="P13" s="34" t="s">
        <v>70</v>
      </c>
      <c r="Q13" s="34" t="s">
        <v>71</v>
      </c>
      <c r="R13" s="34" t="s">
        <v>72</v>
      </c>
      <c r="S13" s="35"/>
      <c r="T13" s="31"/>
      <c r="V13" s="32" t="s">
        <v>73</v>
      </c>
      <c r="W13" s="32">
        <v>108</v>
      </c>
      <c r="X13" s="32">
        <v>93</v>
      </c>
      <c r="Y13" s="33">
        <f t="shared" si="5"/>
        <v>0.2236024844720497</v>
      </c>
      <c r="Z13" s="33">
        <f t="shared" si="6"/>
        <v>0.16129032258064524</v>
      </c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4.4">
      <c r="A14" s="3"/>
      <c r="B14" s="22" t="s">
        <v>74</v>
      </c>
      <c r="C14" s="23">
        <f t="shared" ref="C14:D14" si="8">FV(C18,1,0,-C27,0)</f>
        <v>32.825000000000003</v>
      </c>
      <c r="D14" s="24">
        <f t="shared" si="8"/>
        <v>540.96</v>
      </c>
      <c r="E14" s="24">
        <f t="shared" si="7"/>
        <v>120.09312000000001</v>
      </c>
      <c r="F14" s="23">
        <f>FV(F18,1,0,-I27,0)</f>
        <v>21.204000000000001</v>
      </c>
      <c r="G14" s="24">
        <f t="shared" si="4"/>
        <v>424.08000000000004</v>
      </c>
      <c r="H14" s="36"/>
      <c r="I14" s="21" t="s">
        <v>75</v>
      </c>
      <c r="J14" s="21" t="s">
        <v>76</v>
      </c>
      <c r="K14" s="21" t="s">
        <v>77</v>
      </c>
      <c r="L14" s="21" t="s">
        <v>78</v>
      </c>
      <c r="M14" s="21" t="s">
        <v>63</v>
      </c>
      <c r="N14" s="21" t="s">
        <v>79</v>
      </c>
      <c r="P14" s="37">
        <f>428/P12</f>
        <v>16.273764258555133</v>
      </c>
      <c r="Q14" s="29">
        <f>C4/Q12</f>
        <v>35.591397849462368</v>
      </c>
      <c r="R14" s="29">
        <f ca="1">C3/R12</f>
        <v>41.554245283018872</v>
      </c>
      <c r="S14" s="35"/>
      <c r="T14" s="31"/>
      <c r="V14" s="38"/>
      <c r="W14" s="38"/>
      <c r="X14" s="38"/>
      <c r="Y14" s="38"/>
      <c r="Z14" s="38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4.4">
      <c r="A15" s="3"/>
      <c r="H15" s="36"/>
      <c r="I15" s="25" t="s">
        <v>52</v>
      </c>
      <c r="J15" s="39">
        <v>0.24</v>
      </c>
      <c r="K15" s="39">
        <v>0.2</v>
      </c>
      <c r="L15" s="39">
        <v>0.17</v>
      </c>
      <c r="M15" s="39">
        <v>0.13</v>
      </c>
      <c r="N15" s="39">
        <v>0.12</v>
      </c>
      <c r="P15" s="27"/>
      <c r="V15" s="40" t="s">
        <v>24</v>
      </c>
      <c r="W15" s="41">
        <f t="shared" ref="W15:X15" si="9">SUM(W12:W13)</f>
        <v>483</v>
      </c>
      <c r="X15" s="41">
        <f t="shared" si="9"/>
        <v>428</v>
      </c>
      <c r="Y15" s="33">
        <f>W15/$W$15</f>
        <v>1</v>
      </c>
      <c r="Z15" s="42">
        <f>(W15/X15)-1</f>
        <v>0.12850467289719636</v>
      </c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14.4">
      <c r="A16" s="43"/>
      <c r="B16" s="13" t="s">
        <v>50</v>
      </c>
      <c r="C16" s="20" t="s">
        <v>51</v>
      </c>
      <c r="D16" s="20" t="s">
        <v>52</v>
      </c>
      <c r="E16" s="20" t="s">
        <v>8</v>
      </c>
      <c r="F16" s="20" t="s">
        <v>9</v>
      </c>
      <c r="G16" s="20" t="s">
        <v>80</v>
      </c>
      <c r="I16" s="25" t="s">
        <v>81</v>
      </c>
      <c r="J16" s="39">
        <v>0.31</v>
      </c>
      <c r="K16" s="39">
        <v>0.31</v>
      </c>
      <c r="L16" s="39">
        <v>0.19</v>
      </c>
      <c r="M16" s="39">
        <v>7.0000000000000007E-2</v>
      </c>
      <c r="N16" s="39">
        <v>0.16</v>
      </c>
    </row>
    <row r="17" spans="1:36" ht="16.5" customHeight="1">
      <c r="A17" s="43"/>
      <c r="B17" s="44" t="s">
        <v>82</v>
      </c>
      <c r="C17" s="45">
        <v>0.02</v>
      </c>
      <c r="D17" s="45">
        <v>0.15</v>
      </c>
      <c r="E17" s="45">
        <v>0.15</v>
      </c>
      <c r="F17" s="45">
        <v>0.15</v>
      </c>
      <c r="G17" s="45">
        <f>AVERAGE(J21:J24)</f>
        <v>0.25260688003638326</v>
      </c>
      <c r="I17" s="25" t="s">
        <v>80</v>
      </c>
      <c r="J17" s="39">
        <v>0.45400000000000001</v>
      </c>
      <c r="K17" s="39">
        <v>0.377</v>
      </c>
      <c r="L17" s="39">
        <v>0.35299999999999998</v>
      </c>
      <c r="M17" s="39">
        <v>0.32700000000000001</v>
      </c>
      <c r="N17" s="46">
        <v>0.222</v>
      </c>
      <c r="V17" s="21" t="s">
        <v>83</v>
      </c>
      <c r="W17" s="21" t="s">
        <v>63</v>
      </c>
      <c r="X17" s="21" t="s">
        <v>84</v>
      </c>
      <c r="Y17" s="21" t="s">
        <v>66</v>
      </c>
      <c r="Z17" s="19"/>
      <c r="AA17" s="21" t="s">
        <v>83</v>
      </c>
      <c r="AB17" s="21" t="s">
        <v>85</v>
      </c>
      <c r="AC17" s="21" t="s">
        <v>86</v>
      </c>
      <c r="AD17" s="21" t="s">
        <v>66</v>
      </c>
      <c r="AE17" s="19"/>
      <c r="AF17" s="19"/>
      <c r="AG17" s="21" t="s">
        <v>83</v>
      </c>
      <c r="AH17" s="21" t="s">
        <v>78</v>
      </c>
      <c r="AI17" s="21" t="s">
        <v>78</v>
      </c>
      <c r="AJ17" s="21" t="s">
        <v>66</v>
      </c>
    </row>
    <row r="18" spans="1:36" ht="14.4">
      <c r="A18" s="43"/>
      <c r="B18" s="44" t="s">
        <v>74</v>
      </c>
      <c r="C18" s="45">
        <v>0.01</v>
      </c>
      <c r="D18" s="45">
        <v>0.12</v>
      </c>
      <c r="E18" s="45">
        <f>(E14/G27)-1</f>
        <v>-0.23991696202531643</v>
      </c>
      <c r="F18" s="45">
        <v>-0.24</v>
      </c>
      <c r="G18" s="45">
        <v>0.222</v>
      </c>
      <c r="V18" s="32" t="s">
        <v>87</v>
      </c>
      <c r="W18" s="47">
        <v>32.520000000000003</v>
      </c>
      <c r="X18" s="47">
        <v>33.11</v>
      </c>
      <c r="Y18" s="48">
        <f t="shared" ref="Y18:Y24" si="10">(W18/X18)-1</f>
        <v>-1.7819389912413053E-2</v>
      </c>
      <c r="Z18" s="19"/>
      <c r="AA18" s="32" t="s">
        <v>87</v>
      </c>
      <c r="AB18" s="47">
        <v>7.09</v>
      </c>
      <c r="AC18" s="47">
        <v>8.0399999999999991</v>
      </c>
      <c r="AD18" s="48">
        <f t="shared" ref="AD18:AD24" si="11">(AB18/AC18)-1</f>
        <v>-0.11815920398009938</v>
      </c>
      <c r="AE18" s="19"/>
      <c r="AF18" s="38"/>
      <c r="AG18" s="32" t="s">
        <v>87</v>
      </c>
      <c r="AH18" s="49">
        <v>25.4</v>
      </c>
      <c r="AI18" s="47">
        <v>25.1</v>
      </c>
      <c r="AJ18" s="48">
        <f t="shared" ref="AJ18:AJ24" si="12">(AH18/AI18)-1</f>
        <v>1.195219123505975E-2</v>
      </c>
    </row>
    <row r="19" spans="1:36" ht="14.4">
      <c r="A19" s="3"/>
      <c r="M19" s="50"/>
      <c r="V19" s="32" t="s">
        <v>88</v>
      </c>
      <c r="W19" s="49">
        <v>1430</v>
      </c>
      <c r="X19" s="47">
        <v>1243</v>
      </c>
      <c r="Y19" s="33">
        <f t="shared" si="10"/>
        <v>0.15044247787610621</v>
      </c>
      <c r="Z19" s="19"/>
      <c r="AA19" s="32" t="s">
        <v>88</v>
      </c>
      <c r="AB19" s="49">
        <v>1349</v>
      </c>
      <c r="AC19" s="47">
        <v>1184</v>
      </c>
      <c r="AD19" s="33">
        <f t="shared" si="11"/>
        <v>0.13935810810810811</v>
      </c>
      <c r="AE19" s="19"/>
      <c r="AF19" s="38"/>
      <c r="AG19" s="32" t="s">
        <v>88</v>
      </c>
      <c r="AH19" s="49">
        <v>1452</v>
      </c>
      <c r="AI19" s="47">
        <v>1263</v>
      </c>
      <c r="AJ19" s="33">
        <f t="shared" si="12"/>
        <v>0.14964370546318295</v>
      </c>
    </row>
    <row r="20" spans="1:36" ht="24.75" customHeight="1">
      <c r="A20" s="3"/>
      <c r="B20" s="51" t="s">
        <v>89</v>
      </c>
      <c r="C20" s="52" t="s">
        <v>90</v>
      </c>
      <c r="D20" s="53" t="s">
        <v>91</v>
      </c>
      <c r="E20" s="53" t="s">
        <v>92</v>
      </c>
      <c r="F20" s="53" t="s">
        <v>93</v>
      </c>
      <c r="G20" s="53" t="s">
        <v>94</v>
      </c>
      <c r="H20" s="53" t="s">
        <v>95</v>
      </c>
      <c r="I20" s="53" t="s">
        <v>9</v>
      </c>
      <c r="J20" s="53" t="s">
        <v>96</v>
      </c>
      <c r="K20" s="53" t="s">
        <v>39</v>
      </c>
      <c r="L20" s="53" t="s">
        <v>97</v>
      </c>
      <c r="M20" s="53" t="s">
        <v>98</v>
      </c>
      <c r="N20" s="54" t="s">
        <v>99</v>
      </c>
      <c r="O20" s="54" t="s">
        <v>100</v>
      </c>
      <c r="P20" s="53" t="s">
        <v>101</v>
      </c>
      <c r="Q20" s="53" t="s">
        <v>102</v>
      </c>
      <c r="R20" s="55" t="s">
        <v>103</v>
      </c>
      <c r="S20" s="54" t="s">
        <v>104</v>
      </c>
      <c r="T20" s="52" t="s">
        <v>105</v>
      </c>
      <c r="V20" s="32" t="s">
        <v>7</v>
      </c>
      <c r="W20" s="47">
        <v>483</v>
      </c>
      <c r="X20" s="47">
        <v>429</v>
      </c>
      <c r="Y20" s="33">
        <f t="shared" si="10"/>
        <v>0.12587412587412583</v>
      </c>
      <c r="Z20" s="19"/>
      <c r="AA20" s="32" t="s">
        <v>7</v>
      </c>
      <c r="AB20" s="47">
        <v>99</v>
      </c>
      <c r="AC20" s="47">
        <v>98</v>
      </c>
      <c r="AD20" s="33">
        <f t="shared" si="11"/>
        <v>1.0204081632652962E-2</v>
      </c>
      <c r="AE20" s="19"/>
      <c r="AG20" s="32" t="s">
        <v>7</v>
      </c>
      <c r="AH20" s="47">
        <v>383.4</v>
      </c>
      <c r="AI20" s="47">
        <v>328.7</v>
      </c>
      <c r="AJ20" s="33">
        <f t="shared" si="12"/>
        <v>0.16641314268329777</v>
      </c>
    </row>
    <row r="21" spans="1:36" ht="24.75" customHeight="1">
      <c r="A21" s="3"/>
      <c r="B21" s="56" t="s">
        <v>106</v>
      </c>
      <c r="C21" s="57">
        <f t="shared" ref="C21:I21" si="13">(C27/C28)-1</f>
        <v>-1.842343702808813E-2</v>
      </c>
      <c r="D21" s="57">
        <f t="shared" si="13"/>
        <v>0.12587412587412583</v>
      </c>
      <c r="E21" s="57">
        <f t="shared" si="13"/>
        <v>0.16600790513833985</v>
      </c>
      <c r="F21" s="57">
        <f t="shared" si="13"/>
        <v>1.1333333333333333</v>
      </c>
      <c r="G21" s="57">
        <f t="shared" si="13"/>
        <v>6.0402684563758413E-2</v>
      </c>
      <c r="H21" s="57">
        <f t="shared" si="13"/>
        <v>0</v>
      </c>
      <c r="I21" s="57">
        <f t="shared" si="13"/>
        <v>6.0836501901140538E-2</v>
      </c>
      <c r="J21" s="57">
        <f t="shared" ref="J21:K21" si="14">J27</f>
        <v>0.32712215320910976</v>
      </c>
      <c r="K21" s="58">
        <f t="shared" si="14"/>
        <v>294.8</v>
      </c>
      <c r="L21" s="57">
        <f t="shared" ref="L21:M21" si="15">(L27/L28)-1</f>
        <v>1.1841541755888652</v>
      </c>
      <c r="M21" s="57">
        <f t="shared" si="15"/>
        <v>1.0497512437810945</v>
      </c>
      <c r="N21" s="58">
        <f t="shared" ref="N21:Q21" si="16">N27</f>
        <v>36.55913978494624</v>
      </c>
      <c r="O21" s="58">
        <f t="shared" si="16"/>
        <v>14.767025089605735</v>
      </c>
      <c r="P21" s="59">
        <f t="shared" si="16"/>
        <v>2.5</v>
      </c>
      <c r="Q21" s="60">
        <f t="shared" si="16"/>
        <v>8.9605734767025087</v>
      </c>
      <c r="R21" s="57">
        <f t="shared" ref="R21:S21" si="17">(R27/R28)-1</f>
        <v>0.16237402015677493</v>
      </c>
      <c r="S21" s="57">
        <f t="shared" si="17"/>
        <v>0.15269587194608247</v>
      </c>
      <c r="T21" s="61">
        <f>T27</f>
        <v>3.7023204823679889</v>
      </c>
      <c r="V21" s="32" t="s">
        <v>107</v>
      </c>
      <c r="W21" s="47">
        <v>295</v>
      </c>
      <c r="X21" s="47">
        <v>253</v>
      </c>
      <c r="Y21" s="33">
        <f t="shared" si="10"/>
        <v>0.16600790513833985</v>
      </c>
      <c r="Z21" s="19"/>
      <c r="AA21" s="32" t="s">
        <v>107</v>
      </c>
      <c r="AB21" s="47">
        <v>74</v>
      </c>
      <c r="AC21" s="47">
        <v>65</v>
      </c>
      <c r="AD21" s="33">
        <f t="shared" si="11"/>
        <v>0.13846153846153841</v>
      </c>
      <c r="AE21" s="19"/>
      <c r="AG21" s="32" t="s">
        <v>107</v>
      </c>
      <c r="AH21" s="47">
        <v>220.2</v>
      </c>
      <c r="AI21" s="47">
        <v>187.9</v>
      </c>
      <c r="AJ21" s="33">
        <f t="shared" si="12"/>
        <v>0.17189994678020204</v>
      </c>
    </row>
    <row r="22" spans="1:36" ht="14.4">
      <c r="A22" s="3"/>
      <c r="B22" s="56" t="s">
        <v>108</v>
      </c>
      <c r="C22" s="57">
        <f t="shared" ref="C22:I22" si="18">(C27/C32)^(1/5)-1</f>
        <v>5.387395206178347E-2</v>
      </c>
      <c r="D22" s="57">
        <f t="shared" si="18"/>
        <v>0.10589235513622119</v>
      </c>
      <c r="E22" s="57">
        <f t="shared" si="18"/>
        <v>0.11918671631437672</v>
      </c>
      <c r="F22" s="57">
        <f t="shared" si="18"/>
        <v>9.8560543306117632E-2</v>
      </c>
      <c r="G22" s="57">
        <f t="shared" si="18"/>
        <v>0.2349770285701549</v>
      </c>
      <c r="H22" s="57">
        <f t="shared" si="18"/>
        <v>3.537319597481936E-4</v>
      </c>
      <c r="I22" s="57">
        <f t="shared" si="18"/>
        <v>0.23250031566214968</v>
      </c>
      <c r="J22" s="57">
        <f t="shared" ref="J22:K22" si="19">MEDIAN(J27:J32)</f>
        <v>0.20901907159107411</v>
      </c>
      <c r="K22" s="58">
        <f t="shared" si="19"/>
        <v>243.6142857142857</v>
      </c>
      <c r="L22" s="57">
        <f t="shared" ref="L22:M22" si="20">(L27/L32)^(1/5)-1</f>
        <v>0.21961195945597267</v>
      </c>
      <c r="M22" s="57">
        <f t="shared" si="20"/>
        <v>9.8134414185109486E-2</v>
      </c>
      <c r="N22" s="58">
        <f t="shared" ref="N22:O22" si="21">MEDIAN(N27:N32)</f>
        <v>22.970822633195972</v>
      </c>
      <c r="O22" s="58">
        <f t="shared" si="21"/>
        <v>9.4931950444263062</v>
      </c>
      <c r="P22" s="62">
        <f>SUM(P27:P32)</f>
        <v>8.6</v>
      </c>
      <c r="Q22" s="63">
        <f>MEDIAN(Q27:Q32)</f>
        <v>9.2331384493778703</v>
      </c>
      <c r="R22" s="57">
        <f>(R32/R36)^(1/4)-1</f>
        <v>0.26243326360284192</v>
      </c>
      <c r="S22" s="57">
        <f>(S27/S32)^(1/5)-1</f>
        <v>5.9482421178401301E-2</v>
      </c>
      <c r="T22" s="64">
        <f>MEDIAN(T27:T32)</f>
        <v>1.7576611106053663</v>
      </c>
      <c r="V22" s="32" t="s">
        <v>109</v>
      </c>
      <c r="W22" s="47">
        <v>0.64</v>
      </c>
      <c r="X22" s="47">
        <v>0.34</v>
      </c>
      <c r="Y22" s="33">
        <f t="shared" si="10"/>
        <v>0.88235294117647056</v>
      </c>
      <c r="Z22" s="19"/>
      <c r="AA22" s="32" t="s">
        <v>109</v>
      </c>
      <c r="AB22" s="47">
        <v>0.17</v>
      </c>
      <c r="AC22" s="47">
        <v>0.16</v>
      </c>
      <c r="AD22" s="33">
        <f t="shared" si="11"/>
        <v>6.25E-2</v>
      </c>
      <c r="AE22" s="19"/>
      <c r="AF22" s="38"/>
      <c r="AG22" s="32" t="s">
        <v>109</v>
      </c>
      <c r="AH22" s="47">
        <v>0.5</v>
      </c>
      <c r="AI22" s="47">
        <v>0.2</v>
      </c>
      <c r="AJ22" s="33">
        <f t="shared" si="12"/>
        <v>1.5</v>
      </c>
    </row>
    <row r="23" spans="1:36" ht="14.4">
      <c r="A23" s="3"/>
      <c r="B23" s="56" t="s">
        <v>110</v>
      </c>
      <c r="C23" s="65">
        <f t="shared" ref="C23:I23" si="22">(C27/C37)^(1/10)-1</f>
        <v>3.5179236763065003E-2</v>
      </c>
      <c r="D23" s="65">
        <f t="shared" si="22"/>
        <v>0.11964991957733506</v>
      </c>
      <c r="E23" s="65">
        <f t="shared" si="22"/>
        <v>0.135205253707116</v>
      </c>
      <c r="F23" s="65">
        <f t="shared" si="22"/>
        <v>0.12334976252295826</v>
      </c>
      <c r="G23" s="65">
        <f t="shared" si="22"/>
        <v>0.14725434074158783</v>
      </c>
      <c r="H23" s="65">
        <f t="shared" si="22"/>
        <v>3.028342747310675E-2</v>
      </c>
      <c r="I23" s="65">
        <f t="shared" si="22"/>
        <v>0.11375087899323133</v>
      </c>
      <c r="J23" s="65">
        <f t="shared" ref="J23:K23" si="23">MEDIAN(J27:J37)</f>
        <v>0.22968197879858657</v>
      </c>
      <c r="K23" s="66">
        <f t="shared" si="23"/>
        <v>366</v>
      </c>
      <c r="L23" s="65">
        <f t="shared" ref="L23:M23" si="24">(L27/L36)^(1/9)-1</f>
        <v>0.12407286406090212</v>
      </c>
      <c r="M23" s="65">
        <f t="shared" si="24"/>
        <v>8.7286367649997976E-2</v>
      </c>
      <c r="N23" s="66">
        <f t="shared" ref="N23:O23" si="25">MEDIAN(N27:N37)</f>
        <v>37.545624938344673</v>
      </c>
      <c r="O23" s="66">
        <f t="shared" si="25"/>
        <v>17.938463578535185</v>
      </c>
      <c r="P23" s="67">
        <f>SUM(P27:P37)</f>
        <v>16.100000000000001</v>
      </c>
      <c r="Q23" s="66">
        <f>MEDIAN(Q27:Q37)</f>
        <v>15.789473684210526</v>
      </c>
      <c r="R23" s="65">
        <f t="shared" ref="R23:S23" si="26">(R27/R36)^(1/9)-1</f>
        <v>0.14788226052437525</v>
      </c>
      <c r="S23" s="65">
        <f t="shared" si="26"/>
        <v>0.13252434730330731</v>
      </c>
      <c r="T23" s="47">
        <f>MEDIAN(T27:T37)</f>
        <v>2.4780581239262762</v>
      </c>
      <c r="V23" s="32" t="s">
        <v>8</v>
      </c>
      <c r="W23" s="47">
        <v>158</v>
      </c>
      <c r="X23" s="47">
        <v>148</v>
      </c>
      <c r="Y23" s="33">
        <f t="shared" si="10"/>
        <v>6.7567567567567544E-2</v>
      </c>
      <c r="Z23" s="19"/>
      <c r="AA23" s="32" t="s">
        <v>8</v>
      </c>
      <c r="AB23" s="47">
        <v>22</v>
      </c>
      <c r="AC23" s="47">
        <v>35</v>
      </c>
      <c r="AD23" s="33">
        <f t="shared" si="11"/>
        <v>-0.37142857142857144</v>
      </c>
      <c r="AE23" s="19"/>
      <c r="AG23" s="32" t="s">
        <v>8</v>
      </c>
      <c r="AH23" s="47">
        <v>135.4</v>
      </c>
      <c r="AI23" s="47">
        <v>113.9</v>
      </c>
      <c r="AJ23" s="33">
        <f t="shared" si="12"/>
        <v>0.18876207199297634</v>
      </c>
    </row>
    <row r="24" spans="1:36" ht="14.4">
      <c r="A24" s="43"/>
      <c r="B24" s="56" t="s">
        <v>111</v>
      </c>
      <c r="C24" s="57">
        <f t="shared" ref="C24:D24" si="27">(C27/C41)^(1/14)-1</f>
        <v>5.1920935153128678E-2</v>
      </c>
      <c r="D24" s="57">
        <f t="shared" si="27"/>
        <v>0.14793630753221132</v>
      </c>
      <c r="E24" s="57"/>
      <c r="F24" s="57">
        <f t="shared" ref="F24:G24" si="28">(F27/F41)^(1/14)-1</f>
        <v>4.6205362764155655E-3</v>
      </c>
      <c r="G24" s="57">
        <f t="shared" si="28"/>
        <v>0.22711921195103923</v>
      </c>
      <c r="H24" s="57"/>
      <c r="I24" s="57"/>
      <c r="J24" s="57">
        <f>MEDIAN(J27:J41)</f>
        <v>0.2446043165467626</v>
      </c>
      <c r="K24" s="68"/>
      <c r="L24" s="68"/>
      <c r="M24" s="68"/>
      <c r="N24" s="69"/>
      <c r="O24" s="69"/>
      <c r="P24" s="62">
        <f>SUM(P27:P41)</f>
        <v>21.6</v>
      </c>
      <c r="Q24" s="68"/>
      <c r="R24" s="68"/>
      <c r="S24" s="68"/>
      <c r="T24" s="8"/>
      <c r="V24" s="32" t="s">
        <v>9</v>
      </c>
      <c r="W24" s="47">
        <v>27.93</v>
      </c>
      <c r="X24" s="47">
        <v>26.33</v>
      </c>
      <c r="Y24" s="33">
        <f t="shared" si="10"/>
        <v>6.0767185719711403E-2</v>
      </c>
      <c r="Z24" s="38"/>
      <c r="AA24" s="32" t="s">
        <v>9</v>
      </c>
      <c r="AB24" s="47">
        <v>4</v>
      </c>
      <c r="AC24" s="47">
        <v>6.2</v>
      </c>
      <c r="AD24" s="33">
        <f t="shared" si="11"/>
        <v>-0.35483870967741937</v>
      </c>
      <c r="AE24" s="38"/>
      <c r="AG24" s="32" t="s">
        <v>9</v>
      </c>
      <c r="AH24" s="47">
        <v>23.93</v>
      </c>
      <c r="AI24" s="47">
        <v>20.13</v>
      </c>
      <c r="AJ24" s="33">
        <f t="shared" si="12"/>
        <v>0.18877297565822171</v>
      </c>
    </row>
    <row r="25" spans="1:36" ht="14.4">
      <c r="A25" s="3"/>
      <c r="V25" s="32" t="s">
        <v>80</v>
      </c>
      <c r="W25" s="48">
        <f t="shared" ref="W25:X25" si="29">W23/W20</f>
        <v>0.32712215320910976</v>
      </c>
      <c r="X25" s="48">
        <f t="shared" si="29"/>
        <v>0.34498834498834496</v>
      </c>
      <c r="Y25" s="48">
        <f t="shared" ref="Y25:Y26" si="30">W25-X25</f>
        <v>-1.7866191779235208E-2</v>
      </c>
      <c r="Z25" s="27"/>
      <c r="AA25" s="32" t="s">
        <v>80</v>
      </c>
      <c r="AB25" s="48">
        <f t="shared" ref="AB25:AC25" si="31">AB23/AB20</f>
        <v>0.22222222222222221</v>
      </c>
      <c r="AC25" s="48">
        <f t="shared" si="31"/>
        <v>0.35714285714285715</v>
      </c>
      <c r="AD25" s="48">
        <f t="shared" ref="AD25:AD26" si="32">AB25-AC25</f>
        <v>-0.13492063492063494</v>
      </c>
      <c r="AE25" s="27"/>
      <c r="AG25" s="32" t="s">
        <v>80</v>
      </c>
      <c r="AH25" s="48">
        <f t="shared" ref="AH25:AI25" si="33">AH23/AH20</f>
        <v>0.35315597287428274</v>
      </c>
      <c r="AI25" s="48">
        <f t="shared" si="33"/>
        <v>0.34651658046851236</v>
      </c>
      <c r="AJ25" s="48">
        <f t="shared" ref="AJ25:AJ26" si="34">AH25-AI25</f>
        <v>6.6393924057703835E-3</v>
      </c>
    </row>
    <row r="26" spans="1:36" ht="14.4">
      <c r="A26" s="43"/>
      <c r="B26" s="70" t="s">
        <v>89</v>
      </c>
      <c r="C26" s="71" t="s">
        <v>112</v>
      </c>
      <c r="D26" s="72" t="s">
        <v>91</v>
      </c>
      <c r="E26" s="72" t="s">
        <v>92</v>
      </c>
      <c r="F26" s="72" t="s">
        <v>93</v>
      </c>
      <c r="G26" s="72" t="s">
        <v>94</v>
      </c>
      <c r="H26" s="72" t="s">
        <v>95</v>
      </c>
      <c r="I26" s="72" t="s">
        <v>9</v>
      </c>
      <c r="J26" s="72" t="s">
        <v>96</v>
      </c>
      <c r="K26" s="72" t="s">
        <v>39</v>
      </c>
      <c r="L26" s="72" t="s">
        <v>97</v>
      </c>
      <c r="M26" s="72" t="s">
        <v>98</v>
      </c>
      <c r="N26" s="72" t="s">
        <v>99</v>
      </c>
      <c r="O26" s="72" t="s">
        <v>100</v>
      </c>
      <c r="P26" s="71" t="s">
        <v>113</v>
      </c>
      <c r="Q26" s="71" t="s">
        <v>114</v>
      </c>
      <c r="R26" s="72" t="s">
        <v>115</v>
      </c>
      <c r="S26" s="72" t="s">
        <v>104</v>
      </c>
      <c r="T26" s="71" t="s">
        <v>45</v>
      </c>
      <c r="V26" s="32" t="s">
        <v>39</v>
      </c>
      <c r="W26" s="47">
        <f t="shared" ref="W26:X26" si="35">(W20-W21+W22)/W22</f>
        <v>294.75</v>
      </c>
      <c r="X26" s="47">
        <f t="shared" si="35"/>
        <v>518.64705882352939</v>
      </c>
      <c r="Y26" s="73">
        <f t="shared" si="30"/>
        <v>-223.89705882352939</v>
      </c>
      <c r="AA26" s="32" t="s">
        <v>39</v>
      </c>
      <c r="AB26" s="47">
        <f t="shared" ref="AB26:AC26" si="36">(AB20-AB21+AB22)/AB22</f>
        <v>148.05882352941177</v>
      </c>
      <c r="AC26" s="47">
        <f t="shared" si="36"/>
        <v>207.24999999999997</v>
      </c>
      <c r="AD26" s="73">
        <f t="shared" si="32"/>
        <v>-59.191176470588204</v>
      </c>
      <c r="AE26" s="19"/>
      <c r="AF26" s="19"/>
      <c r="AG26" s="32" t="s">
        <v>39</v>
      </c>
      <c r="AH26" s="47">
        <f t="shared" ref="AH26:AI26" si="37">(AH20-AH21+AH22)/AH22</f>
        <v>327.39999999999998</v>
      </c>
      <c r="AI26" s="47">
        <f t="shared" si="37"/>
        <v>704.99999999999977</v>
      </c>
      <c r="AJ26" s="73">
        <f t="shared" si="34"/>
        <v>-377.5999999999998</v>
      </c>
    </row>
    <row r="27" spans="1:36" ht="14.4">
      <c r="B27" s="74" t="s">
        <v>116</v>
      </c>
      <c r="C27" s="75">
        <v>32.5</v>
      </c>
      <c r="D27" s="32">
        <v>483</v>
      </c>
      <c r="E27" s="32">
        <v>295</v>
      </c>
      <c r="F27" s="47">
        <v>0.64</v>
      </c>
      <c r="G27" s="32">
        <v>158</v>
      </c>
      <c r="H27" s="32">
        <v>56.6</v>
      </c>
      <c r="I27" s="32">
        <v>27.9</v>
      </c>
      <c r="J27" s="33">
        <f t="shared" ref="J27:J43" si="38">G27/D27</f>
        <v>0.32712215320910976</v>
      </c>
      <c r="K27" s="32">
        <v>294.8</v>
      </c>
      <c r="L27" s="32">
        <v>1020</v>
      </c>
      <c r="M27" s="32">
        <v>412</v>
      </c>
      <c r="N27" s="76">
        <f t="shared" ref="N27:N36" si="39">L27/I27</f>
        <v>36.55913978494624</v>
      </c>
      <c r="O27" s="76">
        <f t="shared" ref="O27:O36" si="40">M27/I27</f>
        <v>14.767025089605735</v>
      </c>
      <c r="P27" s="32">
        <v>2.5</v>
      </c>
      <c r="Q27" s="76">
        <f t="shared" ref="Q27:Q37" si="41">(100*P27)/I27</f>
        <v>8.9605734767025087</v>
      </c>
      <c r="R27" s="32">
        <v>1038</v>
      </c>
      <c r="S27" s="77">
        <f t="shared" ref="S27:S36" si="42">(R27+H27)/(H27/10)</f>
        <v>193.39222614840986</v>
      </c>
      <c r="T27" s="61">
        <f t="shared" ref="T27:T36" si="43">AVERAGE(L27:M27)/S27</f>
        <v>3.7023204823679889</v>
      </c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</row>
    <row r="28" spans="1:36" ht="14.4">
      <c r="A28" s="3"/>
      <c r="B28" s="74" t="s">
        <v>117</v>
      </c>
      <c r="C28" s="75">
        <v>33.11</v>
      </c>
      <c r="D28" s="32">
        <v>429</v>
      </c>
      <c r="E28" s="32">
        <v>253</v>
      </c>
      <c r="F28" s="47">
        <v>0.3</v>
      </c>
      <c r="G28" s="32">
        <v>149</v>
      </c>
      <c r="H28" s="32">
        <v>56.6</v>
      </c>
      <c r="I28" s="47">
        <v>26.3</v>
      </c>
      <c r="J28" s="33">
        <f t="shared" si="38"/>
        <v>0.34731934731934733</v>
      </c>
      <c r="K28" s="49">
        <v>519</v>
      </c>
      <c r="L28" s="32">
        <v>467</v>
      </c>
      <c r="M28" s="32">
        <v>201</v>
      </c>
      <c r="N28" s="76">
        <f t="shared" si="39"/>
        <v>17.756653992395435</v>
      </c>
      <c r="O28" s="76">
        <f t="shared" si="40"/>
        <v>7.6425855513307983</v>
      </c>
      <c r="P28" s="32">
        <v>2.5</v>
      </c>
      <c r="Q28" s="76">
        <f t="shared" si="41"/>
        <v>9.5057034220532319</v>
      </c>
      <c r="R28" s="32">
        <v>893</v>
      </c>
      <c r="S28" s="77">
        <f t="shared" si="42"/>
        <v>167.77385159010601</v>
      </c>
      <c r="T28" s="61">
        <f t="shared" si="43"/>
        <v>1.9907750631844987</v>
      </c>
      <c r="V28" s="21" t="s">
        <v>118</v>
      </c>
      <c r="W28" s="21" t="s">
        <v>63</v>
      </c>
      <c r="X28" s="21" t="s">
        <v>64</v>
      </c>
      <c r="Y28" s="21" t="s">
        <v>65</v>
      </c>
      <c r="Z28" s="21" t="s">
        <v>66</v>
      </c>
    </row>
    <row r="29" spans="1:36" ht="14.4">
      <c r="A29" s="3"/>
      <c r="B29" s="74" t="s">
        <v>119</v>
      </c>
      <c r="C29" s="75">
        <v>10</v>
      </c>
      <c r="D29" s="32">
        <v>128</v>
      </c>
      <c r="E29" s="32">
        <v>146</v>
      </c>
      <c r="F29" s="47">
        <v>0.3</v>
      </c>
      <c r="G29" s="32">
        <v>-9.5</v>
      </c>
      <c r="H29" s="32">
        <v>56.5</v>
      </c>
      <c r="I29" s="47">
        <v>-1.68</v>
      </c>
      <c r="J29" s="33">
        <f t="shared" si="38"/>
        <v>-7.421875E-2</v>
      </c>
      <c r="K29" s="49">
        <f t="shared" ref="K29:K37" si="44">(D29-E29+F29)/F29</f>
        <v>-59</v>
      </c>
      <c r="L29" s="32">
        <v>270</v>
      </c>
      <c r="M29" s="32">
        <v>162</v>
      </c>
      <c r="N29" s="76">
        <f t="shared" si="39"/>
        <v>-160.71428571428572</v>
      </c>
      <c r="O29" s="76">
        <f t="shared" si="40"/>
        <v>-96.428571428571431</v>
      </c>
      <c r="P29" s="32">
        <v>0</v>
      </c>
      <c r="Q29" s="76">
        <f t="shared" si="41"/>
        <v>0</v>
      </c>
      <c r="R29" s="32">
        <v>744</v>
      </c>
      <c r="S29" s="77">
        <f t="shared" si="42"/>
        <v>141.68141592920352</v>
      </c>
      <c r="T29" s="61">
        <f t="shared" si="43"/>
        <v>1.5245471580262338</v>
      </c>
      <c r="V29" s="32" t="s">
        <v>120</v>
      </c>
      <c r="W29" s="32">
        <v>145</v>
      </c>
      <c r="X29" s="32">
        <v>122</v>
      </c>
      <c r="Y29" s="33">
        <f t="shared" ref="Y29:Y35" si="45">W29/$W$37</f>
        <v>0.49437436072280938</v>
      </c>
      <c r="Z29" s="33">
        <f t="shared" ref="Z29:Z35" si="46">(W29/X29)-1</f>
        <v>0.18852459016393452</v>
      </c>
    </row>
    <row r="30" spans="1:36" ht="14.4">
      <c r="A30" s="43"/>
      <c r="B30" s="74" t="s">
        <v>121</v>
      </c>
      <c r="C30" s="75">
        <v>4</v>
      </c>
      <c r="D30" s="32">
        <v>45</v>
      </c>
      <c r="E30" s="32">
        <v>111</v>
      </c>
      <c r="F30" s="47">
        <v>0.5</v>
      </c>
      <c r="G30" s="32">
        <v>-50</v>
      </c>
      <c r="H30" s="32">
        <v>56.5</v>
      </c>
      <c r="I30" s="47">
        <v>-8.83</v>
      </c>
      <c r="J30" s="33">
        <f t="shared" si="38"/>
        <v>-1.1111111111111112</v>
      </c>
      <c r="K30" s="49">
        <f t="shared" si="44"/>
        <v>-131</v>
      </c>
      <c r="L30" s="32">
        <v>235</v>
      </c>
      <c r="M30" s="32">
        <v>105</v>
      </c>
      <c r="N30" s="76">
        <f t="shared" si="39"/>
        <v>-26.613816534541336</v>
      </c>
      <c r="O30" s="76">
        <f t="shared" si="40"/>
        <v>-11.89127972819932</v>
      </c>
      <c r="P30" s="32">
        <v>0</v>
      </c>
      <c r="Q30" s="76">
        <f t="shared" si="41"/>
        <v>0</v>
      </c>
      <c r="R30" s="32">
        <v>753</v>
      </c>
      <c r="S30" s="77">
        <f t="shared" si="42"/>
        <v>143.27433628318582</v>
      </c>
      <c r="T30" s="61">
        <f t="shared" si="43"/>
        <v>1.1865348980852379</v>
      </c>
      <c r="V30" s="32" t="s">
        <v>122</v>
      </c>
      <c r="W30" s="32">
        <v>62</v>
      </c>
      <c r="X30" s="32">
        <v>51</v>
      </c>
      <c r="Y30" s="33">
        <f t="shared" si="45"/>
        <v>0.21138765768837367</v>
      </c>
      <c r="Z30" s="33">
        <f t="shared" si="46"/>
        <v>0.21568627450980382</v>
      </c>
    </row>
    <row r="31" spans="1:36" ht="15.75" customHeight="1">
      <c r="A31" s="43"/>
      <c r="B31" s="74" t="s">
        <v>123</v>
      </c>
      <c r="C31" s="75">
        <v>24</v>
      </c>
      <c r="D31" s="32">
        <v>283</v>
      </c>
      <c r="E31" s="32">
        <v>149</v>
      </c>
      <c r="F31" s="47">
        <v>0.7</v>
      </c>
      <c r="G31" s="32">
        <v>65</v>
      </c>
      <c r="H31" s="32">
        <v>56.5</v>
      </c>
      <c r="I31" s="47">
        <v>11.46</v>
      </c>
      <c r="J31" s="33">
        <f t="shared" si="38"/>
        <v>0.22968197879858657</v>
      </c>
      <c r="K31" s="49">
        <f t="shared" si="44"/>
        <v>192.42857142857142</v>
      </c>
      <c r="L31" s="32">
        <v>323</v>
      </c>
      <c r="M31" s="32">
        <v>130</v>
      </c>
      <c r="N31" s="76">
        <f t="shared" si="39"/>
        <v>28.184991273996509</v>
      </c>
      <c r="O31" s="76">
        <f t="shared" si="40"/>
        <v>11.343804537521814</v>
      </c>
      <c r="P31" s="32">
        <v>1.8</v>
      </c>
      <c r="Q31" s="76">
        <f t="shared" si="41"/>
        <v>15.706806282722512</v>
      </c>
      <c r="R31" s="32">
        <v>802</v>
      </c>
      <c r="S31" s="77">
        <f t="shared" si="42"/>
        <v>151.94690265486724</v>
      </c>
      <c r="T31" s="61">
        <f t="shared" si="43"/>
        <v>1.4906523005241701</v>
      </c>
      <c r="V31" s="32" t="s">
        <v>124</v>
      </c>
      <c r="W31" s="32">
        <v>38</v>
      </c>
      <c r="X31" s="32">
        <v>35</v>
      </c>
      <c r="Y31" s="33">
        <f t="shared" si="45"/>
        <v>0.1295601772928742</v>
      </c>
      <c r="Z31" s="33">
        <f t="shared" si="46"/>
        <v>8.5714285714285632E-2</v>
      </c>
    </row>
    <row r="32" spans="1:36" ht="15.75" customHeight="1">
      <c r="A32" s="43"/>
      <c r="B32" s="74" t="s">
        <v>125</v>
      </c>
      <c r="C32" s="78">
        <v>25</v>
      </c>
      <c r="D32" s="76">
        <v>292</v>
      </c>
      <c r="E32" s="76">
        <v>168</v>
      </c>
      <c r="F32" s="61">
        <v>0.4</v>
      </c>
      <c r="G32" s="76">
        <v>55</v>
      </c>
      <c r="H32" s="32">
        <v>56.5</v>
      </c>
      <c r="I32" s="61">
        <v>9.81</v>
      </c>
      <c r="J32" s="33">
        <f t="shared" si="38"/>
        <v>0.18835616438356165</v>
      </c>
      <c r="K32" s="49">
        <f t="shared" si="44"/>
        <v>311</v>
      </c>
      <c r="L32" s="76">
        <v>378</v>
      </c>
      <c r="M32" s="76">
        <v>258</v>
      </c>
      <c r="N32" s="76">
        <f t="shared" si="39"/>
        <v>38.532110091743114</v>
      </c>
      <c r="O32" s="76">
        <f t="shared" si="40"/>
        <v>26.299694189602445</v>
      </c>
      <c r="P32" s="61">
        <v>1.8</v>
      </c>
      <c r="Q32" s="76">
        <f t="shared" si="41"/>
        <v>18.348623853211009</v>
      </c>
      <c r="R32" s="8">
        <v>762</v>
      </c>
      <c r="S32" s="77">
        <f t="shared" si="42"/>
        <v>144.86725663716814</v>
      </c>
      <c r="T32" s="61">
        <f t="shared" si="43"/>
        <v>2.1951130116065976</v>
      </c>
      <c r="V32" s="32" t="s">
        <v>126</v>
      </c>
      <c r="W32" s="32">
        <v>27</v>
      </c>
      <c r="X32" s="32">
        <v>23</v>
      </c>
      <c r="Y32" s="33">
        <f t="shared" si="45"/>
        <v>9.2055915444936923E-2</v>
      </c>
      <c r="Z32" s="33">
        <f t="shared" si="46"/>
        <v>0.17391304347826098</v>
      </c>
    </row>
    <row r="33" spans="1:36" ht="15.75" customHeight="1">
      <c r="A33" s="3"/>
      <c r="B33" s="74" t="s">
        <v>127</v>
      </c>
      <c r="C33" s="78">
        <v>25</v>
      </c>
      <c r="D33" s="76">
        <v>278</v>
      </c>
      <c r="E33" s="76">
        <v>183</v>
      </c>
      <c r="F33" s="61">
        <v>0.1</v>
      </c>
      <c r="G33" s="76">
        <v>39</v>
      </c>
      <c r="H33" s="32">
        <v>56.5</v>
      </c>
      <c r="I33" s="61">
        <v>6.83</v>
      </c>
      <c r="J33" s="33">
        <f t="shared" si="38"/>
        <v>0.14028776978417265</v>
      </c>
      <c r="K33" s="49">
        <f t="shared" si="44"/>
        <v>950.99999999999989</v>
      </c>
      <c r="L33" s="8">
        <v>425</v>
      </c>
      <c r="M33" s="8">
        <v>330</v>
      </c>
      <c r="N33" s="76">
        <f t="shared" si="39"/>
        <v>62.225475841874086</v>
      </c>
      <c r="O33" s="76">
        <f t="shared" si="40"/>
        <v>48.31625183016105</v>
      </c>
      <c r="P33" s="61">
        <v>1.5</v>
      </c>
      <c r="Q33" s="76">
        <f t="shared" si="41"/>
        <v>21.961932650073205</v>
      </c>
      <c r="R33" s="8">
        <v>716</v>
      </c>
      <c r="S33" s="77">
        <f t="shared" si="42"/>
        <v>136.72566371681415</v>
      </c>
      <c r="T33" s="61">
        <f t="shared" si="43"/>
        <v>2.7610032362459549</v>
      </c>
      <c r="V33" s="32" t="s">
        <v>128</v>
      </c>
      <c r="W33" s="32">
        <v>21</v>
      </c>
      <c r="X33" s="32">
        <v>22</v>
      </c>
      <c r="Y33" s="33">
        <f t="shared" si="45"/>
        <v>7.1599045346062054E-2</v>
      </c>
      <c r="Z33" s="33">
        <f t="shared" si="46"/>
        <v>-4.5454545454545414E-2</v>
      </c>
    </row>
    <row r="34" spans="1:36" ht="15.75" customHeight="1">
      <c r="A34" s="3"/>
      <c r="B34" s="74" t="s">
        <v>129</v>
      </c>
      <c r="C34" s="78">
        <v>27</v>
      </c>
      <c r="D34" s="76">
        <v>278</v>
      </c>
      <c r="E34" s="76">
        <v>199</v>
      </c>
      <c r="F34" s="61">
        <v>0.1</v>
      </c>
      <c r="G34" s="76">
        <v>33</v>
      </c>
      <c r="H34" s="32">
        <v>56.5</v>
      </c>
      <c r="I34" s="61">
        <v>5.85</v>
      </c>
      <c r="J34" s="33">
        <f t="shared" si="38"/>
        <v>0.11870503597122302</v>
      </c>
      <c r="K34" s="49">
        <f t="shared" si="44"/>
        <v>790.99999999999989</v>
      </c>
      <c r="L34" s="8">
        <v>420</v>
      </c>
      <c r="M34" s="8">
        <v>316</v>
      </c>
      <c r="N34" s="76">
        <f t="shared" si="39"/>
        <v>71.794871794871796</v>
      </c>
      <c r="O34" s="76">
        <f t="shared" si="40"/>
        <v>54.017094017094017</v>
      </c>
      <c r="P34" s="61">
        <v>1</v>
      </c>
      <c r="Q34" s="76">
        <f t="shared" si="41"/>
        <v>17.094017094017094</v>
      </c>
      <c r="R34" s="8">
        <v>684</v>
      </c>
      <c r="S34" s="77">
        <f t="shared" si="42"/>
        <v>131.06194690265485</v>
      </c>
      <c r="T34" s="61">
        <f t="shared" si="43"/>
        <v>2.807832545577313</v>
      </c>
      <c r="V34" s="32" t="s">
        <v>109</v>
      </c>
      <c r="W34" s="47">
        <v>0.64</v>
      </c>
      <c r="X34" s="47">
        <v>0.34</v>
      </c>
      <c r="Y34" s="33">
        <f t="shared" si="45"/>
        <v>2.1820661438799864E-3</v>
      </c>
      <c r="Z34" s="33">
        <f t="shared" si="46"/>
        <v>0.88235294117647056</v>
      </c>
      <c r="AA34" s="38"/>
      <c r="AB34" s="38"/>
      <c r="AC34" s="38"/>
      <c r="AD34" s="38"/>
      <c r="AE34" s="38"/>
      <c r="AF34" s="38"/>
      <c r="AG34" s="38"/>
      <c r="AH34" s="38"/>
      <c r="AI34" s="38"/>
      <c r="AJ34" s="38"/>
    </row>
    <row r="35" spans="1:36" ht="15.75" customHeight="1">
      <c r="A35" s="3"/>
      <c r="B35" s="74" t="s">
        <v>130</v>
      </c>
      <c r="C35" s="78">
        <v>23</v>
      </c>
      <c r="D35" s="76">
        <v>223</v>
      </c>
      <c r="E35" s="76">
        <v>121</v>
      </c>
      <c r="F35" s="61">
        <v>0.1</v>
      </c>
      <c r="G35" s="76">
        <v>60</v>
      </c>
      <c r="H35" s="32">
        <v>56.5</v>
      </c>
      <c r="I35" s="61">
        <v>10.59</v>
      </c>
      <c r="J35" s="33">
        <f t="shared" si="38"/>
        <v>0.26905829596412556</v>
      </c>
      <c r="K35" s="49">
        <f t="shared" si="44"/>
        <v>1020.9999999999999</v>
      </c>
      <c r="L35" s="8">
        <v>430</v>
      </c>
      <c r="M35" s="8">
        <v>240</v>
      </c>
      <c r="N35" s="76">
        <f t="shared" si="39"/>
        <v>40.60434372049103</v>
      </c>
      <c r="O35" s="76">
        <f t="shared" si="40"/>
        <v>22.662889518413596</v>
      </c>
      <c r="P35" s="61">
        <v>2</v>
      </c>
      <c r="Q35" s="76">
        <f t="shared" si="41"/>
        <v>18.885741265344667</v>
      </c>
      <c r="R35" s="8">
        <v>347</v>
      </c>
      <c r="S35" s="77">
        <f t="shared" si="42"/>
        <v>71.415929203539818</v>
      </c>
      <c r="T35" s="61">
        <f t="shared" si="43"/>
        <v>4.6908302354399014</v>
      </c>
      <c r="V35" s="32" t="s">
        <v>131</v>
      </c>
      <c r="W35" s="32">
        <v>-0.34</v>
      </c>
      <c r="X35" s="32">
        <v>-0.6</v>
      </c>
      <c r="Y35" s="33">
        <f t="shared" si="45"/>
        <v>-1.1592226389362428E-3</v>
      </c>
      <c r="Z35" s="33">
        <f t="shared" si="46"/>
        <v>-0.43333333333333324</v>
      </c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1:36" ht="15.75" customHeight="1">
      <c r="A36" s="3"/>
      <c r="B36" s="74" t="s">
        <v>132</v>
      </c>
      <c r="C36" s="78">
        <v>23</v>
      </c>
      <c r="D36" s="76">
        <v>192</v>
      </c>
      <c r="E36" s="76">
        <v>101</v>
      </c>
      <c r="F36" s="61">
        <v>0.2</v>
      </c>
      <c r="G36" s="76">
        <v>51</v>
      </c>
      <c r="H36" s="32">
        <v>56.5</v>
      </c>
      <c r="I36" s="61">
        <v>9.19</v>
      </c>
      <c r="J36" s="33">
        <f t="shared" si="38"/>
        <v>0.265625</v>
      </c>
      <c r="K36" s="49">
        <f t="shared" si="44"/>
        <v>456</v>
      </c>
      <c r="L36" s="8">
        <v>356</v>
      </c>
      <c r="M36" s="8">
        <v>194</v>
      </c>
      <c r="N36" s="76">
        <f t="shared" si="39"/>
        <v>38.737758433079435</v>
      </c>
      <c r="O36" s="76">
        <f t="shared" si="40"/>
        <v>21.109902067464638</v>
      </c>
      <c r="P36" s="61">
        <v>1.5</v>
      </c>
      <c r="Q36" s="76">
        <f t="shared" si="41"/>
        <v>16.32208922742111</v>
      </c>
      <c r="R36" s="8">
        <v>300</v>
      </c>
      <c r="S36" s="77">
        <f t="shared" si="42"/>
        <v>63.097345132743357</v>
      </c>
      <c r="T36" s="61">
        <f t="shared" si="43"/>
        <v>4.3583450210378682</v>
      </c>
      <c r="V36" s="3"/>
      <c r="W36" s="3"/>
      <c r="X36" s="3"/>
      <c r="Y36" s="3"/>
      <c r="Z36" s="3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1:36" ht="15.75" customHeight="1">
      <c r="A37" s="3"/>
      <c r="B37" s="74" t="s">
        <v>133</v>
      </c>
      <c r="C37" s="78">
        <v>23</v>
      </c>
      <c r="D37" s="76">
        <v>156</v>
      </c>
      <c r="E37" s="76">
        <v>83</v>
      </c>
      <c r="F37" s="61">
        <v>0.2</v>
      </c>
      <c r="G37" s="76">
        <v>40</v>
      </c>
      <c r="H37" s="76">
        <v>42</v>
      </c>
      <c r="I37" s="61">
        <v>9.5</v>
      </c>
      <c r="J37" s="33">
        <f t="shared" si="38"/>
        <v>0.25641025641025639</v>
      </c>
      <c r="K37" s="49">
        <f t="shared" si="44"/>
        <v>366</v>
      </c>
      <c r="L37" s="8"/>
      <c r="M37" s="8"/>
      <c r="N37" s="8"/>
      <c r="O37" s="8"/>
      <c r="P37" s="61">
        <v>1.5</v>
      </c>
      <c r="Q37" s="76">
        <f t="shared" si="41"/>
        <v>15.789473684210526</v>
      </c>
      <c r="R37" s="8"/>
      <c r="S37" s="8"/>
      <c r="T37" s="8"/>
      <c r="V37" s="79" t="s">
        <v>24</v>
      </c>
      <c r="W37" s="79">
        <f t="shared" ref="W37:X37" si="47">SUM(W29:W35)</f>
        <v>293.3</v>
      </c>
      <c r="X37" s="79">
        <f t="shared" si="47"/>
        <v>252.74</v>
      </c>
      <c r="Y37" s="33">
        <f>W37/$W$37</f>
        <v>1</v>
      </c>
      <c r="Z37" s="33">
        <f>(W37/X37)-1</f>
        <v>0.16048112684972704</v>
      </c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15.75" customHeight="1">
      <c r="A38" s="3"/>
      <c r="B38" s="74" t="s">
        <v>134</v>
      </c>
      <c r="C38" s="78">
        <v>23</v>
      </c>
      <c r="D38" s="76">
        <v>139</v>
      </c>
      <c r="E38" s="76"/>
      <c r="F38" s="61">
        <v>0.1</v>
      </c>
      <c r="G38" s="76">
        <v>34</v>
      </c>
      <c r="H38" s="76"/>
      <c r="I38" s="76"/>
      <c r="J38" s="33">
        <f t="shared" si="38"/>
        <v>0.2446043165467626</v>
      </c>
      <c r="K38" s="76"/>
      <c r="L38" s="8"/>
      <c r="M38" s="8"/>
      <c r="N38" s="8"/>
      <c r="O38" s="8"/>
      <c r="P38" s="61">
        <v>1.5</v>
      </c>
      <c r="Q38" s="76"/>
      <c r="R38" s="8"/>
      <c r="S38" s="8"/>
      <c r="T38" s="80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ht="15.75" customHeight="1">
      <c r="A39" s="3"/>
      <c r="B39" s="74" t="s">
        <v>135</v>
      </c>
      <c r="C39" s="78">
        <v>23</v>
      </c>
      <c r="D39" s="76">
        <v>115</v>
      </c>
      <c r="E39" s="76"/>
      <c r="F39" s="61">
        <v>0.1</v>
      </c>
      <c r="G39" s="76">
        <v>30</v>
      </c>
      <c r="H39" s="76"/>
      <c r="I39" s="76"/>
      <c r="J39" s="33">
        <f t="shared" si="38"/>
        <v>0.2608695652173913</v>
      </c>
      <c r="K39" s="76"/>
      <c r="L39" s="8"/>
      <c r="M39" s="8"/>
      <c r="N39" s="8"/>
      <c r="O39" s="8"/>
      <c r="P39" s="61">
        <v>1.5</v>
      </c>
      <c r="Q39" s="76"/>
      <c r="R39" s="8"/>
      <c r="S39" s="8"/>
      <c r="T39" s="80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ht="15.75" customHeight="1">
      <c r="A40" s="3"/>
      <c r="B40" s="74" t="s">
        <v>136</v>
      </c>
      <c r="C40" s="78">
        <v>20</v>
      </c>
      <c r="D40" s="76">
        <v>91</v>
      </c>
      <c r="E40" s="76"/>
      <c r="F40" s="61">
        <v>0.4</v>
      </c>
      <c r="G40" s="76">
        <v>30</v>
      </c>
      <c r="H40" s="76"/>
      <c r="I40" s="76"/>
      <c r="J40" s="33">
        <f t="shared" si="38"/>
        <v>0.32967032967032966</v>
      </c>
      <c r="K40" s="76"/>
      <c r="L40" s="8"/>
      <c r="M40" s="8"/>
      <c r="N40" s="8"/>
      <c r="O40" s="8"/>
      <c r="P40" s="61">
        <v>1.5</v>
      </c>
      <c r="Q40" s="76"/>
      <c r="R40" s="8"/>
      <c r="S40" s="8"/>
      <c r="T40" s="8"/>
      <c r="V40" s="81"/>
      <c r="W40" s="81"/>
      <c r="X40" s="81"/>
      <c r="Y40" s="81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ht="15.75" customHeight="1">
      <c r="A41" s="3"/>
      <c r="B41" s="74" t="s">
        <v>137</v>
      </c>
      <c r="C41" s="78">
        <v>16</v>
      </c>
      <c r="D41" s="76">
        <v>70</v>
      </c>
      <c r="E41" s="76"/>
      <c r="F41" s="61">
        <v>0.6</v>
      </c>
      <c r="G41" s="76">
        <v>9</v>
      </c>
      <c r="H41" s="76"/>
      <c r="I41" s="76"/>
      <c r="J41" s="33">
        <f t="shared" si="38"/>
        <v>0.12857142857142856</v>
      </c>
      <c r="K41" s="76"/>
      <c r="L41" s="8"/>
      <c r="M41" s="8"/>
      <c r="N41" s="8"/>
      <c r="O41" s="8"/>
      <c r="P41" s="61">
        <v>1</v>
      </c>
      <c r="Q41" s="76"/>
      <c r="R41" s="8"/>
      <c r="S41" s="82"/>
      <c r="T41" s="8"/>
      <c r="V41" s="19"/>
      <c r="W41" s="31"/>
      <c r="X41" s="31"/>
      <c r="Y41" s="38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ht="15.75" customHeight="1">
      <c r="A42" s="3"/>
      <c r="B42" s="74" t="s">
        <v>138</v>
      </c>
      <c r="C42" s="8"/>
      <c r="D42" s="76">
        <v>63</v>
      </c>
      <c r="E42" s="76"/>
      <c r="F42" s="61">
        <v>0.8</v>
      </c>
      <c r="G42" s="76">
        <v>11</v>
      </c>
      <c r="H42" s="76"/>
      <c r="I42" s="76"/>
      <c r="J42" s="33">
        <f t="shared" si="38"/>
        <v>0.17460317460317459</v>
      </c>
      <c r="K42" s="76"/>
      <c r="L42" s="8"/>
      <c r="M42" s="8"/>
      <c r="N42" s="8"/>
      <c r="O42" s="8"/>
      <c r="P42" s="76"/>
      <c r="Q42" s="76"/>
      <c r="R42" s="8"/>
      <c r="S42" s="82"/>
      <c r="T42" s="8"/>
      <c r="V42" s="19"/>
      <c r="W42" s="31"/>
      <c r="X42" s="31"/>
      <c r="Y42" s="38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ht="15.75" customHeight="1">
      <c r="A43" s="3"/>
      <c r="B43" s="74" t="s">
        <v>139</v>
      </c>
      <c r="C43" s="61"/>
      <c r="D43" s="76">
        <v>30</v>
      </c>
      <c r="E43" s="61"/>
      <c r="F43" s="61">
        <v>0.7</v>
      </c>
      <c r="G43" s="76">
        <v>-0.7</v>
      </c>
      <c r="H43" s="76"/>
      <c r="I43" s="76"/>
      <c r="J43" s="33">
        <f t="shared" si="38"/>
        <v>-2.3333333333333331E-2</v>
      </c>
      <c r="K43" s="76"/>
      <c r="L43" s="8"/>
      <c r="M43" s="8"/>
      <c r="N43" s="8"/>
      <c r="O43" s="8"/>
      <c r="P43" s="76"/>
      <c r="Q43" s="76"/>
      <c r="R43" s="8"/>
      <c r="S43" s="8"/>
      <c r="T43" s="8"/>
      <c r="V43" s="19"/>
      <c r="W43" s="31"/>
      <c r="X43" s="31"/>
      <c r="Y43" s="38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ht="15.75" customHeight="1">
      <c r="A44" s="3"/>
      <c r="V44" s="19"/>
      <c r="W44" s="31"/>
      <c r="X44" s="31"/>
      <c r="Y44" s="38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ht="15.75" customHeight="1">
      <c r="A45" s="3"/>
      <c r="V45" s="19"/>
      <c r="W45" s="31"/>
      <c r="X45" s="31"/>
      <c r="Y45" s="38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ht="15.75" customHeight="1">
      <c r="A46" s="3"/>
      <c r="B46" s="8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V46" s="19"/>
      <c r="W46" s="31"/>
      <c r="X46" s="31"/>
      <c r="Y46" s="38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ht="15.75" customHeight="1">
      <c r="A47" s="3"/>
      <c r="B47" s="8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V47" s="19"/>
      <c r="W47" s="84"/>
      <c r="X47" s="84"/>
      <c r="Y47" s="38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ht="15.75" customHeight="1">
      <c r="A48" s="3"/>
      <c r="B48" s="8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V48" s="19"/>
      <c r="W48" s="31"/>
      <c r="X48" s="31"/>
      <c r="Y48" s="38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ht="15.75" customHeight="1">
      <c r="A49" s="3"/>
      <c r="B49" s="8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ht="15.75" customHeight="1">
      <c r="A50" s="3"/>
      <c r="B50" s="8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ht="15.75" customHeight="1">
      <c r="A51" s="3"/>
      <c r="B51" s="8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ht="15.75" customHeight="1">
      <c r="A52" s="3"/>
      <c r="B52" s="8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ht="15.75" customHeight="1">
      <c r="A53" s="3"/>
      <c r="B53" s="8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ht="15.75" customHeight="1">
      <c r="A54" s="3"/>
      <c r="B54" s="8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ht="15.75" customHeight="1">
      <c r="A55" s="3"/>
      <c r="B55" s="8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ht="15.75" customHeight="1">
      <c r="A56" s="3"/>
      <c r="B56" s="8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ht="15.75" customHeight="1">
      <c r="A57" s="3"/>
      <c r="B57" s="8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t="15.75" customHeight="1">
      <c r="A58" s="3"/>
      <c r="B58" s="8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ht="15.75" customHeight="1">
      <c r="A59" s="3"/>
      <c r="B59" s="8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ht="15.75" customHeight="1">
      <c r="A60" s="3"/>
      <c r="B60" s="8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ht="15.75" customHeight="1">
      <c r="A61" s="3"/>
      <c r="B61" s="8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ht="15.75" customHeight="1">
      <c r="A62" s="3"/>
      <c r="B62" s="8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ht="15.75" customHeight="1">
      <c r="A63" s="3"/>
      <c r="B63" s="8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ht="15.75" customHeight="1">
      <c r="A64" s="3"/>
      <c r="B64" s="8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ht="15.75" customHeight="1">
      <c r="A65" s="3"/>
      <c r="B65" s="8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ht="15.75" customHeight="1">
      <c r="A66" s="3"/>
      <c r="B66" s="8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ht="15.75" customHeight="1">
      <c r="A67" s="3"/>
      <c r="B67" s="8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ht="15.75" customHeight="1">
      <c r="A68" s="3"/>
      <c r="B68" s="8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ht="15.75" customHeight="1">
      <c r="A69" s="3"/>
      <c r="B69" s="83"/>
      <c r="C69" s="3"/>
      <c r="D69" s="3"/>
      <c r="E69" s="3"/>
      <c r="F69" s="3"/>
      <c r="G69" s="3"/>
      <c r="H69" s="3"/>
      <c r="I69" s="3"/>
      <c r="J69" s="3"/>
      <c r="K69" s="85" t="s">
        <v>140</v>
      </c>
      <c r="L69" s="86"/>
      <c r="M69" s="86"/>
      <c r="N69" s="86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ht="15.75" customHeight="1">
      <c r="A70" s="3"/>
      <c r="B70" s="8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ht="15.75" customHeight="1">
      <c r="A71" s="3"/>
      <c r="B71" s="8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ht="15.75" customHeight="1">
      <c r="A72" s="3"/>
      <c r="B72" s="8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ht="15.75" customHeight="1">
      <c r="A73" s="3"/>
      <c r="B73" s="8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ht="15.75" customHeight="1">
      <c r="A74" s="3"/>
      <c r="B74" s="8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ht="15.75" customHeight="1">
      <c r="A75" s="3"/>
      <c r="B75" s="8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ht="15.75" customHeight="1">
      <c r="A76" s="3"/>
      <c r="B76" s="8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ht="15.75" customHeight="1">
      <c r="A77" s="3"/>
      <c r="B77" s="8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ht="15.75" customHeight="1">
      <c r="A78" s="3"/>
      <c r="B78" s="8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ht="15.75" customHeight="1">
      <c r="A79" s="3"/>
      <c r="B79" s="8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ht="15.75" customHeight="1">
      <c r="A80" s="3"/>
      <c r="B80" s="8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ht="15.75" customHeight="1">
      <c r="A81" s="3"/>
      <c r="B81" s="8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ht="15.75" customHeight="1">
      <c r="A82" s="3"/>
      <c r="B82" s="8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ht="15.75" customHeight="1">
      <c r="A83" s="3"/>
      <c r="B83" s="8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ht="15.75" customHeight="1">
      <c r="A84" s="3"/>
      <c r="B84" s="8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ht="15.75" customHeight="1">
      <c r="A85" s="3"/>
      <c r="B85" s="8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ht="15.75" customHeight="1">
      <c r="A86" s="3"/>
      <c r="B86" s="8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ht="15.75" customHeight="1">
      <c r="A87" s="3"/>
      <c r="B87" s="8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ht="15.75" customHeight="1">
      <c r="A88" s="3"/>
      <c r="B88" s="8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ht="15.75" customHeight="1">
      <c r="A89" s="3"/>
      <c r="B89" s="8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ht="15.75" customHeight="1">
      <c r="A90" s="3"/>
      <c r="B90" s="8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ht="15.75" customHeight="1">
      <c r="A91" s="3"/>
      <c r="B91" s="8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ht="15.75" customHeight="1">
      <c r="A92" s="3"/>
      <c r="B92" s="8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ht="15.75" customHeight="1">
      <c r="A93" s="3"/>
      <c r="B93" s="8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ht="15.75" customHeight="1">
      <c r="A94" s="3"/>
      <c r="B94" s="8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ht="15.75" customHeight="1">
      <c r="A95" s="3"/>
      <c r="B95" s="8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ht="15.75" customHeight="1">
      <c r="A96" s="3"/>
      <c r="B96" s="8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ht="15.75" customHeight="1">
      <c r="A97" s="3"/>
      <c r="B97" s="8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ht="15.75" customHeight="1">
      <c r="A98" s="3"/>
      <c r="B98" s="8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ht="15.75" customHeight="1">
      <c r="A99" s="3"/>
      <c r="B99" s="8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ht="15.75" customHeight="1">
      <c r="A100" s="3"/>
      <c r="B100" s="8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ht="15.75" customHeight="1">
      <c r="A101" s="3"/>
      <c r="B101" s="8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ht="15.75" customHeight="1">
      <c r="A102" s="3"/>
      <c r="B102" s="8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ht="15.75" customHeight="1">
      <c r="A103" s="3"/>
      <c r="B103" s="8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ht="15.75" customHeight="1">
      <c r="A104" s="3"/>
      <c r="B104" s="8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ht="15.75" customHeight="1">
      <c r="A105" s="3"/>
      <c r="B105" s="8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ht="15.75" customHeight="1">
      <c r="A106" s="3"/>
      <c r="B106" s="8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ht="15.75" customHeight="1">
      <c r="A107" s="3"/>
      <c r="B107" s="8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ht="15.75" customHeight="1">
      <c r="A108" s="3"/>
      <c r="B108" s="8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ht="15.75" customHeight="1">
      <c r="A109" s="3"/>
      <c r="B109" s="8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ht="15.75" customHeight="1">
      <c r="A110" s="3"/>
      <c r="B110" s="8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ht="15.75" customHeight="1">
      <c r="A111" s="3"/>
      <c r="B111" s="8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ht="15.75" customHeight="1">
      <c r="A112" s="3"/>
      <c r="B112" s="8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ht="15.75" customHeight="1">
      <c r="A113" s="3"/>
      <c r="B113" s="8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ht="15.75" customHeight="1">
      <c r="A114" s="3"/>
      <c r="B114" s="19"/>
      <c r="C114" s="1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ht="15.75" customHeight="1">
      <c r="A115" s="3"/>
      <c r="B115" s="19"/>
      <c r="C115" s="2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ht="15.75" customHeight="1">
      <c r="A116" s="3"/>
      <c r="B116" s="19"/>
      <c r="C116" s="2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ht="15.75" customHeight="1">
      <c r="A117" s="3"/>
      <c r="B117" s="19"/>
      <c r="C117" s="2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ht="15.75" customHeight="1">
      <c r="A118" s="3"/>
      <c r="B118" s="19"/>
      <c r="C118" s="27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ht="15.75" customHeight="1">
      <c r="A119" s="3"/>
      <c r="B119" s="19"/>
      <c r="C119" s="19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ht="15.75" customHeight="1">
      <c r="A120" s="3"/>
      <c r="B120" s="19"/>
      <c r="C120" s="19"/>
      <c r="F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ht="15.75" customHeight="1">
      <c r="A121" s="3"/>
      <c r="B121" s="19"/>
      <c r="C121" s="19"/>
      <c r="F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ht="15.75" customHeight="1">
      <c r="A122" s="3"/>
      <c r="B122" s="19"/>
      <c r="C122" s="27"/>
      <c r="F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ht="15.75" customHeight="1">
      <c r="A123" s="3"/>
      <c r="B123" s="19"/>
      <c r="C123" s="27"/>
      <c r="F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ht="15.75" customHeight="1">
      <c r="A124" s="3"/>
      <c r="B124" s="19"/>
      <c r="C124" s="2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ht="15.75" customHeight="1">
      <c r="A125" s="3"/>
      <c r="B125" s="19"/>
      <c r="C125" s="2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ht="15.75" customHeight="1">
      <c r="A126" s="3"/>
      <c r="B126" s="19"/>
      <c r="C126" s="27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ht="15.75" customHeight="1">
      <c r="A127" s="3"/>
      <c r="B127" s="19"/>
      <c r="C127" s="27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ht="15.75" customHeight="1">
      <c r="A128" s="3"/>
      <c r="B128" s="19"/>
      <c r="C128" s="2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ht="15.75" customHeight="1">
      <c r="A129" s="3"/>
      <c r="B129" s="19"/>
      <c r="C129" s="2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ht="15.75" customHeight="1">
      <c r="A130" s="3"/>
      <c r="B130" s="19"/>
      <c r="C130" s="2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ht="15.75" customHeight="1">
      <c r="A131" s="3"/>
      <c r="B131" s="19"/>
      <c r="C131" s="27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ht="15.75" customHeight="1">
      <c r="A132" s="3"/>
      <c r="B132" s="19"/>
      <c r="C132" s="27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ht="15.75" customHeight="1">
      <c r="A133" s="3"/>
      <c r="B133" s="19"/>
      <c r="C133" s="27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ht="15.75" customHeight="1">
      <c r="A134" s="3"/>
      <c r="B134" s="8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ht="15.75" customHeight="1">
      <c r="A135" s="3"/>
      <c r="B135" s="8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ht="15.75" customHeight="1">
      <c r="A136" s="3"/>
      <c r="B136" s="8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ht="15.75" customHeight="1">
      <c r="A137" s="3"/>
      <c r="B137" s="8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ht="15.75" customHeight="1">
      <c r="A138" s="3"/>
      <c r="B138" s="8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ht="15.75" customHeight="1">
      <c r="A139" s="3"/>
      <c r="B139" s="8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ht="15.75" customHeight="1">
      <c r="A140" s="3"/>
      <c r="B140" s="8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ht="15.75" customHeight="1">
      <c r="A141" s="3"/>
      <c r="B141" s="8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ht="15.75" customHeight="1">
      <c r="A142" s="3"/>
      <c r="B142" s="8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ht="15.75" customHeight="1">
      <c r="A143" s="3"/>
      <c r="B143" s="8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ht="15.75" customHeight="1">
      <c r="A144" s="3"/>
      <c r="B144" s="8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ht="15.75" customHeight="1">
      <c r="A145" s="3"/>
      <c r="B145" s="8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ht="15.75" customHeight="1">
      <c r="A146" s="3"/>
      <c r="B146" s="8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ht="15.75" customHeight="1">
      <c r="A147" s="3"/>
      <c r="B147" s="8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ht="15.75" customHeight="1">
      <c r="A148" s="3"/>
      <c r="B148" s="8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ht="15.75" customHeight="1">
      <c r="A149" s="3"/>
      <c r="B149" s="8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ht="15.75" customHeight="1">
      <c r="A150" s="3"/>
      <c r="B150" s="8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ht="15.75" customHeight="1">
      <c r="A151" s="3"/>
      <c r="B151" s="8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ht="15.75" customHeight="1">
      <c r="A152" s="3"/>
      <c r="B152" s="8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ht="15.75" customHeight="1">
      <c r="A153" s="3"/>
      <c r="B153" s="8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ht="15.75" customHeight="1">
      <c r="A154" s="3"/>
      <c r="B154" s="8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ht="15.75" customHeight="1">
      <c r="A155" s="3"/>
      <c r="B155" s="8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ht="15.75" customHeight="1">
      <c r="A156" s="3"/>
      <c r="B156" s="8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ht="15.75" customHeight="1">
      <c r="A157" s="3"/>
      <c r="B157" s="8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ht="15.75" customHeight="1">
      <c r="A158" s="3"/>
      <c r="B158" s="8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ht="15.75" customHeight="1">
      <c r="A159" s="3"/>
      <c r="B159" s="8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ht="15.75" customHeight="1">
      <c r="A160" s="3"/>
      <c r="B160" s="8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ht="15.75" customHeight="1">
      <c r="A161" s="3"/>
      <c r="B161" s="8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ht="15.75" customHeight="1">
      <c r="A162" s="3"/>
      <c r="B162" s="8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ht="15.75" customHeight="1">
      <c r="A163" s="3"/>
      <c r="B163" s="8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ht="15.75" customHeight="1">
      <c r="A164" s="3"/>
      <c r="B164" s="8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ht="15.75" customHeight="1">
      <c r="A165" s="3"/>
      <c r="B165" s="8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ht="15.75" customHeight="1">
      <c r="A166" s="3"/>
      <c r="B166" s="8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ht="15.75" customHeight="1">
      <c r="A167" s="3"/>
      <c r="B167" s="8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ht="15.75" customHeight="1">
      <c r="A168" s="3"/>
      <c r="B168" s="8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ht="15.75" customHeight="1">
      <c r="A169" s="3"/>
      <c r="B169" s="8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ht="15.75" customHeight="1">
      <c r="A170" s="3"/>
      <c r="B170" s="8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ht="15.75" customHeight="1">
      <c r="A171" s="3"/>
      <c r="B171" s="8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ht="15.75" customHeight="1">
      <c r="A172" s="3"/>
      <c r="B172" s="8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ht="15.75" customHeight="1">
      <c r="A173" s="3"/>
      <c r="B173" s="8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ht="15.75" customHeight="1">
      <c r="A174" s="3"/>
      <c r="B174" s="8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ht="15.75" customHeight="1">
      <c r="A175" s="3"/>
      <c r="B175" s="8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ht="15.75" customHeight="1">
      <c r="A176" s="3"/>
      <c r="B176" s="8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ht="15.75" customHeight="1">
      <c r="A177" s="3"/>
      <c r="B177" s="8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ht="15.75" customHeight="1">
      <c r="A178" s="3"/>
      <c r="B178" s="8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ht="15.75" customHeight="1">
      <c r="A179" s="3"/>
      <c r="B179" s="8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ht="15.75" customHeight="1">
      <c r="A180" s="3"/>
      <c r="B180" s="8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ht="15.75" customHeight="1">
      <c r="A181" s="3"/>
      <c r="B181" s="8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ht="15.75" customHeight="1">
      <c r="A182" s="3"/>
      <c r="B182" s="8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ht="15.75" customHeight="1">
      <c r="A183" s="3"/>
      <c r="B183" s="8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ht="15.75" customHeight="1">
      <c r="A184" s="3"/>
      <c r="B184" s="8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ht="15.75" customHeight="1">
      <c r="A185" s="3"/>
      <c r="B185" s="8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ht="15.75" customHeight="1">
      <c r="A186" s="3"/>
      <c r="B186" s="8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ht="15.75" customHeight="1">
      <c r="A187" s="3"/>
      <c r="B187" s="8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ht="15.75" customHeight="1">
      <c r="A188" s="3"/>
      <c r="B188" s="8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ht="15.75" customHeight="1">
      <c r="A189" s="3"/>
      <c r="B189" s="8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ht="15.75" customHeight="1">
      <c r="A190" s="3"/>
      <c r="B190" s="8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ht="15.75" customHeight="1">
      <c r="A191" s="3"/>
      <c r="B191" s="8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ht="15.75" customHeight="1">
      <c r="A192" s="3"/>
      <c r="B192" s="8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ht="15.75" customHeight="1">
      <c r="A193" s="3"/>
      <c r="B193" s="8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ht="15.75" customHeight="1">
      <c r="A194" s="3"/>
      <c r="B194" s="8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ht="15.75" customHeight="1">
      <c r="A195" s="3"/>
      <c r="B195" s="8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ht="15.75" customHeight="1">
      <c r="A196" s="3"/>
      <c r="B196" s="8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ht="15.75" customHeight="1">
      <c r="A197" s="3"/>
      <c r="B197" s="8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ht="15.75" customHeight="1">
      <c r="A198" s="3"/>
      <c r="B198" s="8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ht="15.75" customHeight="1">
      <c r="A199" s="3"/>
      <c r="B199" s="8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ht="15.75" customHeight="1">
      <c r="A200" s="3"/>
      <c r="B200" s="8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ht="15.75" customHeight="1">
      <c r="A201" s="3"/>
      <c r="B201" s="8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ht="15.75" customHeight="1">
      <c r="A202" s="3"/>
      <c r="B202" s="8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ht="15.75" customHeight="1">
      <c r="A203" s="3"/>
      <c r="B203" s="8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ht="15.75" customHeight="1">
      <c r="A204" s="3"/>
      <c r="B204" s="8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ht="15.75" customHeight="1">
      <c r="A205" s="3"/>
      <c r="B205" s="8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ht="15.75" customHeight="1">
      <c r="A206" s="3"/>
      <c r="B206" s="8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ht="15.75" customHeight="1">
      <c r="A207" s="3"/>
      <c r="B207" s="8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ht="15.75" customHeight="1">
      <c r="A208" s="3"/>
      <c r="B208" s="8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ht="15.75" customHeight="1">
      <c r="A209" s="3"/>
      <c r="B209" s="8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ht="15.75" customHeight="1">
      <c r="A210" s="3"/>
      <c r="B210" s="8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ht="15.75" customHeight="1">
      <c r="A211" s="3"/>
      <c r="B211" s="8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ht="15.75" customHeight="1">
      <c r="A212" s="3"/>
      <c r="B212" s="8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ht="15.75" customHeight="1">
      <c r="A213" s="3"/>
      <c r="B213" s="8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ht="15.75" customHeight="1">
      <c r="A214" s="3"/>
      <c r="B214" s="8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ht="15.75" customHeight="1">
      <c r="A215" s="3"/>
      <c r="B215" s="8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ht="15.75" customHeight="1">
      <c r="A216" s="3"/>
      <c r="B216" s="8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ht="15.75" customHeight="1">
      <c r="A217" s="3"/>
      <c r="B217" s="8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ht="15.75" customHeight="1">
      <c r="A218" s="3"/>
      <c r="B218" s="8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ht="15.75" customHeight="1">
      <c r="A219" s="3"/>
      <c r="B219" s="8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ht="15.75" customHeight="1">
      <c r="A220" s="3"/>
      <c r="B220" s="8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ht="15.75" customHeight="1">
      <c r="A221" s="3"/>
      <c r="B221" s="8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ht="15.75" customHeight="1">
      <c r="A222" s="3"/>
      <c r="B222" s="8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ht="15.75" customHeight="1">
      <c r="A223" s="3"/>
      <c r="B223" s="8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ht="15.75" customHeight="1">
      <c r="A224" s="3"/>
      <c r="B224" s="8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ht="15.75" customHeight="1">
      <c r="A225" s="3"/>
      <c r="B225" s="8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ht="15.75" customHeight="1">
      <c r="A226" s="3"/>
      <c r="B226" s="8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ht="15.75" customHeight="1">
      <c r="A227" s="3"/>
      <c r="B227" s="8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ht="15.75" customHeight="1">
      <c r="A228" s="3"/>
      <c r="B228" s="8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ht="15.75" customHeight="1">
      <c r="A229" s="3"/>
      <c r="B229" s="8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ht="15.75" customHeight="1">
      <c r="A230" s="3"/>
      <c r="B230" s="8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ht="15.75" customHeight="1">
      <c r="A231" s="3"/>
      <c r="B231" s="8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ht="15.75" customHeight="1">
      <c r="A232" s="3"/>
      <c r="B232" s="8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ht="15.75" customHeight="1">
      <c r="A233" s="3"/>
      <c r="B233" s="8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ht="15.75" customHeight="1">
      <c r="A234" s="3"/>
      <c r="B234" s="8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ht="15.75" customHeight="1">
      <c r="A235" s="3"/>
      <c r="B235" s="8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ht="15.75" customHeight="1">
      <c r="A236" s="3"/>
      <c r="B236" s="8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ht="15.75" customHeight="1">
      <c r="A237" s="3"/>
      <c r="B237" s="8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ht="15.75" customHeight="1">
      <c r="A238" s="3"/>
      <c r="B238" s="8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ht="15.75" customHeight="1">
      <c r="A239" s="3"/>
      <c r="B239" s="8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ht="15.75" customHeight="1">
      <c r="A240" s="3"/>
      <c r="B240" s="8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ht="15.75" customHeight="1">
      <c r="A241" s="3"/>
      <c r="B241" s="8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1:36" ht="15.75" customHeight="1">
      <c r="A242" s="3"/>
      <c r="B242" s="8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1:36" ht="15.75" customHeight="1">
      <c r="A243" s="3"/>
      <c r="B243" s="8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1:36" ht="15.75" customHeight="1">
      <c r="A244" s="3"/>
      <c r="B244" s="8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1:36" ht="15.75" customHeight="1">
      <c r="A245" s="3"/>
      <c r="B245" s="8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1:36" ht="15.75" customHeight="1">
      <c r="A246" s="3"/>
      <c r="B246" s="8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1:36" ht="15.75" customHeight="1">
      <c r="A247" s="3"/>
      <c r="B247" s="8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1:36" ht="15.75" customHeight="1">
      <c r="A248" s="3"/>
      <c r="B248" s="8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1:36" ht="15.75" customHeight="1">
      <c r="A249" s="3"/>
      <c r="B249" s="8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1:36" ht="15.75" customHeight="1">
      <c r="A250" s="3"/>
      <c r="B250" s="8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1:36" ht="15.75" customHeight="1">
      <c r="A251" s="3"/>
      <c r="B251" s="8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1:36" ht="15.75" customHeight="1">
      <c r="A252" s="3"/>
      <c r="B252" s="8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spans="1:36" ht="15.75" customHeight="1">
      <c r="A253" s="3"/>
      <c r="B253" s="8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spans="1:36" ht="15.75" customHeight="1">
      <c r="A254" s="3"/>
      <c r="B254" s="8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spans="1:36" ht="15.75" customHeight="1">
      <c r="A255" s="3"/>
      <c r="B255" s="8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spans="1:36" ht="15.75" customHeight="1">
      <c r="A256" s="3"/>
      <c r="B256" s="8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spans="1:36" ht="15.75" customHeight="1">
      <c r="A257" s="3"/>
      <c r="B257" s="8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spans="1:36" ht="15.75" customHeight="1">
      <c r="A258" s="3"/>
      <c r="B258" s="8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spans="1:36" ht="15.75" customHeight="1">
      <c r="A259" s="3"/>
      <c r="B259" s="8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spans="1:36" ht="15.75" customHeight="1">
      <c r="A260" s="3"/>
      <c r="B260" s="8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spans="1:36" ht="15.75" customHeight="1">
      <c r="A261" s="3"/>
      <c r="B261" s="8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spans="1:36" ht="15.75" customHeight="1">
      <c r="A262" s="3"/>
      <c r="B262" s="8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spans="1:36" ht="15.75" customHeight="1">
      <c r="A263" s="3"/>
      <c r="B263" s="8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 spans="1:36" ht="15.75" customHeight="1">
      <c r="A264" s="3"/>
      <c r="B264" s="8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 spans="1:36" ht="15.75" customHeight="1">
      <c r="A265" s="3"/>
      <c r="B265" s="8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 spans="1:36" ht="15.75" customHeight="1">
      <c r="A266" s="3"/>
      <c r="B266" s="8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 spans="1:36" ht="15.75" customHeight="1">
      <c r="A267" s="3"/>
      <c r="B267" s="8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 spans="1:36" ht="15.75" customHeight="1">
      <c r="A268" s="3"/>
      <c r="B268" s="8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 spans="1:36" ht="15.75" customHeight="1">
      <c r="A269" s="3"/>
      <c r="B269" s="8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 spans="1:36" ht="15.75" customHeight="1">
      <c r="A270" s="3"/>
      <c r="B270" s="8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 spans="1:36" ht="15.75" customHeight="1">
      <c r="A271" s="3"/>
      <c r="B271" s="8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 spans="1:36" ht="15.75" customHeight="1">
      <c r="A272" s="3"/>
      <c r="B272" s="8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 spans="1:36" ht="15.75" customHeight="1">
      <c r="A273" s="3"/>
      <c r="B273" s="8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 spans="1:36" ht="15.75" customHeight="1">
      <c r="A274" s="3"/>
      <c r="B274" s="8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 spans="1:36" ht="15.75" customHeight="1">
      <c r="A275" s="3"/>
      <c r="B275" s="8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 spans="1:36" ht="15.75" customHeight="1">
      <c r="A276" s="3"/>
      <c r="B276" s="8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 spans="1:36" ht="15.75" customHeight="1">
      <c r="A277" s="3"/>
      <c r="B277" s="8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 spans="1:36" ht="15.75" customHeight="1">
      <c r="A278" s="3"/>
      <c r="B278" s="8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 spans="1:36" ht="15.75" customHeight="1">
      <c r="A279" s="3"/>
      <c r="B279" s="8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 spans="1:36" ht="15.75" customHeight="1">
      <c r="A280" s="3"/>
      <c r="B280" s="8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 spans="1:36" ht="15.75" customHeight="1">
      <c r="A281" s="3"/>
      <c r="B281" s="8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 spans="1:36" ht="15.75" customHeight="1">
      <c r="A282" s="3"/>
      <c r="B282" s="8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 spans="1:36" ht="15.75" customHeight="1">
      <c r="A283" s="3"/>
      <c r="B283" s="8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 spans="1:36" ht="15.75" customHeight="1">
      <c r="A284" s="3"/>
      <c r="B284" s="8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 spans="1:36" ht="15.75" customHeight="1">
      <c r="A285" s="3"/>
      <c r="B285" s="8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 spans="1:36" ht="15.75" customHeight="1">
      <c r="A286" s="3"/>
      <c r="B286" s="8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 spans="1:36" ht="15.75" customHeight="1">
      <c r="A287" s="3"/>
      <c r="B287" s="8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 spans="1:36" ht="15.75" customHeight="1">
      <c r="A288" s="3"/>
      <c r="B288" s="8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 spans="1:36" ht="15.75" customHeight="1">
      <c r="A289" s="3"/>
      <c r="B289" s="8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</row>
    <row r="290" spans="1:36" ht="15.75" customHeight="1">
      <c r="A290" s="3"/>
      <c r="B290" s="8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</row>
    <row r="291" spans="1:36" ht="15.75" customHeight="1">
      <c r="A291" s="3"/>
      <c r="B291" s="8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</row>
    <row r="292" spans="1:36" ht="15.75" customHeight="1">
      <c r="A292" s="3"/>
      <c r="B292" s="8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</row>
    <row r="293" spans="1:36" ht="15.75" customHeight="1">
      <c r="A293" s="3"/>
      <c r="B293" s="8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1:36" ht="15.75" customHeight="1">
      <c r="A294" s="3"/>
      <c r="B294" s="8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1:36" ht="15.75" customHeight="1">
      <c r="A295" s="3"/>
      <c r="B295" s="8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6" ht="15.75" customHeight="1">
      <c r="A296" s="3"/>
      <c r="B296" s="8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1:36" ht="15.75" customHeight="1">
      <c r="A297" s="3"/>
      <c r="B297" s="8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1:36" ht="15.75" customHeight="1">
      <c r="A298" s="3"/>
      <c r="B298" s="8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1:36" ht="15.75" customHeight="1">
      <c r="A299" s="3"/>
      <c r="B299" s="8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1:36" ht="15.75" customHeight="1">
      <c r="A300" s="3"/>
      <c r="B300" s="8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1:36" ht="15.75" customHeight="1">
      <c r="A301" s="3"/>
      <c r="B301" s="8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1:36" ht="15.75" customHeight="1">
      <c r="A302" s="3"/>
      <c r="B302" s="8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1:36" ht="15.75" customHeight="1">
      <c r="A303" s="3"/>
      <c r="B303" s="8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1:36" ht="15.75" customHeight="1">
      <c r="A304" s="3"/>
      <c r="B304" s="8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1:36" ht="15.75" customHeight="1">
      <c r="A305" s="3"/>
      <c r="B305" s="8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1:36" ht="15.75" customHeight="1">
      <c r="A306" s="3"/>
      <c r="B306" s="8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1:36" ht="15.75" customHeight="1">
      <c r="A307" s="3"/>
      <c r="B307" s="8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1:36" ht="15.75" customHeight="1">
      <c r="A308" s="3"/>
      <c r="B308" s="8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1:36" ht="15.75" customHeight="1">
      <c r="A309" s="3"/>
      <c r="B309" s="8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1:36" ht="15.75" customHeight="1">
      <c r="A310" s="3"/>
      <c r="B310" s="8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1:36" ht="15.75" customHeight="1">
      <c r="A311" s="3"/>
      <c r="B311" s="8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1:36" ht="15.75" customHeight="1">
      <c r="A312" s="3"/>
      <c r="B312" s="8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1:36" ht="15.75" customHeight="1">
      <c r="A313" s="3"/>
      <c r="B313" s="8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1:36" ht="15.75" customHeight="1">
      <c r="A314" s="3"/>
      <c r="B314" s="8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1:36" ht="15.75" customHeight="1">
      <c r="A315" s="3"/>
      <c r="B315" s="8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1:36" ht="15.75" customHeight="1">
      <c r="A316" s="3"/>
      <c r="B316" s="8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1:36" ht="15.75" customHeight="1">
      <c r="A317" s="3"/>
      <c r="B317" s="8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1:36" ht="15.75" customHeight="1">
      <c r="A318" s="3"/>
      <c r="B318" s="8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1:36" ht="15.75" customHeight="1">
      <c r="A319" s="3"/>
      <c r="B319" s="8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1:36" ht="15.75" customHeight="1">
      <c r="A320" s="3"/>
      <c r="B320" s="8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1:36" ht="15.75" customHeight="1">
      <c r="A321" s="3"/>
      <c r="B321" s="8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1:36" ht="15.75" customHeight="1">
      <c r="A322" s="3"/>
      <c r="B322" s="8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1:36" ht="15.75" customHeight="1">
      <c r="A323" s="3"/>
      <c r="B323" s="8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1:36" ht="15.75" customHeight="1">
      <c r="A324" s="3"/>
      <c r="B324" s="8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1:36" ht="15.75" customHeight="1">
      <c r="A325" s="3"/>
      <c r="B325" s="8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1:36" ht="15.75" customHeight="1">
      <c r="A326" s="3"/>
      <c r="B326" s="8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1:36" ht="15.75" customHeight="1">
      <c r="A327" s="3"/>
      <c r="B327" s="8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1:36" ht="15.75" customHeight="1">
      <c r="A328" s="3"/>
      <c r="B328" s="8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1:36" ht="15.75" customHeight="1">
      <c r="A329" s="3"/>
      <c r="B329" s="8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1:36" ht="15.75" customHeight="1">
      <c r="A330" s="3"/>
      <c r="B330" s="8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1:36" ht="15.75" customHeight="1">
      <c r="A331" s="3"/>
      <c r="B331" s="8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1:36" ht="15.75" customHeight="1">
      <c r="A332" s="3"/>
      <c r="B332" s="8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1:36" ht="15.75" customHeight="1">
      <c r="A333" s="3"/>
      <c r="B333" s="8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1:36" ht="15.75" customHeight="1">
      <c r="A334" s="3"/>
      <c r="B334" s="8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1:36" ht="15.75" customHeight="1">
      <c r="A335" s="3"/>
      <c r="B335" s="8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1:36" ht="15.75" customHeight="1">
      <c r="A336" s="3"/>
      <c r="B336" s="8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1:36" ht="15.75" customHeight="1">
      <c r="A337" s="3"/>
      <c r="B337" s="8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1:36" ht="15.75" customHeight="1">
      <c r="A338" s="3"/>
      <c r="B338" s="8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1:36" ht="15.75" customHeight="1">
      <c r="A339" s="3"/>
      <c r="B339" s="8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1:36" ht="15.75" customHeight="1">
      <c r="A340" s="3"/>
      <c r="B340" s="8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1:36" ht="15.75" customHeight="1">
      <c r="A341" s="3"/>
      <c r="B341" s="8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1:36" ht="15.75" customHeight="1">
      <c r="A342" s="3"/>
      <c r="B342" s="8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1:36" ht="15.75" customHeight="1">
      <c r="A343" s="3"/>
      <c r="B343" s="8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1:36" ht="15.75" customHeight="1">
      <c r="A344" s="3"/>
      <c r="B344" s="8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1:36" ht="15.75" customHeight="1">
      <c r="A345" s="3"/>
      <c r="B345" s="8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1:36" ht="15.75" customHeight="1">
      <c r="A346" s="3"/>
      <c r="B346" s="8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1:36" ht="15.75" customHeight="1">
      <c r="A347" s="3"/>
      <c r="B347" s="8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1:36" ht="15.75" customHeight="1">
      <c r="A348" s="3"/>
      <c r="B348" s="8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1:36" ht="15.75" customHeight="1">
      <c r="A349" s="3"/>
      <c r="B349" s="8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1:36" ht="15.75" customHeight="1">
      <c r="A350" s="3"/>
      <c r="B350" s="8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1:36" ht="15.75" customHeight="1">
      <c r="A351" s="3"/>
      <c r="B351" s="8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1:36" ht="15.75" customHeight="1">
      <c r="A352" s="3"/>
      <c r="B352" s="8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1:36" ht="15.75" customHeight="1">
      <c r="A353" s="3"/>
      <c r="B353" s="8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1:36" ht="15.75" customHeight="1">
      <c r="A354" s="3"/>
      <c r="B354" s="8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1:36" ht="15.75" customHeight="1">
      <c r="A355" s="3"/>
      <c r="B355" s="8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1:36" ht="15.75" customHeight="1">
      <c r="A356" s="3"/>
      <c r="B356" s="8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1:36" ht="15.75" customHeight="1">
      <c r="A357" s="3"/>
      <c r="B357" s="8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1:36" ht="15.75" customHeight="1">
      <c r="A358" s="3"/>
      <c r="B358" s="8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1:36" ht="15.75" customHeight="1">
      <c r="A359" s="3"/>
      <c r="B359" s="8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1:36" ht="15.75" customHeight="1">
      <c r="A360" s="3"/>
      <c r="B360" s="8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1:36" ht="15.75" customHeight="1">
      <c r="A361" s="3"/>
      <c r="B361" s="8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1:36" ht="15.75" customHeight="1">
      <c r="A362" s="3"/>
      <c r="B362" s="8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1:36" ht="15.75" customHeight="1">
      <c r="A363" s="3"/>
      <c r="B363" s="8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1:36" ht="15.75" customHeight="1">
      <c r="A364" s="3"/>
      <c r="B364" s="8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1:36" ht="15.75" customHeight="1">
      <c r="A365" s="3"/>
      <c r="B365" s="8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1:36" ht="15.75" customHeight="1">
      <c r="A366" s="3"/>
      <c r="B366" s="8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1:36" ht="15.75" customHeight="1">
      <c r="A367" s="3"/>
      <c r="B367" s="8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1:36" ht="15.75" customHeight="1">
      <c r="A368" s="3"/>
      <c r="B368" s="8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1:36" ht="15.75" customHeight="1">
      <c r="A369" s="3"/>
      <c r="B369" s="8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1:36" ht="15.75" customHeight="1">
      <c r="A370" s="3"/>
      <c r="B370" s="8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1:36" ht="15.75" customHeight="1">
      <c r="A371" s="3"/>
      <c r="B371" s="8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1:36" ht="15.75" customHeight="1">
      <c r="A372" s="3"/>
      <c r="B372" s="8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1:36" ht="15.75" customHeight="1">
      <c r="A373" s="3"/>
      <c r="B373" s="8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1:36" ht="15.75" customHeight="1">
      <c r="A374" s="3"/>
      <c r="B374" s="8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1:36" ht="15.75" customHeight="1">
      <c r="A375" s="3"/>
      <c r="B375" s="8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1:36" ht="15.75" customHeight="1">
      <c r="A376" s="3"/>
      <c r="B376" s="8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1:36" ht="15.75" customHeight="1">
      <c r="A377" s="3"/>
      <c r="B377" s="8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1:36" ht="15.75" customHeight="1">
      <c r="A378" s="3"/>
      <c r="B378" s="8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1:36" ht="15.75" customHeight="1">
      <c r="A379" s="3"/>
      <c r="B379" s="8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1:36" ht="15.75" customHeight="1">
      <c r="A380" s="3"/>
      <c r="B380" s="8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1:36" ht="15.75" customHeight="1">
      <c r="A381" s="3"/>
      <c r="B381" s="8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1:36" ht="15.75" customHeight="1">
      <c r="A382" s="3"/>
      <c r="B382" s="8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1:36" ht="15.75" customHeight="1">
      <c r="A383" s="3"/>
      <c r="B383" s="8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1:36" ht="15.75" customHeight="1">
      <c r="A384" s="3"/>
      <c r="B384" s="8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spans="1:36" ht="15.75" customHeight="1">
      <c r="A385" s="3"/>
      <c r="B385" s="8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 spans="1:36" ht="15.75" customHeight="1">
      <c r="A386" s="3"/>
      <c r="B386" s="8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 spans="1:36" ht="15.75" customHeight="1">
      <c r="A387" s="3"/>
      <c r="B387" s="8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 spans="1:36" ht="15.75" customHeight="1">
      <c r="A388" s="3"/>
      <c r="B388" s="8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ht="15.75" customHeight="1">
      <c r="A389" s="3"/>
      <c r="B389" s="8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ht="15.75" customHeight="1">
      <c r="A390" s="3"/>
      <c r="B390" s="8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ht="15.75" customHeight="1">
      <c r="A391" s="3"/>
      <c r="B391" s="8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ht="15.75" customHeight="1">
      <c r="A392" s="3"/>
      <c r="B392" s="8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ht="15.75" customHeight="1">
      <c r="A393" s="3"/>
      <c r="B393" s="8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 spans="1:36" ht="15.75" customHeight="1">
      <c r="A394" s="3"/>
      <c r="B394" s="8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 spans="1:36" ht="15.75" customHeight="1">
      <c r="A395" s="3"/>
      <c r="B395" s="8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</row>
    <row r="396" spans="1:36" ht="15.75" customHeight="1">
      <c r="A396" s="3"/>
      <c r="B396" s="8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</row>
    <row r="397" spans="1:36" ht="15.75" customHeight="1">
      <c r="A397" s="3"/>
      <c r="B397" s="8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</row>
    <row r="398" spans="1:36" ht="15.75" customHeight="1">
      <c r="A398" s="3"/>
      <c r="B398" s="8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</row>
    <row r="399" spans="1:36" ht="15.75" customHeight="1">
      <c r="A399" s="3"/>
      <c r="B399" s="8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</row>
    <row r="400" spans="1:36" ht="15.75" customHeight="1">
      <c r="A400" s="3"/>
      <c r="B400" s="8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</row>
    <row r="401" spans="1:36" ht="15.75" customHeight="1">
      <c r="A401" s="3"/>
      <c r="B401" s="8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</row>
    <row r="402" spans="1:36" ht="15.75" customHeight="1">
      <c r="A402" s="3"/>
      <c r="B402" s="8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</row>
    <row r="403" spans="1:36" ht="15.75" customHeight="1">
      <c r="A403" s="3"/>
      <c r="B403" s="8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</row>
    <row r="404" spans="1:36" ht="15.75" customHeight="1">
      <c r="A404" s="3"/>
      <c r="B404" s="8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</row>
    <row r="405" spans="1:36" ht="15.75" customHeight="1">
      <c r="A405" s="3"/>
      <c r="B405" s="8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</row>
    <row r="406" spans="1:36" ht="15.75" customHeight="1">
      <c r="A406" s="3"/>
      <c r="B406" s="8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</row>
    <row r="407" spans="1:36" ht="15.75" customHeight="1">
      <c r="A407" s="3"/>
      <c r="B407" s="8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</row>
    <row r="408" spans="1:36" ht="15.75" customHeight="1">
      <c r="A408" s="3"/>
      <c r="B408" s="8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</row>
    <row r="409" spans="1:36" ht="15.75" customHeight="1">
      <c r="A409" s="3"/>
      <c r="B409" s="8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</row>
    <row r="410" spans="1:36" ht="15.75" customHeight="1">
      <c r="A410" s="3"/>
      <c r="B410" s="8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</row>
    <row r="411" spans="1:36" ht="15.75" customHeight="1">
      <c r="A411" s="3"/>
      <c r="B411" s="8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</row>
    <row r="412" spans="1:36" ht="15.75" customHeight="1">
      <c r="A412" s="3"/>
      <c r="B412" s="8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</row>
    <row r="413" spans="1:36" ht="15.75" customHeight="1">
      <c r="A413" s="3"/>
      <c r="B413" s="8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</row>
    <row r="414" spans="1:36" ht="15.75" customHeight="1">
      <c r="A414" s="3"/>
      <c r="B414" s="8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</row>
    <row r="415" spans="1:36" ht="15.75" customHeight="1">
      <c r="A415" s="3"/>
      <c r="B415" s="8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</row>
    <row r="416" spans="1:36" ht="15.75" customHeight="1">
      <c r="A416" s="3"/>
      <c r="B416" s="8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</row>
    <row r="417" spans="1:36" ht="15.75" customHeight="1">
      <c r="A417" s="3"/>
      <c r="B417" s="8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</row>
    <row r="418" spans="1:36" ht="15.75" customHeight="1">
      <c r="A418" s="3"/>
      <c r="B418" s="8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</row>
    <row r="419" spans="1:36" ht="15.75" customHeight="1">
      <c r="A419" s="3"/>
      <c r="B419" s="8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 spans="1:36" ht="15.75" customHeight="1">
      <c r="A420" s="3"/>
      <c r="B420" s="8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 spans="1:36" ht="15.75" customHeight="1">
      <c r="A421" s="3"/>
      <c r="B421" s="8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 spans="1:36" ht="15.75" customHeight="1">
      <c r="A422" s="3"/>
      <c r="B422" s="8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 spans="1:36" ht="15.75" customHeight="1">
      <c r="A423" s="3"/>
      <c r="B423" s="8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 spans="1:36" ht="15.75" customHeight="1">
      <c r="A424" s="3"/>
      <c r="B424" s="8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 spans="1:36" ht="15.75" customHeight="1">
      <c r="A425" s="3"/>
      <c r="B425" s="8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 spans="1:36" ht="15.75" customHeight="1">
      <c r="A426" s="3"/>
      <c r="B426" s="8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 spans="1:36" ht="15.75" customHeight="1">
      <c r="A427" s="3"/>
      <c r="B427" s="8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 spans="1:36" ht="15.75" customHeight="1">
      <c r="A428" s="3"/>
      <c r="B428" s="8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 spans="1:36" ht="15.75" customHeight="1">
      <c r="A429" s="3"/>
      <c r="B429" s="8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 spans="1:36" ht="15.75" customHeight="1">
      <c r="A430" s="3"/>
      <c r="B430" s="8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 spans="1:36" ht="15.75" customHeight="1">
      <c r="A431" s="3"/>
      <c r="B431" s="8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 spans="1:36" ht="15.75" customHeight="1">
      <c r="A432" s="3"/>
      <c r="B432" s="8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 spans="1:36" ht="15.75" customHeight="1">
      <c r="A433" s="3"/>
      <c r="B433" s="8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 spans="1:36" ht="15.75" customHeight="1">
      <c r="A434" s="3"/>
      <c r="B434" s="8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 spans="1:36" ht="15.75" customHeight="1">
      <c r="A435" s="3"/>
      <c r="B435" s="8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 spans="1:36" ht="15.75" customHeight="1">
      <c r="A436" s="3"/>
      <c r="B436" s="8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7" spans="1:36" ht="15.75" customHeight="1">
      <c r="A437" s="3"/>
      <c r="B437" s="8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</row>
    <row r="438" spans="1:36" ht="15.75" customHeight="1">
      <c r="A438" s="3"/>
      <c r="B438" s="8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</row>
    <row r="439" spans="1:36" ht="15.75" customHeight="1">
      <c r="A439" s="3"/>
      <c r="B439" s="8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</row>
    <row r="440" spans="1:36" ht="15.75" customHeight="1">
      <c r="A440" s="3"/>
      <c r="B440" s="8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</row>
    <row r="441" spans="1:36" ht="15.75" customHeight="1">
      <c r="A441" s="3"/>
      <c r="B441" s="8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</row>
    <row r="442" spans="1:36" ht="15.75" customHeight="1">
      <c r="A442" s="3"/>
      <c r="B442" s="8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</row>
    <row r="443" spans="1:36" ht="15.75" customHeight="1">
      <c r="A443" s="3"/>
      <c r="B443" s="8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</row>
    <row r="444" spans="1:36" ht="15.75" customHeight="1">
      <c r="A444" s="3"/>
      <c r="B444" s="8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</row>
    <row r="445" spans="1:36" ht="15.75" customHeight="1">
      <c r="A445" s="3"/>
      <c r="B445" s="8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</row>
    <row r="446" spans="1:36" ht="15.75" customHeight="1">
      <c r="A446" s="3"/>
      <c r="B446" s="8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</row>
    <row r="447" spans="1:36" ht="15.75" customHeight="1">
      <c r="A447" s="3"/>
      <c r="B447" s="8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</row>
    <row r="448" spans="1:36" ht="15.75" customHeight="1">
      <c r="A448" s="3"/>
      <c r="B448" s="8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</row>
    <row r="449" spans="1:36" ht="15.75" customHeight="1">
      <c r="A449" s="3"/>
      <c r="B449" s="8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</row>
    <row r="450" spans="1:36" ht="15.75" customHeight="1">
      <c r="A450" s="3"/>
      <c r="B450" s="8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</row>
    <row r="451" spans="1:36" ht="15.75" customHeight="1">
      <c r="A451" s="3"/>
      <c r="B451" s="8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</row>
    <row r="452" spans="1:36" ht="15.75" customHeight="1">
      <c r="A452" s="3"/>
      <c r="B452" s="8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</row>
    <row r="453" spans="1:36" ht="15.75" customHeight="1">
      <c r="A453" s="3"/>
      <c r="B453" s="8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</row>
    <row r="454" spans="1:36" ht="15.75" customHeight="1">
      <c r="A454" s="3"/>
      <c r="B454" s="8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</row>
    <row r="455" spans="1:36" ht="15.75" customHeight="1">
      <c r="A455" s="3"/>
      <c r="B455" s="8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</row>
    <row r="456" spans="1:36" ht="15.75" customHeight="1">
      <c r="A456" s="3"/>
      <c r="B456" s="8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</row>
    <row r="457" spans="1:36" ht="15.75" customHeight="1">
      <c r="A457" s="3"/>
      <c r="B457" s="8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</row>
    <row r="458" spans="1:36" ht="15.75" customHeight="1">
      <c r="A458" s="3"/>
      <c r="B458" s="8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</row>
    <row r="459" spans="1:36" ht="15.75" customHeight="1">
      <c r="A459" s="3"/>
      <c r="B459" s="8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</row>
    <row r="460" spans="1:36" ht="15.75" customHeight="1">
      <c r="A460" s="3"/>
      <c r="B460" s="8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</row>
    <row r="461" spans="1:36" ht="15.75" customHeight="1">
      <c r="A461" s="3"/>
      <c r="B461" s="8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</row>
    <row r="462" spans="1:36" ht="15.75" customHeight="1">
      <c r="A462" s="3"/>
      <c r="B462" s="8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</row>
    <row r="463" spans="1:36" ht="15.75" customHeight="1">
      <c r="A463" s="3"/>
      <c r="B463" s="8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</row>
    <row r="464" spans="1:36" ht="15.75" customHeight="1">
      <c r="A464" s="3"/>
      <c r="B464" s="8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</row>
    <row r="465" spans="1:36" ht="15.75" customHeight="1">
      <c r="A465" s="3"/>
      <c r="B465" s="8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</row>
    <row r="466" spans="1:36" ht="15.75" customHeight="1">
      <c r="A466" s="3"/>
      <c r="B466" s="8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</row>
    <row r="467" spans="1:36" ht="15.75" customHeight="1">
      <c r="A467" s="3"/>
      <c r="B467" s="8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</row>
    <row r="468" spans="1:36" ht="15.75" customHeight="1">
      <c r="A468" s="3"/>
      <c r="B468" s="8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</row>
    <row r="469" spans="1:36" ht="15.75" customHeight="1">
      <c r="A469" s="3"/>
      <c r="B469" s="8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</row>
    <row r="470" spans="1:36" ht="15.75" customHeight="1">
      <c r="A470" s="3"/>
      <c r="B470" s="8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</row>
    <row r="471" spans="1:36" ht="15.75" customHeight="1">
      <c r="A471" s="3"/>
      <c r="B471" s="8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</row>
    <row r="472" spans="1:36" ht="15.75" customHeight="1">
      <c r="A472" s="3"/>
      <c r="B472" s="8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</row>
    <row r="473" spans="1:36" ht="15.75" customHeight="1">
      <c r="A473" s="3"/>
      <c r="B473" s="8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</row>
    <row r="474" spans="1:36" ht="15.75" customHeight="1">
      <c r="A474" s="3"/>
      <c r="B474" s="8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</row>
    <row r="475" spans="1:36" ht="15.75" customHeight="1">
      <c r="A475" s="3"/>
      <c r="B475" s="8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</row>
    <row r="476" spans="1:36" ht="15.75" customHeight="1">
      <c r="A476" s="3"/>
      <c r="B476" s="8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</row>
    <row r="477" spans="1:36" ht="15.75" customHeight="1">
      <c r="A477" s="3"/>
      <c r="B477" s="8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</row>
    <row r="478" spans="1:36" ht="15.75" customHeight="1">
      <c r="A478" s="3"/>
      <c r="B478" s="8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</row>
    <row r="479" spans="1:36" ht="15.75" customHeight="1">
      <c r="A479" s="3"/>
      <c r="B479" s="8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</row>
    <row r="480" spans="1:36" ht="15.75" customHeight="1">
      <c r="A480" s="3"/>
      <c r="B480" s="8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</row>
    <row r="481" spans="1:36" ht="15.75" customHeight="1">
      <c r="A481" s="3"/>
      <c r="B481" s="8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</row>
    <row r="482" spans="1:36" ht="15.75" customHeight="1">
      <c r="A482" s="3"/>
      <c r="B482" s="8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</row>
    <row r="483" spans="1:36" ht="15.75" customHeight="1">
      <c r="A483" s="3"/>
      <c r="B483" s="8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</row>
    <row r="484" spans="1:36" ht="15.75" customHeight="1">
      <c r="A484" s="3"/>
      <c r="B484" s="8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</row>
    <row r="485" spans="1:36" ht="15.75" customHeight="1">
      <c r="A485" s="3"/>
      <c r="B485" s="8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</row>
    <row r="486" spans="1:36" ht="15.75" customHeight="1">
      <c r="A486" s="3"/>
      <c r="B486" s="8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</row>
    <row r="487" spans="1:36" ht="15.75" customHeight="1">
      <c r="A487" s="3"/>
      <c r="B487" s="8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</row>
    <row r="488" spans="1:36" ht="15.75" customHeight="1">
      <c r="A488" s="3"/>
      <c r="B488" s="8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</row>
    <row r="489" spans="1:36" ht="15.75" customHeight="1">
      <c r="A489" s="3"/>
      <c r="B489" s="8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</row>
    <row r="490" spans="1:36" ht="15.75" customHeight="1">
      <c r="A490" s="3"/>
      <c r="B490" s="8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</row>
    <row r="491" spans="1:36" ht="15.75" customHeight="1">
      <c r="A491" s="3"/>
      <c r="B491" s="8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</row>
    <row r="492" spans="1:36" ht="15.75" customHeight="1">
      <c r="A492" s="3"/>
      <c r="B492" s="8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</row>
    <row r="493" spans="1:36" ht="15.75" customHeight="1">
      <c r="A493" s="3"/>
      <c r="B493" s="8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</row>
    <row r="494" spans="1:36" ht="15.75" customHeight="1">
      <c r="A494" s="3"/>
      <c r="B494" s="8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</row>
    <row r="495" spans="1:36" ht="15.75" customHeight="1">
      <c r="A495" s="3"/>
      <c r="B495" s="8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</row>
    <row r="496" spans="1:36" ht="15.75" customHeight="1">
      <c r="A496" s="3"/>
      <c r="B496" s="8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</row>
    <row r="497" spans="1:36" ht="15.75" customHeight="1">
      <c r="A497" s="3"/>
      <c r="B497" s="8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</row>
    <row r="498" spans="1:36" ht="15.75" customHeight="1">
      <c r="A498" s="3"/>
      <c r="B498" s="8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</row>
    <row r="499" spans="1:36" ht="15.75" customHeight="1">
      <c r="A499" s="3"/>
      <c r="B499" s="8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</row>
    <row r="500" spans="1:36" ht="15.75" customHeight="1">
      <c r="A500" s="3"/>
      <c r="B500" s="8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</row>
    <row r="501" spans="1:36" ht="15.75" customHeight="1">
      <c r="A501" s="3"/>
      <c r="B501" s="8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</row>
    <row r="502" spans="1:36" ht="15.75" customHeight="1">
      <c r="A502" s="3"/>
      <c r="B502" s="8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</row>
    <row r="503" spans="1:36" ht="15.75" customHeight="1">
      <c r="A503" s="3"/>
      <c r="B503" s="8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</row>
    <row r="504" spans="1:36" ht="15.75" customHeight="1">
      <c r="A504" s="3"/>
      <c r="B504" s="8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</row>
    <row r="505" spans="1:36" ht="15.75" customHeight="1">
      <c r="A505" s="3"/>
      <c r="B505" s="8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</row>
    <row r="506" spans="1:36" ht="15.75" customHeight="1">
      <c r="A506" s="3"/>
      <c r="B506" s="8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</row>
    <row r="507" spans="1:36" ht="15.75" customHeight="1">
      <c r="A507" s="3"/>
      <c r="B507" s="8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</row>
    <row r="508" spans="1:36" ht="15.75" customHeight="1">
      <c r="A508" s="3"/>
      <c r="B508" s="8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</row>
    <row r="509" spans="1:36" ht="15.75" customHeight="1">
      <c r="A509" s="3"/>
      <c r="B509" s="8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</row>
    <row r="510" spans="1:36" ht="15.75" customHeight="1">
      <c r="A510" s="3"/>
      <c r="B510" s="8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</row>
    <row r="511" spans="1:36" ht="15.75" customHeight="1">
      <c r="A511" s="3"/>
      <c r="B511" s="8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</row>
    <row r="512" spans="1:36" ht="15.75" customHeight="1">
      <c r="A512" s="3"/>
      <c r="B512" s="8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</row>
    <row r="513" spans="1:36" ht="15.75" customHeight="1">
      <c r="A513" s="3"/>
      <c r="B513" s="8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</row>
    <row r="514" spans="1:36" ht="15.75" customHeight="1">
      <c r="A514" s="3"/>
      <c r="B514" s="8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</row>
    <row r="515" spans="1:36" ht="15.75" customHeight="1">
      <c r="A515" s="3"/>
      <c r="B515" s="8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</row>
    <row r="516" spans="1:36" ht="15.75" customHeight="1">
      <c r="A516" s="3"/>
      <c r="B516" s="8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</row>
    <row r="517" spans="1:36" ht="15.75" customHeight="1">
      <c r="A517" s="3"/>
      <c r="B517" s="8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</row>
    <row r="518" spans="1:36" ht="15.75" customHeight="1">
      <c r="A518" s="3"/>
      <c r="B518" s="8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</row>
    <row r="519" spans="1:36" ht="15.75" customHeight="1">
      <c r="A519" s="3"/>
      <c r="B519" s="8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</row>
    <row r="520" spans="1:36" ht="15.75" customHeight="1">
      <c r="A520" s="3"/>
      <c r="B520" s="8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</row>
    <row r="521" spans="1:36" ht="15.75" customHeight="1">
      <c r="A521" s="3"/>
      <c r="B521" s="8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</row>
    <row r="522" spans="1:36" ht="15.75" customHeight="1">
      <c r="A522" s="3"/>
      <c r="B522" s="8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</row>
    <row r="523" spans="1:36" ht="15.75" customHeight="1">
      <c r="A523" s="3"/>
      <c r="B523" s="8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</row>
    <row r="524" spans="1:36" ht="15.75" customHeight="1">
      <c r="A524" s="3"/>
      <c r="B524" s="8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</row>
    <row r="525" spans="1:36" ht="15.75" customHeight="1">
      <c r="A525" s="3"/>
      <c r="B525" s="8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</row>
    <row r="526" spans="1:36" ht="15.75" customHeight="1">
      <c r="A526" s="3"/>
      <c r="B526" s="8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</row>
    <row r="527" spans="1:36" ht="15.75" customHeight="1">
      <c r="A527" s="3"/>
      <c r="B527" s="8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</row>
    <row r="528" spans="1:36" ht="15.75" customHeight="1">
      <c r="A528" s="3"/>
      <c r="B528" s="8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</row>
    <row r="529" spans="1:36" ht="15.75" customHeight="1">
      <c r="A529" s="3"/>
      <c r="B529" s="8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</row>
    <row r="530" spans="1:36" ht="15.75" customHeight="1">
      <c r="A530" s="3"/>
      <c r="B530" s="8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</row>
    <row r="531" spans="1:36" ht="15.75" customHeight="1">
      <c r="A531" s="3"/>
      <c r="B531" s="8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</row>
    <row r="532" spans="1:36" ht="15.75" customHeight="1">
      <c r="A532" s="3"/>
      <c r="B532" s="8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</row>
    <row r="533" spans="1:36" ht="15.75" customHeight="1">
      <c r="A533" s="3"/>
      <c r="B533" s="8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</row>
    <row r="534" spans="1:36" ht="15.75" customHeight="1">
      <c r="A534" s="3"/>
      <c r="B534" s="8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</row>
    <row r="535" spans="1:36" ht="15.75" customHeight="1">
      <c r="A535" s="3"/>
      <c r="B535" s="8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</row>
    <row r="536" spans="1:36" ht="15.75" customHeight="1">
      <c r="A536" s="3"/>
      <c r="B536" s="8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</row>
    <row r="537" spans="1:36" ht="15.75" customHeight="1">
      <c r="A537" s="3"/>
      <c r="B537" s="8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</row>
    <row r="538" spans="1:36" ht="15.75" customHeight="1">
      <c r="A538" s="3"/>
      <c r="B538" s="8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</row>
    <row r="539" spans="1:36" ht="15.75" customHeight="1">
      <c r="A539" s="3"/>
      <c r="B539" s="8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</row>
    <row r="540" spans="1:36" ht="15.75" customHeight="1">
      <c r="A540" s="3"/>
      <c r="B540" s="8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</row>
    <row r="541" spans="1:36" ht="15.75" customHeight="1">
      <c r="A541" s="3"/>
      <c r="B541" s="8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</row>
    <row r="542" spans="1:36" ht="15.75" customHeight="1">
      <c r="A542" s="3"/>
      <c r="B542" s="8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</row>
    <row r="543" spans="1:36" ht="15.75" customHeight="1">
      <c r="A543" s="3"/>
      <c r="B543" s="8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</row>
    <row r="544" spans="1:36" ht="15.75" customHeight="1">
      <c r="A544" s="3"/>
      <c r="B544" s="8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</row>
    <row r="545" spans="1:36" ht="15.75" customHeight="1">
      <c r="A545" s="3"/>
      <c r="B545" s="8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</row>
    <row r="546" spans="1:36" ht="15.75" customHeight="1">
      <c r="A546" s="3"/>
      <c r="B546" s="8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</row>
    <row r="547" spans="1:36" ht="15.75" customHeight="1">
      <c r="A547" s="3"/>
      <c r="B547" s="8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</row>
    <row r="548" spans="1:36" ht="15.75" customHeight="1">
      <c r="A548" s="3"/>
      <c r="B548" s="8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</row>
    <row r="549" spans="1:36" ht="15.75" customHeight="1">
      <c r="A549" s="3"/>
      <c r="B549" s="8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</row>
    <row r="550" spans="1:36" ht="15.75" customHeight="1">
      <c r="A550" s="3"/>
      <c r="B550" s="8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</row>
    <row r="551" spans="1:36" ht="15.75" customHeight="1">
      <c r="A551" s="3"/>
      <c r="B551" s="8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</row>
    <row r="552" spans="1:36" ht="15.75" customHeight="1">
      <c r="A552" s="3"/>
      <c r="B552" s="8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</row>
    <row r="553" spans="1:36" ht="15.75" customHeight="1">
      <c r="A553" s="3"/>
      <c r="B553" s="8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</row>
    <row r="554" spans="1:36" ht="15.75" customHeight="1">
      <c r="A554" s="3"/>
      <c r="B554" s="8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</row>
    <row r="555" spans="1:36" ht="15.75" customHeight="1">
      <c r="A555" s="3"/>
      <c r="B555" s="8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</row>
    <row r="556" spans="1:36" ht="15.75" customHeight="1">
      <c r="A556" s="3"/>
      <c r="B556" s="8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</row>
    <row r="557" spans="1:36" ht="15.75" customHeight="1">
      <c r="A557" s="3"/>
      <c r="B557" s="8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</row>
    <row r="558" spans="1:36" ht="15.75" customHeight="1">
      <c r="A558" s="3"/>
      <c r="B558" s="8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</row>
    <row r="559" spans="1:36" ht="15.75" customHeight="1">
      <c r="A559" s="3"/>
      <c r="B559" s="8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</row>
    <row r="560" spans="1:36" ht="15.75" customHeight="1">
      <c r="A560" s="3"/>
      <c r="B560" s="8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</row>
    <row r="561" spans="1:36" ht="15.75" customHeight="1">
      <c r="A561" s="3"/>
      <c r="B561" s="8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</row>
    <row r="562" spans="1:36" ht="15.75" customHeight="1">
      <c r="A562" s="3"/>
      <c r="B562" s="8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</row>
    <row r="563" spans="1:36" ht="15.75" customHeight="1">
      <c r="A563" s="3"/>
      <c r="B563" s="8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</row>
    <row r="564" spans="1:36" ht="15.75" customHeight="1">
      <c r="A564" s="3"/>
      <c r="B564" s="8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</row>
    <row r="565" spans="1:36" ht="15.75" customHeight="1">
      <c r="A565" s="3"/>
      <c r="B565" s="8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</row>
    <row r="566" spans="1:36" ht="15.75" customHeight="1">
      <c r="A566" s="3"/>
      <c r="B566" s="8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</row>
    <row r="567" spans="1:36" ht="15.75" customHeight="1">
      <c r="A567" s="3"/>
      <c r="B567" s="8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</row>
    <row r="568" spans="1:36" ht="15.75" customHeight="1">
      <c r="A568" s="3"/>
      <c r="B568" s="8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</row>
    <row r="569" spans="1:36" ht="15.75" customHeight="1">
      <c r="A569" s="3"/>
      <c r="B569" s="8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</row>
    <row r="570" spans="1:36" ht="15.75" customHeight="1">
      <c r="A570" s="3"/>
      <c r="B570" s="8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</row>
    <row r="571" spans="1:36" ht="15.75" customHeight="1">
      <c r="A571" s="3"/>
      <c r="B571" s="8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</row>
    <row r="572" spans="1:36" ht="15.75" customHeight="1">
      <c r="A572" s="3"/>
      <c r="B572" s="8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</row>
    <row r="573" spans="1:36" ht="15.75" customHeight="1">
      <c r="A573" s="3"/>
      <c r="B573" s="8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</row>
    <row r="574" spans="1:36" ht="15.75" customHeight="1">
      <c r="A574" s="3"/>
      <c r="B574" s="8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</row>
    <row r="575" spans="1:36" ht="15.75" customHeight="1">
      <c r="A575" s="3"/>
      <c r="B575" s="8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</row>
    <row r="576" spans="1:36" ht="15.75" customHeight="1">
      <c r="A576" s="3"/>
      <c r="B576" s="8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</row>
    <row r="577" spans="1:36" ht="15.75" customHeight="1">
      <c r="A577" s="3"/>
      <c r="B577" s="8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</row>
    <row r="578" spans="1:36" ht="15.75" customHeight="1">
      <c r="A578" s="3"/>
      <c r="B578" s="8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</row>
    <row r="579" spans="1:36" ht="15.75" customHeight="1">
      <c r="A579" s="3"/>
      <c r="B579" s="8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</row>
    <row r="580" spans="1:36" ht="15.75" customHeight="1">
      <c r="A580" s="3"/>
      <c r="B580" s="8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</row>
    <row r="581" spans="1:36" ht="15.75" customHeight="1">
      <c r="A581" s="3"/>
      <c r="B581" s="8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</row>
    <row r="582" spans="1:36" ht="15.75" customHeight="1">
      <c r="A582" s="3"/>
      <c r="B582" s="8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</row>
    <row r="583" spans="1:36" ht="15.75" customHeight="1">
      <c r="A583" s="3"/>
      <c r="B583" s="8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</row>
    <row r="584" spans="1:36" ht="15.75" customHeight="1">
      <c r="A584" s="3"/>
      <c r="B584" s="8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</row>
    <row r="585" spans="1:36" ht="15.75" customHeight="1">
      <c r="A585" s="3"/>
      <c r="B585" s="8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</row>
    <row r="586" spans="1:36" ht="15.75" customHeight="1">
      <c r="A586" s="3"/>
      <c r="B586" s="8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</row>
    <row r="587" spans="1:36" ht="15.75" customHeight="1">
      <c r="A587" s="3"/>
      <c r="B587" s="8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</row>
    <row r="588" spans="1:36" ht="15.75" customHeight="1">
      <c r="A588" s="3"/>
      <c r="B588" s="8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</row>
    <row r="589" spans="1:36" ht="15.75" customHeight="1">
      <c r="A589" s="3"/>
      <c r="B589" s="8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</row>
    <row r="590" spans="1:36" ht="15.75" customHeight="1">
      <c r="A590" s="3"/>
      <c r="B590" s="8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</row>
    <row r="591" spans="1:36" ht="15.75" customHeight="1">
      <c r="A591" s="3"/>
      <c r="B591" s="8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</row>
    <row r="592" spans="1:36" ht="15.75" customHeight="1">
      <c r="A592" s="3"/>
      <c r="B592" s="8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</row>
    <row r="593" spans="1:36" ht="15.75" customHeight="1">
      <c r="A593" s="3"/>
      <c r="B593" s="8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</row>
    <row r="594" spans="1:36" ht="15.75" customHeight="1">
      <c r="A594" s="3"/>
      <c r="B594" s="8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</row>
    <row r="595" spans="1:36" ht="15.75" customHeight="1">
      <c r="A595" s="3"/>
      <c r="B595" s="8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</row>
    <row r="596" spans="1:36" ht="15.75" customHeight="1">
      <c r="A596" s="3"/>
      <c r="B596" s="8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</row>
    <row r="597" spans="1:36" ht="15.75" customHeight="1">
      <c r="A597" s="3"/>
      <c r="B597" s="8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</row>
    <row r="598" spans="1:36" ht="15.75" customHeight="1">
      <c r="A598" s="3"/>
      <c r="B598" s="8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</row>
    <row r="599" spans="1:36" ht="15.75" customHeight="1">
      <c r="A599" s="3"/>
      <c r="B599" s="8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</row>
    <row r="600" spans="1:36" ht="15.75" customHeight="1">
      <c r="A600" s="3"/>
      <c r="B600" s="8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</row>
    <row r="601" spans="1:36" ht="15.75" customHeight="1">
      <c r="A601" s="3"/>
      <c r="B601" s="8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</row>
    <row r="602" spans="1:36" ht="15.75" customHeight="1">
      <c r="A602" s="3"/>
      <c r="B602" s="8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</row>
    <row r="603" spans="1:36" ht="15.75" customHeight="1">
      <c r="A603" s="3"/>
      <c r="B603" s="8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</row>
    <row r="604" spans="1:36" ht="15.75" customHeight="1">
      <c r="A604" s="3"/>
      <c r="B604" s="8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</row>
    <row r="605" spans="1:36" ht="15.75" customHeight="1">
      <c r="A605" s="3"/>
      <c r="B605" s="8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</row>
    <row r="606" spans="1:36" ht="15.75" customHeight="1">
      <c r="A606" s="3"/>
      <c r="B606" s="8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</row>
    <row r="607" spans="1:36" ht="15.75" customHeight="1">
      <c r="A607" s="3"/>
      <c r="B607" s="8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</row>
    <row r="608" spans="1:36" ht="15.75" customHeight="1">
      <c r="A608" s="3"/>
      <c r="B608" s="8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</row>
    <row r="609" spans="1:36" ht="15.75" customHeight="1">
      <c r="A609" s="3"/>
      <c r="B609" s="8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</row>
    <row r="610" spans="1:36" ht="15.75" customHeight="1">
      <c r="A610" s="3"/>
      <c r="B610" s="8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</row>
    <row r="611" spans="1:36" ht="15.75" customHeight="1">
      <c r="A611" s="3"/>
      <c r="B611" s="8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</row>
    <row r="612" spans="1:36" ht="15.75" customHeight="1">
      <c r="A612" s="3"/>
      <c r="B612" s="8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</row>
    <row r="613" spans="1:36" ht="15.75" customHeight="1">
      <c r="A613" s="3"/>
      <c r="B613" s="8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</row>
    <row r="614" spans="1:36" ht="15.75" customHeight="1">
      <c r="A614" s="3"/>
      <c r="B614" s="8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</row>
    <row r="615" spans="1:36" ht="15.75" customHeight="1">
      <c r="A615" s="3"/>
      <c r="B615" s="8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</row>
    <row r="616" spans="1:36" ht="15.75" customHeight="1">
      <c r="A616" s="3"/>
      <c r="B616" s="8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</row>
    <row r="617" spans="1:36" ht="15.75" customHeight="1">
      <c r="A617" s="3"/>
      <c r="B617" s="8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</row>
    <row r="618" spans="1:36" ht="15.75" customHeight="1">
      <c r="A618" s="3"/>
      <c r="B618" s="8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</row>
    <row r="619" spans="1:36" ht="15.75" customHeight="1">
      <c r="A619" s="3"/>
      <c r="B619" s="8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</row>
    <row r="620" spans="1:36" ht="15.75" customHeight="1">
      <c r="A620" s="3"/>
      <c r="B620" s="8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</row>
    <row r="621" spans="1:36" ht="15.75" customHeight="1">
      <c r="A621" s="3"/>
      <c r="B621" s="8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</row>
    <row r="622" spans="1:36" ht="15.75" customHeight="1">
      <c r="A622" s="3"/>
      <c r="B622" s="8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</row>
    <row r="623" spans="1:36" ht="15.75" customHeight="1">
      <c r="A623" s="3"/>
      <c r="B623" s="8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</row>
    <row r="624" spans="1:36" ht="15.75" customHeight="1">
      <c r="A624" s="3"/>
      <c r="B624" s="8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</row>
    <row r="625" spans="1:36" ht="15.75" customHeight="1">
      <c r="A625" s="3"/>
      <c r="B625" s="8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</row>
    <row r="626" spans="1:36" ht="15.75" customHeight="1">
      <c r="A626" s="3"/>
      <c r="B626" s="8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</row>
    <row r="627" spans="1:36" ht="15.75" customHeight="1">
      <c r="A627" s="3"/>
      <c r="B627" s="8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</row>
    <row r="628" spans="1:36" ht="15.75" customHeight="1">
      <c r="A628" s="3"/>
      <c r="B628" s="8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</row>
    <row r="629" spans="1:36" ht="15.75" customHeight="1">
      <c r="A629" s="3"/>
      <c r="B629" s="8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</row>
    <row r="630" spans="1:36" ht="15.75" customHeight="1">
      <c r="A630" s="3"/>
      <c r="B630" s="8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</row>
    <row r="631" spans="1:36" ht="15.75" customHeight="1">
      <c r="A631" s="3"/>
      <c r="B631" s="8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</row>
    <row r="632" spans="1:36" ht="15.75" customHeight="1">
      <c r="A632" s="3"/>
      <c r="B632" s="8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</row>
    <row r="633" spans="1:36" ht="15.75" customHeight="1">
      <c r="A633" s="3"/>
      <c r="B633" s="8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</row>
    <row r="634" spans="1:36" ht="15.75" customHeight="1">
      <c r="A634" s="3"/>
      <c r="B634" s="8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</row>
    <row r="635" spans="1:36" ht="15.75" customHeight="1">
      <c r="A635" s="3"/>
      <c r="B635" s="8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</row>
    <row r="636" spans="1:36" ht="15.75" customHeight="1">
      <c r="A636" s="3"/>
      <c r="B636" s="8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</row>
    <row r="637" spans="1:36" ht="15.75" customHeight="1">
      <c r="A637" s="3"/>
      <c r="B637" s="8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</row>
    <row r="638" spans="1:36" ht="15.75" customHeight="1">
      <c r="A638" s="3"/>
      <c r="B638" s="8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</row>
    <row r="639" spans="1:36" ht="15.75" customHeight="1">
      <c r="A639" s="3"/>
      <c r="B639" s="8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</row>
    <row r="640" spans="1:36" ht="15.75" customHeight="1">
      <c r="A640" s="3"/>
      <c r="B640" s="8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</row>
    <row r="641" spans="1:36" ht="15.75" customHeight="1">
      <c r="A641" s="3"/>
      <c r="B641" s="8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</row>
    <row r="642" spans="1:36" ht="15.75" customHeight="1">
      <c r="A642" s="3"/>
      <c r="B642" s="8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</row>
    <row r="643" spans="1:36" ht="15.75" customHeight="1">
      <c r="A643" s="3"/>
      <c r="B643" s="8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</row>
    <row r="644" spans="1:36" ht="15.75" customHeight="1">
      <c r="A644" s="3"/>
      <c r="B644" s="8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</row>
    <row r="645" spans="1:36" ht="15.75" customHeight="1">
      <c r="A645" s="3"/>
      <c r="B645" s="8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</row>
    <row r="646" spans="1:36" ht="15.75" customHeight="1">
      <c r="A646" s="3"/>
      <c r="B646" s="8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</row>
    <row r="647" spans="1:36" ht="15.75" customHeight="1">
      <c r="A647" s="3"/>
      <c r="B647" s="8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</row>
    <row r="648" spans="1:36" ht="15.75" customHeight="1">
      <c r="A648" s="3"/>
      <c r="B648" s="8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</row>
    <row r="649" spans="1:36" ht="15.75" customHeight="1">
      <c r="A649" s="3"/>
      <c r="B649" s="8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</row>
    <row r="650" spans="1:36" ht="15.75" customHeight="1">
      <c r="A650" s="3"/>
      <c r="B650" s="8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</row>
    <row r="651" spans="1:36" ht="15.75" customHeight="1">
      <c r="A651" s="3"/>
      <c r="B651" s="8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</row>
    <row r="652" spans="1:36" ht="15.75" customHeight="1">
      <c r="A652" s="3"/>
      <c r="B652" s="8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</row>
    <row r="653" spans="1:36" ht="15.75" customHeight="1">
      <c r="A653" s="3"/>
      <c r="B653" s="8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</row>
    <row r="654" spans="1:36" ht="15.75" customHeight="1">
      <c r="A654" s="3"/>
      <c r="B654" s="8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</row>
    <row r="655" spans="1:36" ht="15.75" customHeight="1">
      <c r="A655" s="3"/>
      <c r="B655" s="8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</row>
    <row r="656" spans="1:36" ht="15.75" customHeight="1">
      <c r="A656" s="3"/>
      <c r="B656" s="8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</row>
    <row r="657" spans="1:36" ht="15.75" customHeight="1">
      <c r="A657" s="3"/>
      <c r="B657" s="8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</row>
    <row r="658" spans="1:36" ht="15.75" customHeight="1">
      <c r="A658" s="3"/>
      <c r="B658" s="8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</row>
    <row r="659" spans="1:36" ht="15.75" customHeight="1">
      <c r="A659" s="3"/>
      <c r="B659" s="8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</row>
    <row r="660" spans="1:36" ht="15.75" customHeight="1">
      <c r="A660" s="3"/>
      <c r="B660" s="8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</row>
    <row r="661" spans="1:36" ht="15.75" customHeight="1">
      <c r="A661" s="3"/>
      <c r="B661" s="8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</row>
    <row r="662" spans="1:36" ht="15.75" customHeight="1">
      <c r="A662" s="3"/>
      <c r="B662" s="8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</row>
    <row r="663" spans="1:36" ht="15.75" customHeight="1">
      <c r="A663" s="3"/>
      <c r="B663" s="8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</row>
    <row r="664" spans="1:36" ht="15.75" customHeight="1">
      <c r="A664" s="3"/>
      <c r="B664" s="8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</row>
    <row r="665" spans="1:36" ht="15.75" customHeight="1">
      <c r="A665" s="3"/>
      <c r="B665" s="8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</row>
    <row r="666" spans="1:36" ht="15.75" customHeight="1">
      <c r="A666" s="3"/>
      <c r="B666" s="8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</row>
    <row r="667" spans="1:36" ht="15.75" customHeight="1">
      <c r="A667" s="3"/>
      <c r="B667" s="8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</row>
    <row r="668" spans="1:36" ht="15.75" customHeight="1">
      <c r="A668" s="3"/>
      <c r="B668" s="8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</row>
    <row r="669" spans="1:36" ht="15.75" customHeight="1">
      <c r="A669" s="3"/>
      <c r="B669" s="8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</row>
    <row r="670" spans="1:36" ht="15.75" customHeight="1">
      <c r="A670" s="3"/>
      <c r="B670" s="8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</row>
    <row r="671" spans="1:36" ht="15.75" customHeight="1">
      <c r="A671" s="3"/>
      <c r="B671" s="8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</row>
    <row r="672" spans="1:36" ht="15.75" customHeight="1">
      <c r="A672" s="3"/>
      <c r="B672" s="8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</row>
    <row r="673" spans="1:36" ht="15.75" customHeight="1">
      <c r="A673" s="3"/>
      <c r="B673" s="8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</row>
    <row r="674" spans="1:36" ht="15.75" customHeight="1">
      <c r="A674" s="3"/>
      <c r="B674" s="8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</row>
    <row r="675" spans="1:36" ht="15.75" customHeight="1">
      <c r="A675" s="3"/>
      <c r="B675" s="8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</row>
    <row r="676" spans="1:36" ht="15.75" customHeight="1">
      <c r="A676" s="3"/>
      <c r="B676" s="8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</row>
    <row r="677" spans="1:36" ht="15.75" customHeight="1">
      <c r="A677" s="3"/>
      <c r="B677" s="8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</row>
    <row r="678" spans="1:36" ht="15.75" customHeight="1">
      <c r="A678" s="3"/>
      <c r="B678" s="8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</row>
    <row r="679" spans="1:36" ht="15.75" customHeight="1">
      <c r="A679" s="3"/>
      <c r="B679" s="8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</row>
    <row r="680" spans="1:36" ht="15.75" customHeight="1">
      <c r="A680" s="3"/>
      <c r="B680" s="8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</row>
    <row r="681" spans="1:36" ht="15.75" customHeight="1">
      <c r="A681" s="3"/>
      <c r="B681" s="8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</row>
    <row r="682" spans="1:36" ht="15.75" customHeight="1">
      <c r="A682" s="3"/>
      <c r="B682" s="8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</row>
    <row r="683" spans="1:36" ht="15.75" customHeight="1">
      <c r="A683" s="3"/>
      <c r="B683" s="8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</row>
    <row r="684" spans="1:36" ht="15.75" customHeight="1">
      <c r="A684" s="3"/>
      <c r="B684" s="8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</row>
    <row r="685" spans="1:36" ht="15.75" customHeight="1">
      <c r="A685" s="3"/>
      <c r="B685" s="8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</row>
    <row r="686" spans="1:36" ht="15.75" customHeight="1">
      <c r="A686" s="3"/>
      <c r="B686" s="8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</row>
    <row r="687" spans="1:36" ht="15.75" customHeight="1">
      <c r="A687" s="3"/>
      <c r="B687" s="8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</row>
    <row r="688" spans="1:36" ht="15.75" customHeight="1">
      <c r="A688" s="3"/>
      <c r="B688" s="8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</row>
    <row r="689" spans="1:36" ht="15.75" customHeight="1">
      <c r="A689" s="3"/>
      <c r="B689" s="8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</row>
    <row r="690" spans="1:36" ht="15.75" customHeight="1">
      <c r="A690" s="3"/>
      <c r="B690" s="8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</row>
    <row r="691" spans="1:36" ht="15.75" customHeight="1">
      <c r="A691" s="3"/>
      <c r="B691" s="8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</row>
    <row r="692" spans="1:36" ht="15.75" customHeight="1">
      <c r="A692" s="3"/>
      <c r="B692" s="8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</row>
    <row r="693" spans="1:36" ht="15.75" customHeight="1">
      <c r="A693" s="3"/>
      <c r="B693" s="8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</row>
    <row r="694" spans="1:36" ht="15.75" customHeight="1">
      <c r="A694" s="3"/>
      <c r="B694" s="8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</row>
    <row r="695" spans="1:36" ht="15.75" customHeight="1">
      <c r="A695" s="3"/>
      <c r="B695" s="8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</row>
    <row r="696" spans="1:36" ht="15.75" customHeight="1">
      <c r="A696" s="3"/>
      <c r="B696" s="8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</row>
    <row r="697" spans="1:36" ht="15.75" customHeight="1">
      <c r="A697" s="3"/>
      <c r="B697" s="8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</row>
    <row r="698" spans="1:36" ht="15.75" customHeight="1">
      <c r="A698" s="3"/>
      <c r="B698" s="8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</row>
    <row r="699" spans="1:36" ht="15.75" customHeight="1">
      <c r="A699" s="3"/>
      <c r="B699" s="8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</row>
    <row r="700" spans="1:36" ht="15.75" customHeight="1">
      <c r="A700" s="3"/>
      <c r="B700" s="8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</row>
    <row r="701" spans="1:36" ht="15.75" customHeight="1">
      <c r="A701" s="3"/>
      <c r="B701" s="8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</row>
    <row r="702" spans="1:36" ht="15.75" customHeight="1">
      <c r="A702" s="3"/>
      <c r="B702" s="8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</row>
    <row r="703" spans="1:36" ht="15.75" customHeight="1">
      <c r="A703" s="3"/>
      <c r="B703" s="8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</row>
    <row r="704" spans="1:36" ht="15.75" customHeight="1">
      <c r="A704" s="3"/>
      <c r="B704" s="8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</row>
    <row r="705" spans="1:36" ht="15.75" customHeight="1">
      <c r="A705" s="3"/>
      <c r="B705" s="8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</row>
    <row r="706" spans="1:36" ht="15.75" customHeight="1">
      <c r="A706" s="3"/>
      <c r="B706" s="8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</row>
    <row r="707" spans="1:36" ht="15.75" customHeight="1">
      <c r="A707" s="3"/>
      <c r="B707" s="8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</row>
    <row r="708" spans="1:36" ht="15.75" customHeight="1">
      <c r="A708" s="3"/>
      <c r="B708" s="8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</row>
    <row r="709" spans="1:36" ht="15.75" customHeight="1">
      <c r="A709" s="3"/>
      <c r="B709" s="8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</row>
    <row r="710" spans="1:36" ht="15.75" customHeight="1">
      <c r="A710" s="3"/>
      <c r="B710" s="8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</row>
    <row r="711" spans="1:36" ht="15.75" customHeight="1">
      <c r="A711" s="3"/>
      <c r="B711" s="8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</row>
    <row r="712" spans="1:36" ht="15.75" customHeight="1">
      <c r="A712" s="3"/>
      <c r="B712" s="8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</row>
    <row r="713" spans="1:36" ht="15.75" customHeight="1">
      <c r="A713" s="3"/>
      <c r="B713" s="8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</row>
    <row r="714" spans="1:36" ht="15.75" customHeight="1">
      <c r="A714" s="3"/>
      <c r="B714" s="8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</row>
    <row r="715" spans="1:36" ht="15.75" customHeight="1">
      <c r="A715" s="3"/>
      <c r="B715" s="8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</row>
    <row r="716" spans="1:36" ht="15.75" customHeight="1">
      <c r="A716" s="3"/>
      <c r="B716" s="8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</row>
    <row r="717" spans="1:36" ht="15.75" customHeight="1">
      <c r="A717" s="3"/>
      <c r="B717" s="8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</row>
    <row r="718" spans="1:36" ht="15.75" customHeight="1">
      <c r="A718" s="3"/>
      <c r="B718" s="8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</row>
    <row r="719" spans="1:36" ht="15.75" customHeight="1">
      <c r="A719" s="3"/>
      <c r="B719" s="8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</row>
    <row r="720" spans="1:36" ht="15.75" customHeight="1">
      <c r="A720" s="3"/>
      <c r="B720" s="8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</row>
    <row r="721" spans="1:36" ht="15.75" customHeight="1">
      <c r="A721" s="3"/>
      <c r="B721" s="8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</row>
    <row r="722" spans="1:36" ht="15.75" customHeight="1">
      <c r="A722" s="3"/>
      <c r="B722" s="8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</row>
    <row r="723" spans="1:36" ht="15.75" customHeight="1">
      <c r="A723" s="3"/>
      <c r="B723" s="8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</row>
    <row r="724" spans="1:36" ht="15.75" customHeight="1">
      <c r="A724" s="3"/>
      <c r="B724" s="8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</row>
    <row r="725" spans="1:36" ht="15.75" customHeight="1">
      <c r="A725" s="3"/>
      <c r="B725" s="8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</row>
    <row r="726" spans="1:36" ht="15.75" customHeight="1">
      <c r="A726" s="3"/>
      <c r="B726" s="8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</row>
    <row r="727" spans="1:36" ht="15.75" customHeight="1">
      <c r="A727" s="3"/>
      <c r="B727" s="8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</row>
    <row r="728" spans="1:36" ht="15.75" customHeight="1">
      <c r="A728" s="3"/>
      <c r="B728" s="8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</row>
    <row r="729" spans="1:36" ht="15.75" customHeight="1">
      <c r="A729" s="3"/>
      <c r="B729" s="8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</row>
    <row r="730" spans="1:36" ht="15.75" customHeight="1">
      <c r="A730" s="3"/>
      <c r="B730" s="8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</row>
    <row r="731" spans="1:36" ht="15.75" customHeight="1">
      <c r="A731" s="3"/>
      <c r="B731" s="8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</row>
    <row r="732" spans="1:36" ht="15.75" customHeight="1">
      <c r="A732" s="3"/>
      <c r="B732" s="8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</row>
    <row r="733" spans="1:36" ht="15.75" customHeight="1">
      <c r="A733" s="3"/>
      <c r="B733" s="8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</row>
    <row r="734" spans="1:36" ht="15.75" customHeight="1">
      <c r="A734" s="3"/>
      <c r="B734" s="8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</row>
    <row r="735" spans="1:36" ht="15.75" customHeight="1">
      <c r="A735" s="3"/>
      <c r="B735" s="8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</row>
    <row r="736" spans="1:36" ht="15.75" customHeight="1">
      <c r="A736" s="3"/>
      <c r="B736" s="8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</row>
    <row r="737" spans="1:36" ht="15.75" customHeight="1">
      <c r="A737" s="3"/>
      <c r="B737" s="8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</row>
    <row r="738" spans="1:36" ht="15.75" customHeight="1">
      <c r="A738" s="3"/>
      <c r="B738" s="8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</row>
    <row r="739" spans="1:36" ht="15.75" customHeight="1">
      <c r="A739" s="3"/>
      <c r="B739" s="8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</row>
    <row r="740" spans="1:36" ht="15.75" customHeight="1">
      <c r="A740" s="3"/>
      <c r="B740" s="8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</row>
    <row r="741" spans="1:36" ht="15.75" customHeight="1">
      <c r="A741" s="3"/>
      <c r="B741" s="8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</row>
    <row r="742" spans="1:36" ht="15.75" customHeight="1">
      <c r="A742" s="3"/>
      <c r="B742" s="8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</row>
    <row r="743" spans="1:36" ht="15.75" customHeight="1">
      <c r="A743" s="3"/>
      <c r="B743" s="8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</row>
    <row r="744" spans="1:36" ht="15.75" customHeight="1">
      <c r="A744" s="3"/>
      <c r="B744" s="8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</row>
    <row r="745" spans="1:36" ht="15.75" customHeight="1">
      <c r="A745" s="3"/>
      <c r="B745" s="8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</row>
    <row r="746" spans="1:36" ht="15.75" customHeight="1">
      <c r="A746" s="3"/>
      <c r="B746" s="8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</row>
    <row r="747" spans="1:36" ht="15.75" customHeight="1">
      <c r="A747" s="3"/>
      <c r="B747" s="8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</row>
    <row r="748" spans="1:36" ht="15.75" customHeight="1">
      <c r="A748" s="3"/>
      <c r="B748" s="8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</row>
    <row r="749" spans="1:36" ht="15.75" customHeight="1">
      <c r="A749" s="3"/>
      <c r="B749" s="8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</row>
    <row r="750" spans="1:36" ht="15.75" customHeight="1">
      <c r="A750" s="3"/>
      <c r="B750" s="8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</row>
    <row r="751" spans="1:36" ht="15.75" customHeight="1">
      <c r="A751" s="3"/>
      <c r="B751" s="8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</row>
    <row r="752" spans="1:36" ht="15.75" customHeight="1">
      <c r="A752" s="3"/>
      <c r="B752" s="8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</row>
    <row r="753" spans="1:36" ht="15.75" customHeight="1">
      <c r="A753" s="3"/>
      <c r="B753" s="8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</row>
    <row r="754" spans="1:36" ht="15.75" customHeight="1">
      <c r="A754" s="3"/>
      <c r="B754" s="8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</row>
    <row r="755" spans="1:36" ht="15.75" customHeight="1">
      <c r="A755" s="3"/>
      <c r="B755" s="8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</row>
    <row r="756" spans="1:36" ht="15.75" customHeight="1">
      <c r="A756" s="3"/>
      <c r="B756" s="8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</row>
    <row r="757" spans="1:36" ht="15.75" customHeight="1">
      <c r="A757" s="3"/>
      <c r="B757" s="8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</row>
    <row r="758" spans="1:36" ht="15.75" customHeight="1">
      <c r="A758" s="3"/>
      <c r="B758" s="8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</row>
    <row r="759" spans="1:36" ht="15.75" customHeight="1">
      <c r="A759" s="3"/>
      <c r="B759" s="8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</row>
    <row r="760" spans="1:36" ht="15.75" customHeight="1">
      <c r="A760" s="3"/>
      <c r="B760" s="8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</row>
    <row r="761" spans="1:36" ht="15.75" customHeight="1">
      <c r="A761" s="3"/>
      <c r="B761" s="8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</row>
    <row r="762" spans="1:36" ht="15.75" customHeight="1">
      <c r="A762" s="3"/>
      <c r="B762" s="8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</row>
    <row r="763" spans="1:36" ht="15.75" customHeight="1">
      <c r="A763" s="3"/>
      <c r="B763" s="8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</row>
    <row r="764" spans="1:36" ht="15.75" customHeight="1">
      <c r="A764" s="3"/>
      <c r="B764" s="8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</row>
    <row r="765" spans="1:36" ht="15.75" customHeight="1">
      <c r="A765" s="3"/>
      <c r="B765" s="8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</row>
    <row r="766" spans="1:36" ht="15.75" customHeight="1">
      <c r="A766" s="3"/>
      <c r="B766" s="8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</row>
    <row r="767" spans="1:36" ht="15.75" customHeight="1">
      <c r="A767" s="3"/>
      <c r="B767" s="8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</row>
    <row r="768" spans="1:36" ht="15.75" customHeight="1">
      <c r="A768" s="3"/>
      <c r="B768" s="8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</row>
    <row r="769" spans="1:36" ht="15.75" customHeight="1">
      <c r="A769" s="3"/>
      <c r="B769" s="8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</row>
    <row r="770" spans="1:36" ht="15.75" customHeight="1">
      <c r="A770" s="3"/>
      <c r="B770" s="8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</row>
    <row r="771" spans="1:36" ht="15.75" customHeight="1">
      <c r="A771" s="3"/>
      <c r="B771" s="8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</row>
    <row r="772" spans="1:36" ht="15.75" customHeight="1">
      <c r="A772" s="3"/>
      <c r="B772" s="8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</row>
    <row r="773" spans="1:36" ht="15.75" customHeight="1">
      <c r="A773" s="3"/>
      <c r="B773" s="8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</row>
    <row r="774" spans="1:36" ht="15.75" customHeight="1">
      <c r="A774" s="3"/>
      <c r="B774" s="8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</row>
    <row r="775" spans="1:36" ht="15.75" customHeight="1">
      <c r="A775" s="3"/>
      <c r="B775" s="8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</row>
    <row r="776" spans="1:36" ht="15.75" customHeight="1">
      <c r="A776" s="3"/>
      <c r="B776" s="8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</row>
    <row r="777" spans="1:36" ht="15.75" customHeight="1">
      <c r="A777" s="3"/>
      <c r="B777" s="8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</row>
    <row r="778" spans="1:36" ht="15.75" customHeight="1">
      <c r="A778" s="3"/>
      <c r="B778" s="8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</row>
    <row r="779" spans="1:36" ht="15.75" customHeight="1">
      <c r="A779" s="3"/>
      <c r="B779" s="8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</row>
    <row r="780" spans="1:36" ht="15.75" customHeight="1">
      <c r="A780" s="3"/>
      <c r="B780" s="8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</row>
    <row r="781" spans="1:36" ht="15.75" customHeight="1">
      <c r="A781" s="3"/>
      <c r="B781" s="8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</row>
    <row r="782" spans="1:36" ht="15.75" customHeight="1">
      <c r="A782" s="3"/>
      <c r="B782" s="8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</row>
    <row r="783" spans="1:36" ht="15.75" customHeight="1">
      <c r="A783" s="3"/>
      <c r="B783" s="8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</row>
    <row r="784" spans="1:36" ht="15.75" customHeight="1">
      <c r="A784" s="3"/>
      <c r="B784" s="8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</row>
    <row r="785" spans="1:36" ht="15.75" customHeight="1">
      <c r="A785" s="3"/>
      <c r="B785" s="8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</row>
    <row r="786" spans="1:36" ht="15.75" customHeight="1">
      <c r="A786" s="3"/>
      <c r="B786" s="8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</row>
    <row r="787" spans="1:36" ht="15.75" customHeight="1">
      <c r="A787" s="3"/>
      <c r="B787" s="8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</row>
    <row r="788" spans="1:36" ht="15.75" customHeight="1">
      <c r="A788" s="3"/>
      <c r="B788" s="8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</row>
    <row r="789" spans="1:36" ht="15.75" customHeight="1">
      <c r="A789" s="3"/>
      <c r="B789" s="8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</row>
    <row r="790" spans="1:36" ht="15.75" customHeight="1">
      <c r="A790" s="3"/>
      <c r="B790" s="8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</row>
    <row r="791" spans="1:36" ht="15.75" customHeight="1">
      <c r="A791" s="3"/>
      <c r="B791" s="8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</row>
    <row r="792" spans="1:36" ht="15.75" customHeight="1">
      <c r="A792" s="3"/>
      <c r="B792" s="8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</row>
    <row r="793" spans="1:36" ht="15.75" customHeight="1">
      <c r="A793" s="3"/>
      <c r="B793" s="8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</row>
    <row r="794" spans="1:36" ht="15.75" customHeight="1">
      <c r="A794" s="3"/>
      <c r="B794" s="8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</row>
    <row r="795" spans="1:36" ht="15.75" customHeight="1">
      <c r="A795" s="3"/>
      <c r="B795" s="8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</row>
    <row r="796" spans="1:36" ht="15.75" customHeight="1">
      <c r="A796" s="3"/>
      <c r="B796" s="8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</row>
    <row r="797" spans="1:36" ht="15.75" customHeight="1">
      <c r="A797" s="3"/>
      <c r="B797" s="8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</row>
    <row r="798" spans="1:36" ht="15.75" customHeight="1">
      <c r="A798" s="3"/>
      <c r="B798" s="8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</row>
    <row r="799" spans="1:36" ht="15.75" customHeight="1">
      <c r="A799" s="3"/>
      <c r="B799" s="8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</row>
    <row r="800" spans="1:36" ht="15.75" customHeight="1">
      <c r="A800" s="3"/>
      <c r="B800" s="8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</row>
    <row r="801" spans="1:36" ht="15.75" customHeight="1">
      <c r="A801" s="3"/>
      <c r="B801" s="8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</row>
    <row r="802" spans="1:36" ht="15.75" customHeight="1">
      <c r="A802" s="3"/>
      <c r="B802" s="8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</row>
    <row r="803" spans="1:36" ht="15.75" customHeight="1">
      <c r="A803" s="3"/>
      <c r="B803" s="8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</row>
    <row r="804" spans="1:36" ht="15.75" customHeight="1">
      <c r="A804" s="3"/>
      <c r="B804" s="8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</row>
    <row r="805" spans="1:36" ht="15.75" customHeight="1">
      <c r="A805" s="3"/>
      <c r="B805" s="8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</row>
    <row r="806" spans="1:36" ht="15.75" customHeight="1">
      <c r="A806" s="3"/>
      <c r="B806" s="8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</row>
    <row r="807" spans="1:36" ht="15.75" customHeight="1">
      <c r="A807" s="3"/>
      <c r="B807" s="8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</row>
    <row r="808" spans="1:36" ht="15.75" customHeight="1">
      <c r="A808" s="3"/>
      <c r="B808" s="8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</row>
    <row r="809" spans="1:36" ht="15.75" customHeight="1">
      <c r="A809" s="3"/>
      <c r="B809" s="8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</row>
    <row r="810" spans="1:36" ht="15.75" customHeight="1">
      <c r="A810" s="3"/>
      <c r="B810" s="8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</row>
    <row r="811" spans="1:36" ht="15.75" customHeight="1">
      <c r="A811" s="3"/>
      <c r="B811" s="8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</row>
    <row r="812" spans="1:36" ht="15.75" customHeight="1">
      <c r="A812" s="3"/>
      <c r="B812" s="8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</row>
    <row r="813" spans="1:36" ht="15.75" customHeight="1">
      <c r="A813" s="3"/>
      <c r="B813" s="8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</row>
    <row r="814" spans="1:36" ht="15.75" customHeight="1">
      <c r="A814" s="3"/>
      <c r="B814" s="8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</row>
    <row r="815" spans="1:36" ht="15.75" customHeight="1">
      <c r="A815" s="3"/>
      <c r="B815" s="8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</row>
    <row r="816" spans="1:36" ht="15.75" customHeight="1">
      <c r="A816" s="3"/>
      <c r="B816" s="8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</row>
    <row r="817" spans="1:36" ht="15.75" customHeight="1">
      <c r="A817" s="3"/>
      <c r="B817" s="8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</row>
    <row r="818" spans="1:36" ht="15.75" customHeight="1">
      <c r="A818" s="3"/>
      <c r="B818" s="8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</row>
    <row r="819" spans="1:36" ht="15.75" customHeight="1">
      <c r="A819" s="3"/>
      <c r="B819" s="8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</row>
    <row r="820" spans="1:36" ht="15.75" customHeight="1">
      <c r="A820" s="3"/>
      <c r="B820" s="8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</row>
    <row r="821" spans="1:36" ht="15.75" customHeight="1">
      <c r="A821" s="3"/>
      <c r="B821" s="8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</row>
    <row r="822" spans="1:36" ht="15.75" customHeight="1">
      <c r="A822" s="3"/>
      <c r="B822" s="8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</row>
    <row r="823" spans="1:36" ht="15.75" customHeight="1">
      <c r="A823" s="3"/>
      <c r="B823" s="8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</row>
    <row r="824" spans="1:36" ht="15.75" customHeight="1">
      <c r="A824" s="3"/>
      <c r="B824" s="8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</row>
    <row r="825" spans="1:36" ht="15.75" customHeight="1">
      <c r="A825" s="3"/>
      <c r="B825" s="8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</row>
    <row r="826" spans="1:36" ht="15.75" customHeight="1">
      <c r="A826" s="3"/>
      <c r="B826" s="8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</row>
    <row r="827" spans="1:36" ht="15.75" customHeight="1">
      <c r="A827" s="3"/>
      <c r="B827" s="8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</row>
    <row r="828" spans="1:36" ht="15.75" customHeight="1">
      <c r="A828" s="3"/>
      <c r="B828" s="8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</row>
    <row r="829" spans="1:36" ht="15.75" customHeight="1">
      <c r="A829" s="3"/>
      <c r="B829" s="8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</row>
    <row r="830" spans="1:36" ht="15.75" customHeight="1">
      <c r="A830" s="3"/>
      <c r="B830" s="8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</row>
    <row r="831" spans="1:36" ht="15.75" customHeight="1">
      <c r="A831" s="3"/>
      <c r="B831" s="8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</row>
    <row r="832" spans="1:36" ht="15.75" customHeight="1">
      <c r="A832" s="3"/>
      <c r="B832" s="8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</row>
    <row r="833" spans="1:36" ht="15.75" customHeight="1">
      <c r="A833" s="3"/>
      <c r="B833" s="8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</row>
    <row r="834" spans="1:36" ht="15.75" customHeight="1">
      <c r="A834" s="3"/>
      <c r="B834" s="8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</row>
    <row r="835" spans="1:36" ht="15.75" customHeight="1">
      <c r="A835" s="3"/>
      <c r="B835" s="8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</row>
    <row r="836" spans="1:36" ht="15.75" customHeight="1">
      <c r="A836" s="3"/>
      <c r="B836" s="8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</row>
    <row r="837" spans="1:36" ht="15.75" customHeight="1">
      <c r="A837" s="3"/>
      <c r="B837" s="8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</row>
    <row r="838" spans="1:36" ht="15.75" customHeight="1">
      <c r="A838" s="3"/>
      <c r="B838" s="8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</row>
    <row r="839" spans="1:36" ht="15.75" customHeight="1">
      <c r="A839" s="3"/>
      <c r="B839" s="8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</row>
    <row r="840" spans="1:36" ht="15.75" customHeight="1">
      <c r="A840" s="3"/>
      <c r="B840" s="8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</row>
    <row r="841" spans="1:36" ht="15.75" customHeight="1">
      <c r="A841" s="3"/>
      <c r="B841" s="8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</row>
    <row r="842" spans="1:36" ht="15.75" customHeight="1">
      <c r="A842" s="3"/>
      <c r="B842" s="8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</row>
    <row r="843" spans="1:36" ht="15.75" customHeight="1">
      <c r="A843" s="3"/>
      <c r="B843" s="8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</row>
    <row r="844" spans="1:36" ht="15.75" customHeight="1">
      <c r="A844" s="3"/>
      <c r="B844" s="8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</row>
    <row r="845" spans="1:36" ht="15.75" customHeight="1">
      <c r="A845" s="3"/>
      <c r="B845" s="8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</row>
    <row r="846" spans="1:36" ht="15.75" customHeight="1">
      <c r="A846" s="3"/>
      <c r="B846" s="8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</row>
    <row r="847" spans="1:36" ht="15.75" customHeight="1">
      <c r="A847" s="3"/>
      <c r="B847" s="8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</row>
    <row r="848" spans="1:36" ht="15.75" customHeight="1">
      <c r="A848" s="3"/>
      <c r="B848" s="8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</row>
    <row r="849" spans="1:36" ht="15.75" customHeight="1">
      <c r="A849" s="3"/>
      <c r="B849" s="8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</row>
    <row r="850" spans="1:36" ht="15.75" customHeight="1">
      <c r="A850" s="3"/>
      <c r="B850" s="8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</row>
    <row r="851" spans="1:36" ht="15.75" customHeight="1">
      <c r="A851" s="3"/>
      <c r="B851" s="8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</row>
    <row r="852" spans="1:36" ht="15.75" customHeight="1">
      <c r="A852" s="3"/>
      <c r="B852" s="8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</row>
    <row r="853" spans="1:36" ht="15.75" customHeight="1">
      <c r="A853" s="3"/>
      <c r="B853" s="8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</row>
    <row r="854" spans="1:36" ht="15.75" customHeight="1">
      <c r="A854" s="3"/>
      <c r="B854" s="8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</row>
    <row r="855" spans="1:36" ht="15.75" customHeight="1">
      <c r="A855" s="3"/>
      <c r="B855" s="8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</row>
    <row r="856" spans="1:36" ht="15.75" customHeight="1">
      <c r="A856" s="3"/>
      <c r="B856" s="8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</row>
    <row r="857" spans="1:36" ht="15.75" customHeight="1">
      <c r="A857" s="3"/>
      <c r="B857" s="8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</row>
    <row r="858" spans="1:36" ht="15.75" customHeight="1">
      <c r="A858" s="3"/>
      <c r="B858" s="8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</row>
    <row r="859" spans="1:36" ht="15.75" customHeight="1">
      <c r="A859" s="3"/>
      <c r="B859" s="8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</row>
    <row r="860" spans="1:36" ht="15.75" customHeight="1">
      <c r="A860" s="3"/>
      <c r="B860" s="8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</row>
    <row r="861" spans="1:36" ht="15.75" customHeight="1">
      <c r="A861" s="3"/>
      <c r="B861" s="8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</row>
    <row r="862" spans="1:36" ht="15.75" customHeight="1">
      <c r="A862" s="3"/>
      <c r="B862" s="8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</row>
    <row r="863" spans="1:36" ht="15.75" customHeight="1">
      <c r="A863" s="3"/>
      <c r="B863" s="8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</row>
    <row r="864" spans="1:36" ht="15.75" customHeight="1">
      <c r="A864" s="3"/>
      <c r="B864" s="8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</row>
    <row r="865" spans="1:36" ht="15.75" customHeight="1">
      <c r="A865" s="3"/>
      <c r="B865" s="8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</row>
    <row r="866" spans="1:36" ht="15.75" customHeight="1">
      <c r="A866" s="3"/>
      <c r="B866" s="8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</row>
    <row r="867" spans="1:36" ht="15.75" customHeight="1">
      <c r="A867" s="3"/>
      <c r="B867" s="8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</row>
    <row r="868" spans="1:36" ht="15.75" customHeight="1">
      <c r="A868" s="3"/>
      <c r="B868" s="8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</row>
    <row r="869" spans="1:36" ht="15.75" customHeight="1">
      <c r="A869" s="3"/>
      <c r="B869" s="8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</row>
    <row r="870" spans="1:36" ht="15.75" customHeight="1">
      <c r="A870" s="3"/>
      <c r="B870" s="8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</row>
    <row r="871" spans="1:36" ht="15.75" customHeight="1">
      <c r="A871" s="3"/>
      <c r="B871" s="8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</row>
    <row r="872" spans="1:36" ht="15.75" customHeight="1">
      <c r="A872" s="3"/>
      <c r="B872" s="8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</row>
    <row r="873" spans="1:36" ht="15.75" customHeight="1">
      <c r="A873" s="3"/>
      <c r="B873" s="8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</row>
    <row r="874" spans="1:36" ht="15.75" customHeight="1">
      <c r="A874" s="3"/>
      <c r="B874" s="8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</row>
    <row r="875" spans="1:36" ht="15.75" customHeight="1">
      <c r="A875" s="3"/>
      <c r="B875" s="8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</row>
    <row r="876" spans="1:36" ht="15.75" customHeight="1">
      <c r="A876" s="3"/>
      <c r="B876" s="8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</row>
    <row r="877" spans="1:36" ht="15.75" customHeight="1">
      <c r="A877" s="3"/>
      <c r="B877" s="8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</row>
    <row r="878" spans="1:36" ht="15.75" customHeight="1">
      <c r="A878" s="3"/>
      <c r="B878" s="8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</row>
    <row r="879" spans="1:36" ht="15.75" customHeight="1">
      <c r="A879" s="3"/>
      <c r="B879" s="8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</row>
    <row r="880" spans="1:36" ht="15.75" customHeight="1">
      <c r="A880" s="3"/>
      <c r="B880" s="8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</row>
    <row r="881" spans="1:36" ht="15.75" customHeight="1">
      <c r="A881" s="3"/>
      <c r="B881" s="8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</row>
    <row r="882" spans="1:36" ht="15.75" customHeight="1">
      <c r="A882" s="3"/>
      <c r="B882" s="8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</row>
    <row r="883" spans="1:36" ht="15.75" customHeight="1">
      <c r="A883" s="3"/>
      <c r="B883" s="8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</row>
    <row r="884" spans="1:36" ht="15.75" customHeight="1">
      <c r="A884" s="3"/>
      <c r="B884" s="8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</row>
    <row r="885" spans="1:36" ht="15.75" customHeight="1">
      <c r="A885" s="3"/>
      <c r="B885" s="8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</row>
    <row r="886" spans="1:36" ht="15.75" customHeight="1">
      <c r="A886" s="3"/>
      <c r="B886" s="8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</row>
    <row r="887" spans="1:36" ht="15.75" customHeight="1">
      <c r="A887" s="3"/>
      <c r="B887" s="8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</row>
    <row r="888" spans="1:36" ht="15.75" customHeight="1">
      <c r="A888" s="3"/>
      <c r="B888" s="8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</row>
    <row r="889" spans="1:36" ht="15.75" customHeight="1">
      <c r="A889" s="3"/>
      <c r="B889" s="8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</row>
    <row r="890" spans="1:36" ht="15.75" customHeight="1">
      <c r="A890" s="3"/>
      <c r="B890" s="8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</row>
    <row r="891" spans="1:36" ht="15.75" customHeight="1">
      <c r="A891" s="3"/>
      <c r="B891" s="8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</row>
    <row r="892" spans="1:36" ht="15.75" customHeight="1">
      <c r="A892" s="3"/>
      <c r="B892" s="8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</row>
    <row r="893" spans="1:36" ht="15.75" customHeight="1">
      <c r="A893" s="3"/>
      <c r="B893" s="8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</row>
    <row r="894" spans="1:36" ht="15.75" customHeight="1">
      <c r="A894" s="3"/>
      <c r="B894" s="8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</row>
    <row r="895" spans="1:36" ht="15.75" customHeight="1">
      <c r="A895" s="3"/>
      <c r="B895" s="8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</row>
    <row r="896" spans="1:36" ht="15.75" customHeight="1">
      <c r="A896" s="3"/>
      <c r="B896" s="8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</row>
    <row r="897" spans="1:36" ht="15.75" customHeight="1">
      <c r="A897" s="3"/>
      <c r="B897" s="8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</row>
    <row r="898" spans="1:36" ht="15.75" customHeight="1">
      <c r="A898" s="3"/>
      <c r="B898" s="8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</row>
    <row r="899" spans="1:36" ht="15.75" customHeight="1">
      <c r="A899" s="3"/>
      <c r="B899" s="8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</row>
    <row r="900" spans="1:36" ht="15.75" customHeight="1">
      <c r="A900" s="3"/>
      <c r="B900" s="8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</row>
    <row r="901" spans="1:36" ht="15.75" customHeight="1">
      <c r="A901" s="3"/>
      <c r="B901" s="8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</row>
    <row r="902" spans="1:36" ht="15.75" customHeight="1">
      <c r="A902" s="3"/>
      <c r="B902" s="8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</row>
    <row r="903" spans="1:36" ht="15.75" customHeight="1">
      <c r="A903" s="3"/>
      <c r="B903" s="8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</row>
    <row r="904" spans="1:36" ht="15.75" customHeight="1">
      <c r="A904" s="3"/>
      <c r="B904" s="8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</row>
    <row r="905" spans="1:36" ht="15.75" customHeight="1">
      <c r="A905" s="3"/>
      <c r="B905" s="8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</row>
    <row r="906" spans="1:36" ht="15.75" customHeight="1">
      <c r="A906" s="3"/>
      <c r="B906" s="8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</row>
    <row r="907" spans="1:36" ht="15.75" customHeight="1">
      <c r="A907" s="3"/>
      <c r="B907" s="8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</row>
    <row r="908" spans="1:36" ht="15.75" customHeight="1">
      <c r="A908" s="3"/>
      <c r="B908" s="8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</row>
    <row r="909" spans="1:36" ht="15.75" customHeight="1">
      <c r="A909" s="3"/>
      <c r="B909" s="8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</row>
    <row r="910" spans="1:36" ht="15.75" customHeight="1">
      <c r="A910" s="3"/>
      <c r="B910" s="8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</row>
    <row r="911" spans="1:36" ht="15.75" customHeight="1">
      <c r="A911" s="3"/>
      <c r="B911" s="8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</row>
    <row r="912" spans="1:36" ht="15.75" customHeight="1">
      <c r="A912" s="3"/>
      <c r="B912" s="8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</row>
    <row r="913" spans="1:36" ht="15.75" customHeight="1">
      <c r="A913" s="3"/>
      <c r="B913" s="8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</row>
    <row r="914" spans="1:36" ht="15.75" customHeight="1">
      <c r="A914" s="3"/>
      <c r="B914" s="8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</row>
    <row r="915" spans="1:36" ht="15.75" customHeight="1">
      <c r="A915" s="3"/>
      <c r="B915" s="8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</row>
    <row r="916" spans="1:36" ht="15.75" customHeight="1">
      <c r="A916" s="3"/>
      <c r="B916" s="8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</row>
    <row r="917" spans="1:36" ht="15.75" customHeight="1">
      <c r="A917" s="3"/>
      <c r="B917" s="8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</row>
    <row r="918" spans="1:36" ht="15.75" customHeight="1">
      <c r="A918" s="3"/>
      <c r="B918" s="8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</row>
    <row r="919" spans="1:36" ht="15.75" customHeight="1">
      <c r="A919" s="3"/>
      <c r="B919" s="8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</row>
    <row r="920" spans="1:36" ht="15.75" customHeight="1">
      <c r="A920" s="3"/>
      <c r="B920" s="8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</row>
    <row r="921" spans="1:36" ht="15.75" customHeight="1">
      <c r="A921" s="3"/>
      <c r="B921" s="8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</row>
    <row r="922" spans="1:36" ht="15.75" customHeight="1">
      <c r="A922" s="3"/>
      <c r="B922" s="8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</row>
    <row r="923" spans="1:36" ht="15.75" customHeight="1">
      <c r="A923" s="3"/>
      <c r="B923" s="8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</row>
    <row r="924" spans="1:36" ht="15.75" customHeight="1">
      <c r="A924" s="3"/>
      <c r="B924" s="8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</row>
    <row r="925" spans="1:36" ht="15.75" customHeight="1">
      <c r="A925" s="3"/>
      <c r="B925" s="8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</row>
    <row r="926" spans="1:36" ht="15.75" customHeight="1">
      <c r="A926" s="3"/>
      <c r="B926" s="8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</row>
    <row r="927" spans="1:36" ht="15.75" customHeight="1">
      <c r="A927" s="3"/>
      <c r="B927" s="8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</row>
    <row r="928" spans="1:36" ht="15.75" customHeight="1">
      <c r="A928" s="3"/>
      <c r="B928" s="8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</row>
    <row r="929" spans="1:36" ht="15.75" customHeight="1">
      <c r="A929" s="3"/>
      <c r="B929" s="8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</row>
    <row r="930" spans="1:36" ht="15.75" customHeight="1">
      <c r="A930" s="3"/>
      <c r="B930" s="8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</row>
    <row r="931" spans="1:36" ht="15.75" customHeight="1">
      <c r="A931" s="3"/>
      <c r="B931" s="8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</row>
    <row r="932" spans="1:36" ht="15.75" customHeight="1">
      <c r="A932" s="3"/>
      <c r="B932" s="8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</row>
    <row r="933" spans="1:36" ht="15.75" customHeight="1">
      <c r="A933" s="3"/>
      <c r="B933" s="8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</row>
    <row r="934" spans="1:36" ht="15.75" customHeight="1">
      <c r="A934" s="3"/>
      <c r="B934" s="8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</row>
    <row r="935" spans="1:36" ht="15.75" customHeight="1">
      <c r="A935" s="3"/>
      <c r="B935" s="8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</row>
    <row r="936" spans="1:36" ht="15.75" customHeight="1">
      <c r="A936" s="3"/>
      <c r="B936" s="8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</row>
    <row r="937" spans="1:36" ht="15.75" customHeight="1">
      <c r="A937" s="3"/>
      <c r="B937" s="8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</row>
    <row r="938" spans="1:36" ht="15.75" customHeight="1">
      <c r="A938" s="3"/>
      <c r="B938" s="8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</row>
    <row r="939" spans="1:36" ht="15.75" customHeight="1">
      <c r="A939" s="3"/>
      <c r="B939" s="8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</row>
    <row r="940" spans="1:36" ht="15.75" customHeight="1">
      <c r="A940" s="3"/>
      <c r="B940" s="8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</row>
    <row r="941" spans="1:36" ht="15.75" customHeight="1">
      <c r="A941" s="3"/>
      <c r="B941" s="8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</row>
    <row r="942" spans="1:36" ht="15.75" customHeight="1">
      <c r="A942" s="3"/>
      <c r="B942" s="8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</row>
    <row r="943" spans="1:36" ht="15.75" customHeight="1">
      <c r="A943" s="3"/>
      <c r="B943" s="8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</row>
    <row r="944" spans="1:36" ht="15.75" customHeight="1">
      <c r="A944" s="3"/>
      <c r="B944" s="8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</row>
    <row r="945" spans="1:36" ht="15.75" customHeight="1">
      <c r="A945" s="3"/>
      <c r="B945" s="8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</row>
    <row r="946" spans="1:36" ht="15.75" customHeight="1">
      <c r="A946" s="3"/>
      <c r="B946" s="8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</row>
    <row r="947" spans="1:36" ht="15.75" customHeight="1">
      <c r="A947" s="3"/>
      <c r="B947" s="8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</row>
    <row r="948" spans="1:36" ht="15.75" customHeight="1">
      <c r="A948" s="3"/>
      <c r="B948" s="8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</row>
    <row r="949" spans="1:36" ht="15.75" customHeight="1">
      <c r="A949" s="3"/>
      <c r="B949" s="8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</row>
    <row r="950" spans="1:36" ht="15.75" customHeight="1">
      <c r="A950" s="3"/>
      <c r="B950" s="8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</row>
    <row r="951" spans="1:36" ht="15.75" customHeight="1">
      <c r="A951" s="3"/>
      <c r="B951" s="8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</row>
    <row r="952" spans="1:36" ht="15.75" customHeight="1">
      <c r="A952" s="3"/>
      <c r="B952" s="8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</row>
    <row r="953" spans="1:36" ht="15.75" customHeight="1">
      <c r="A953" s="3"/>
      <c r="B953" s="8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</row>
    <row r="954" spans="1:36" ht="15.75" customHeight="1">
      <c r="A954" s="3"/>
      <c r="B954" s="8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</row>
    <row r="955" spans="1:36" ht="15.75" customHeight="1">
      <c r="A955" s="3"/>
      <c r="B955" s="8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</row>
    <row r="956" spans="1:36" ht="15.75" customHeight="1">
      <c r="A956" s="3"/>
      <c r="B956" s="8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</row>
    <row r="957" spans="1:36" ht="15.75" customHeight="1">
      <c r="A957" s="3"/>
      <c r="B957" s="8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</row>
    <row r="958" spans="1:36" ht="15.75" customHeight="1">
      <c r="A958" s="3"/>
      <c r="B958" s="8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</row>
    <row r="959" spans="1:36" ht="15.75" customHeight="1">
      <c r="A959" s="3"/>
      <c r="B959" s="8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</row>
    <row r="960" spans="1:36" ht="15.75" customHeight="1">
      <c r="A960" s="3"/>
      <c r="B960" s="8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</row>
    <row r="961" spans="1:36" ht="15.75" customHeight="1">
      <c r="A961" s="3"/>
      <c r="B961" s="8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</row>
    <row r="962" spans="1:36" ht="15.75" customHeight="1">
      <c r="A962" s="3"/>
      <c r="B962" s="8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</row>
    <row r="963" spans="1:36" ht="15.75" customHeight="1">
      <c r="A963" s="3"/>
      <c r="B963" s="8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</row>
    <row r="964" spans="1:36" ht="15.75" customHeight="1">
      <c r="A964" s="3"/>
      <c r="B964" s="8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</row>
    <row r="965" spans="1:36" ht="15.75" customHeight="1">
      <c r="A965" s="3"/>
      <c r="B965" s="8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</row>
    <row r="966" spans="1:36" ht="15.75" customHeight="1">
      <c r="A966" s="3"/>
      <c r="B966" s="8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</row>
    <row r="967" spans="1:36" ht="15.75" customHeight="1">
      <c r="A967" s="3"/>
      <c r="B967" s="8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</row>
    <row r="968" spans="1:36" ht="15.75" customHeight="1">
      <c r="A968" s="3"/>
      <c r="B968" s="8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</row>
    <row r="969" spans="1:36" ht="15.75" customHeight="1">
      <c r="A969" s="3"/>
      <c r="B969" s="8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</row>
    <row r="970" spans="1:36" ht="15.75" customHeight="1">
      <c r="A970" s="3"/>
      <c r="B970" s="8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</row>
    <row r="971" spans="1:36" ht="15.75" customHeight="1">
      <c r="A971" s="3"/>
      <c r="B971" s="8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</row>
    <row r="972" spans="1:36" ht="15.75" customHeight="1">
      <c r="A972" s="3"/>
      <c r="B972" s="8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</row>
    <row r="973" spans="1:36" ht="15.75" customHeight="1">
      <c r="A973" s="3"/>
      <c r="B973" s="8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</row>
    <row r="974" spans="1:36" ht="15.75" customHeight="1">
      <c r="A974" s="3"/>
      <c r="B974" s="8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</row>
    <row r="975" spans="1:36" ht="15.75" customHeight="1">
      <c r="A975" s="3"/>
      <c r="B975" s="8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</row>
    <row r="976" spans="1:36" ht="15.75" customHeight="1">
      <c r="A976" s="3"/>
      <c r="B976" s="8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</row>
    <row r="977" spans="1:36" ht="15.75" customHeight="1">
      <c r="A977" s="3"/>
      <c r="B977" s="8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</row>
    <row r="978" spans="1:36" ht="15.75" customHeight="1">
      <c r="A978" s="3"/>
      <c r="B978" s="8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</row>
    <row r="979" spans="1:36" ht="15.75" customHeight="1">
      <c r="A979" s="3"/>
      <c r="B979" s="8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</row>
    <row r="980" spans="1:36" ht="15.75" customHeight="1">
      <c r="A980" s="3"/>
      <c r="B980" s="8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</row>
    <row r="981" spans="1:36" ht="15.75" customHeight="1">
      <c r="A981" s="3"/>
      <c r="B981" s="8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</row>
    <row r="982" spans="1:36" ht="15.75" customHeight="1">
      <c r="A982" s="3"/>
      <c r="B982" s="8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</row>
    <row r="983" spans="1:36" ht="15.75" customHeight="1">
      <c r="A983" s="3"/>
      <c r="B983" s="8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</row>
    <row r="984" spans="1:36" ht="15.75" customHeight="1">
      <c r="A984" s="3"/>
      <c r="B984" s="8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</row>
    <row r="985" spans="1:36" ht="15.75" customHeight="1">
      <c r="A985" s="3"/>
      <c r="B985" s="8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</row>
    <row r="986" spans="1:36" ht="15.75" customHeight="1">
      <c r="A986" s="3"/>
      <c r="B986" s="8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</row>
    <row r="987" spans="1:36" ht="15.75" customHeight="1">
      <c r="A987" s="3"/>
      <c r="B987" s="8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</row>
    <row r="988" spans="1:36" ht="15.75" customHeight="1">
      <c r="A988" s="3"/>
      <c r="B988" s="8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</row>
    <row r="989" spans="1:36" ht="15.75" customHeight="1">
      <c r="A989" s="3"/>
      <c r="B989" s="8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</row>
    <row r="990" spans="1:36" ht="15.75" customHeight="1">
      <c r="A990" s="3"/>
      <c r="B990" s="8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</row>
    <row r="991" spans="1:36" ht="15.75" customHeight="1">
      <c r="A991" s="3"/>
      <c r="B991" s="8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</row>
    <row r="992" spans="1:36" ht="15.75" customHeight="1">
      <c r="A992" s="3"/>
      <c r="B992" s="8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</row>
    <row r="993" spans="1:36" ht="15.75" customHeight="1">
      <c r="A993" s="3"/>
      <c r="B993" s="8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</row>
    <row r="994" spans="1:36" ht="15.75" customHeight="1">
      <c r="A994" s="3"/>
      <c r="B994" s="8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</row>
    <row r="995" spans="1:36" ht="15.75" customHeight="1">
      <c r="A995" s="3"/>
      <c r="B995" s="8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</row>
    <row r="996" spans="1:36" ht="15.75" customHeight="1">
      <c r="A996" s="3"/>
      <c r="B996" s="8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</row>
    <row r="997" spans="1:36" ht="15.75" customHeight="1">
      <c r="A997" s="3"/>
      <c r="B997" s="8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</row>
    <row r="998" spans="1:36" ht="15.75" customHeight="1">
      <c r="A998" s="3"/>
      <c r="B998" s="8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</row>
    <row r="999" spans="1:36" ht="15.75" customHeight="1">
      <c r="A999" s="3"/>
      <c r="B999" s="8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</row>
    <row r="1000" spans="1:36" ht="15.75" customHeight="1">
      <c r="A1000" s="3"/>
      <c r="B1000" s="8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</row>
    <row r="1001" spans="1:36" ht="15.75" customHeight="1">
      <c r="A1001" s="3"/>
      <c r="B1001" s="8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</row>
    <row r="1002" spans="1:36" ht="15.75" customHeight="1">
      <c r="A1002" s="3"/>
      <c r="B1002" s="8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</row>
    <row r="1003" spans="1:36" ht="15.75" customHeight="1">
      <c r="A1003" s="3"/>
      <c r="B1003" s="8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</row>
    <row r="1004" spans="1:36" ht="15.75" customHeight="1">
      <c r="A1004" s="3"/>
      <c r="B1004" s="8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</row>
    <row r="1005" spans="1:36" ht="15.75" customHeight="1">
      <c r="A1005" s="3"/>
      <c r="B1005" s="8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</row>
    <row r="1006" spans="1:36" ht="15.75" customHeight="1">
      <c r="A1006" s="3"/>
      <c r="B1006" s="8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</row>
    <row r="1007" spans="1:36" ht="15.75" customHeight="1">
      <c r="A1007" s="3"/>
      <c r="B1007" s="8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</row>
    <row r="1008" spans="1:36" ht="15.75" customHeight="1">
      <c r="A1008" s="3"/>
      <c r="B1008" s="8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</row>
    <row r="1009" spans="1:36" ht="15.75" customHeight="1">
      <c r="A1009" s="3"/>
      <c r="B1009" s="8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</row>
    <row r="1010" spans="1:36" ht="15.75" customHeight="1">
      <c r="A1010" s="3"/>
      <c r="B1010" s="8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</row>
    <row r="1011" spans="1:36" ht="15.75" customHeight="1">
      <c r="A1011" s="3"/>
      <c r="B1011" s="8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</row>
  </sheetData>
  <mergeCells count="2">
    <mergeCell ref="S12:S14"/>
    <mergeCell ref="K69:N69"/>
  </mergeCells>
  <conditionalFormatting sqref="C27:C41">
    <cfRule type="colorScale" priority="2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7:F18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21:I24">
    <cfRule type="colorScale" priority="2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27:D43">
    <cfRule type="colorScale" priority="2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27:E37">
    <cfRule type="colorScale" priority="2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27:F43">
    <cfRule type="colorScale" priority="27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G17:G18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7:G45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7:H37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7:I37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21:J24">
    <cfRule type="colorScale" priority="2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27:J45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2:M12">
    <cfRule type="colorScale" priority="3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5:M16">
    <cfRule type="colorScale" priority="3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7:M17">
    <cfRule type="colorScale" priority="3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21:K23">
    <cfRule type="colorScale" priority="3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27:K39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27:L38">
    <cfRule type="colorScale" priority="5">
      <colorScale>
        <cfvo type="min"/>
        <cfvo type="max"/>
        <color rgb="FFFFFFFF"/>
        <color rgb="FF57BB8A"/>
      </colorScale>
    </cfRule>
  </conditionalFormatting>
  <conditionalFormatting sqref="L21:M23 R21:S23">
    <cfRule type="colorScale" priority="3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27:M38">
    <cfRule type="colorScale" priority="6">
      <colorScale>
        <cfvo type="min"/>
        <cfvo type="max"/>
        <color rgb="FFFFFFFF"/>
        <color rgb="FF57BB8A"/>
      </colorScale>
    </cfRule>
  </conditionalFormatting>
  <conditionalFormatting sqref="N21:O23">
    <cfRule type="colorScale" priority="32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N27:O38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21:P24">
    <cfRule type="colorScale" priority="35">
      <colorScale>
        <cfvo type="min"/>
        <cfvo type="max"/>
        <color rgb="FFFFFFFF"/>
        <color rgb="FF57BB8A"/>
      </colorScale>
    </cfRule>
  </conditionalFormatting>
  <conditionalFormatting sqref="P27:P43">
    <cfRule type="colorScale" priority="8">
      <colorScale>
        <cfvo type="min"/>
        <cfvo type="max"/>
        <color rgb="FFFFFFFF"/>
        <color rgb="FF57BB8A"/>
      </colorScale>
    </cfRule>
  </conditionalFormatting>
  <conditionalFormatting sqref="P12:R12 P15">
    <cfRule type="colorScale" priority="1">
      <colorScale>
        <cfvo type="min"/>
        <cfvo type="max"/>
        <color rgb="FFFFFFFF"/>
        <color rgb="FF57BB8A"/>
      </colorScale>
    </cfRule>
  </conditionalFormatting>
  <conditionalFormatting sqref="P14:R14">
    <cfRule type="colorScale" priority="2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Q21:Q23">
    <cfRule type="colorScale" priority="3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27:Q39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27:R38">
    <cfRule type="colorScale" priority="9">
      <colorScale>
        <cfvo type="min"/>
        <cfvo type="max"/>
        <color rgb="FFFFFFFF"/>
        <color rgb="FF57BB8A"/>
      </colorScale>
    </cfRule>
  </conditionalFormatting>
  <conditionalFormatting sqref="S27:S38">
    <cfRule type="colorScale" priority="10">
      <colorScale>
        <cfvo type="min"/>
        <cfvo type="max"/>
        <color rgb="FFFFFFFF"/>
        <color rgb="FF57BB8A"/>
      </colorScale>
    </cfRule>
  </conditionalFormatting>
  <conditionalFormatting sqref="T21:T23">
    <cfRule type="colorScale" priority="33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T27:T38">
    <cfRule type="colorScale" priority="1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Y12:Y13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Y18:Y24 AJ18:AJ24 AD19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Y29:Y35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Z12:Z13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Z29:Z35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AD19:AD26 Y25:Y26 AJ25:AJ26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K69" r:id="rId1" xr:uid="{621EFC63-9A9D-4581-BA7D-9CD110436F0E}"/>
  </hyperlinks>
  <pageMargins left="0.7" right="0.7" top="0.75" bottom="0.75" header="0" footer="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31E33-BC66-46DE-8029-2A8ED59CB8CB}">
  <sheetPr>
    <outlinePr summaryBelow="0" summaryRight="0"/>
  </sheetPr>
  <dimension ref="A2:I99"/>
  <sheetViews>
    <sheetView workbookViewId="0">
      <selection activeCell="J13" sqref="J13"/>
    </sheetView>
  </sheetViews>
  <sheetFormatPr defaultColWidth="14.44140625" defaultRowHeight="15" customHeight="1"/>
  <sheetData>
    <row r="2" spans="1:9" ht="15" customHeight="1">
      <c r="A2" s="87" t="s">
        <v>141</v>
      </c>
    </row>
    <row r="4" spans="1:9" ht="14.4">
      <c r="I4" s="88"/>
    </row>
    <row r="26" spans="2:8" ht="17.399999999999999">
      <c r="B26" s="89" t="s">
        <v>142</v>
      </c>
      <c r="C26" s="35"/>
      <c r="D26" s="35"/>
      <c r="E26" s="35"/>
      <c r="F26" s="35"/>
      <c r="G26" s="35"/>
      <c r="H26" s="35"/>
    </row>
    <row r="27" spans="2:8" ht="17.399999999999999">
      <c r="B27" s="89" t="s">
        <v>143</v>
      </c>
      <c r="C27" s="35"/>
      <c r="D27" s="35"/>
      <c r="E27" s="35"/>
      <c r="F27" s="35"/>
      <c r="G27" s="35"/>
      <c r="H27" s="35"/>
    </row>
    <row r="28" spans="2:8" ht="17.399999999999999">
      <c r="B28" s="89" t="s">
        <v>144</v>
      </c>
      <c r="C28" s="35"/>
      <c r="D28" s="35"/>
      <c r="E28" s="35"/>
      <c r="F28" s="35"/>
      <c r="G28" s="35"/>
      <c r="H28" s="35"/>
    </row>
    <row r="29" spans="2:8" ht="17.399999999999999">
      <c r="B29" s="89" t="s">
        <v>145</v>
      </c>
      <c r="C29" s="35"/>
      <c r="D29" s="35"/>
      <c r="E29" s="35"/>
      <c r="F29" s="35"/>
      <c r="G29" s="35"/>
      <c r="H29" s="35"/>
    </row>
    <row r="30" spans="2:8" ht="17.399999999999999">
      <c r="B30" s="89" t="s">
        <v>146</v>
      </c>
      <c r="C30" s="35"/>
      <c r="D30" s="35"/>
      <c r="E30" s="35"/>
      <c r="F30" s="35"/>
      <c r="G30" s="35"/>
      <c r="H30" s="35"/>
    </row>
    <row r="31" spans="2:8" ht="17.399999999999999">
      <c r="B31" s="89" t="s">
        <v>147</v>
      </c>
      <c r="C31" s="35"/>
      <c r="D31" s="35"/>
      <c r="E31" s="35"/>
      <c r="F31" s="35"/>
      <c r="G31" s="35"/>
      <c r="H31" s="35"/>
    </row>
    <row r="33" spans="1:8" ht="17.399999999999999">
      <c r="B33" s="89" t="s">
        <v>148</v>
      </c>
      <c r="C33" s="35"/>
      <c r="D33" s="35"/>
      <c r="E33" s="35"/>
      <c r="F33" s="35"/>
      <c r="G33" s="35"/>
      <c r="H33" s="35"/>
    </row>
    <row r="34" spans="1:8" ht="17.399999999999999">
      <c r="B34" s="89" t="s">
        <v>149</v>
      </c>
      <c r="C34" s="35"/>
      <c r="D34" s="35"/>
      <c r="E34" s="35"/>
      <c r="F34" s="35"/>
      <c r="G34" s="35"/>
      <c r="H34" s="35"/>
    </row>
    <row r="35" spans="1:8" ht="17.399999999999999">
      <c r="B35" s="89" t="s">
        <v>150</v>
      </c>
      <c r="C35" s="35"/>
      <c r="D35" s="35"/>
      <c r="E35" s="35"/>
      <c r="F35" s="35"/>
      <c r="G35" s="35"/>
      <c r="H35" s="35"/>
    </row>
    <row r="37" spans="1:8" ht="18">
      <c r="A37" s="87" t="s">
        <v>151</v>
      </c>
      <c r="B37" s="89" t="s">
        <v>152</v>
      </c>
      <c r="C37" s="35"/>
      <c r="D37" s="35"/>
      <c r="E37" s="35"/>
      <c r="F37" s="35"/>
      <c r="G37" s="35"/>
      <c r="H37" s="35"/>
    </row>
    <row r="39" spans="1:8" ht="14.4">
      <c r="B39" s="90" t="s">
        <v>153</v>
      </c>
      <c r="C39" s="90" t="s">
        <v>154</v>
      </c>
      <c r="D39" s="90" t="s">
        <v>155</v>
      </c>
    </row>
    <row r="40" spans="1:8" ht="14.4">
      <c r="B40" s="19" t="s">
        <v>156</v>
      </c>
      <c r="C40" s="19">
        <v>15</v>
      </c>
      <c r="D40" s="19">
        <v>50</v>
      </c>
    </row>
    <row r="41" spans="1:8" ht="14.4">
      <c r="B41" s="19" t="s">
        <v>157</v>
      </c>
      <c r="C41" s="19">
        <v>50</v>
      </c>
      <c r="D41" s="19">
        <v>40</v>
      </c>
    </row>
    <row r="42" spans="1:8" ht="14.4">
      <c r="B42" s="19" t="s">
        <v>158</v>
      </c>
      <c r="C42" s="19">
        <v>100</v>
      </c>
      <c r="D42" s="19">
        <v>30</v>
      </c>
    </row>
    <row r="53" spans="1:5" ht="18">
      <c r="A53" s="87" t="s">
        <v>159</v>
      </c>
      <c r="B53" s="90" t="s">
        <v>160</v>
      </c>
      <c r="C53" s="91" t="s">
        <v>161</v>
      </c>
      <c r="D53" s="91" t="s">
        <v>162</v>
      </c>
      <c r="E53" s="90" t="s">
        <v>163</v>
      </c>
    </row>
    <row r="54" spans="1:5" ht="14.4">
      <c r="B54" s="19" t="s">
        <v>164</v>
      </c>
      <c r="C54" s="19" t="s">
        <v>165</v>
      </c>
      <c r="D54" s="19">
        <v>1.5</v>
      </c>
      <c r="E54" s="19">
        <v>2000</v>
      </c>
    </row>
    <row r="55" spans="1:5" ht="14.4">
      <c r="B55" s="19" t="s">
        <v>166</v>
      </c>
      <c r="C55" s="19" t="s">
        <v>167</v>
      </c>
      <c r="E55" s="19">
        <v>147</v>
      </c>
    </row>
    <row r="56" spans="1:5" ht="14.4">
      <c r="B56" s="19" t="s">
        <v>168</v>
      </c>
      <c r="C56" s="92" t="s">
        <v>169</v>
      </c>
      <c r="D56" s="19">
        <v>1.6</v>
      </c>
      <c r="E56" s="19">
        <v>132</v>
      </c>
    </row>
    <row r="57" spans="1:5" ht="14.4">
      <c r="B57" s="19" t="s">
        <v>170</v>
      </c>
      <c r="C57" s="19" t="s">
        <v>171</v>
      </c>
      <c r="D57" s="19">
        <v>0.7</v>
      </c>
      <c r="E57" s="19">
        <v>120</v>
      </c>
    </row>
    <row r="58" spans="1:5" ht="14.4">
      <c r="B58" s="19" t="s">
        <v>172</v>
      </c>
      <c r="C58" s="19" t="s">
        <v>169</v>
      </c>
      <c r="D58" s="19">
        <v>1.8</v>
      </c>
      <c r="E58" s="19">
        <v>90</v>
      </c>
    </row>
    <row r="59" spans="1:5" ht="14.4">
      <c r="B59" s="19" t="s">
        <v>173</v>
      </c>
      <c r="C59" s="19" t="s">
        <v>174</v>
      </c>
      <c r="D59" s="19">
        <v>0.9</v>
      </c>
      <c r="E59" s="19">
        <v>82</v>
      </c>
    </row>
    <row r="60" spans="1:5" ht="14.4">
      <c r="B60" s="19" t="s">
        <v>175</v>
      </c>
      <c r="C60" s="19" t="s">
        <v>171</v>
      </c>
      <c r="E60" s="19">
        <v>70</v>
      </c>
    </row>
    <row r="61" spans="1:5" ht="14.4">
      <c r="B61" s="19" t="s">
        <v>176</v>
      </c>
      <c r="C61" s="19" t="s">
        <v>177</v>
      </c>
      <c r="D61" s="19">
        <v>0.5</v>
      </c>
      <c r="E61" s="19">
        <v>65</v>
      </c>
    </row>
    <row r="62" spans="1:5" ht="14.4">
      <c r="B62" s="19" t="s">
        <v>178</v>
      </c>
      <c r="C62" s="19" t="s">
        <v>171</v>
      </c>
      <c r="D62" s="19">
        <v>1</v>
      </c>
      <c r="E62" s="19">
        <v>45</v>
      </c>
    </row>
    <row r="63" spans="1:5" ht="14.4">
      <c r="B63" s="19" t="s">
        <v>179</v>
      </c>
      <c r="C63" s="19" t="s">
        <v>180</v>
      </c>
      <c r="D63" s="19">
        <v>1.5</v>
      </c>
      <c r="E63" s="19">
        <v>40</v>
      </c>
    </row>
    <row r="66" spans="1:1" ht="18">
      <c r="A66" s="87" t="s">
        <v>181</v>
      </c>
    </row>
    <row r="79" spans="1:1" ht="18">
      <c r="A79" s="87" t="s">
        <v>27</v>
      </c>
    </row>
    <row r="99" spans="1:1" ht="18">
      <c r="A99" s="87" t="s">
        <v>182</v>
      </c>
    </row>
  </sheetData>
  <mergeCells count="10">
    <mergeCell ref="B33:H33"/>
    <mergeCell ref="B34:H34"/>
    <mergeCell ref="B35:H35"/>
    <mergeCell ref="B37:H37"/>
    <mergeCell ref="B26:H26"/>
    <mergeCell ref="B27:H27"/>
    <mergeCell ref="B28:H28"/>
    <mergeCell ref="B29:H29"/>
    <mergeCell ref="B30:H30"/>
    <mergeCell ref="B31:H31"/>
  </mergeCells>
  <conditionalFormatting sqref="E54:E63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WONDERLA</vt:lpstr>
      <vt:lpstr>World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2024-05-23T19:07:41Z</dcterms:created>
  <dcterms:modified xsi:type="dcterms:W3CDTF">2024-05-23T19:08:36Z</dcterms:modified>
</cp:coreProperties>
</file>