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13_ncr:1_{FD284218-47D2-468D-9753-B9D57299CFA1}" xr6:coauthVersionLast="47" xr6:coauthVersionMax="47" xr10:uidLastSave="{00000000-0000-0000-0000-000000000000}"/>
  <bookViews>
    <workbookView xWindow="-108" yWindow="-108" windowWidth="23256" windowHeight="12456" xr2:uid="{AB4C008D-65B0-400A-9FC8-D4F98A7842C0}"/>
  </bookViews>
  <sheets>
    <sheet name="FAIRVALUE BE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1" l="1"/>
  <c r="N68" i="1"/>
  <c r="P68" i="1" s="1"/>
  <c r="M68" i="1"/>
  <c r="L68" i="1"/>
  <c r="I68" i="1"/>
  <c r="P67" i="1"/>
  <c r="O67" i="1"/>
  <c r="N67" i="1"/>
  <c r="M67" i="1"/>
  <c r="L67" i="1"/>
  <c r="I67" i="1"/>
  <c r="P66" i="1"/>
  <c r="N66" i="1"/>
  <c r="O66" i="1" s="1"/>
  <c r="M66" i="1"/>
  <c r="L66" i="1"/>
  <c r="I66" i="1"/>
  <c r="N65" i="1"/>
  <c r="P65" i="1" s="1"/>
  <c r="M65" i="1"/>
  <c r="L65" i="1"/>
  <c r="I65" i="1"/>
  <c r="O64" i="1"/>
  <c r="N64" i="1"/>
  <c r="P64" i="1" s="1"/>
  <c r="M64" i="1"/>
  <c r="L64" i="1"/>
  <c r="I64" i="1"/>
  <c r="P63" i="1"/>
  <c r="O63" i="1"/>
  <c r="N63" i="1"/>
  <c r="M63" i="1"/>
  <c r="L63" i="1"/>
  <c r="I63" i="1"/>
  <c r="P62" i="1"/>
  <c r="O62" i="1"/>
  <c r="N62" i="1"/>
  <c r="M62" i="1"/>
  <c r="L62" i="1"/>
  <c r="I62" i="1"/>
  <c r="N61" i="1"/>
  <c r="P61" i="1" s="1"/>
  <c r="M61" i="1"/>
  <c r="L61" i="1"/>
  <c r="I61" i="1"/>
  <c r="O60" i="1"/>
  <c r="N60" i="1"/>
  <c r="P60" i="1" s="1"/>
  <c r="M60" i="1"/>
  <c r="L60" i="1"/>
  <c r="I60" i="1"/>
  <c r="P59" i="1"/>
  <c r="O59" i="1"/>
  <c r="N59" i="1"/>
  <c r="M59" i="1"/>
  <c r="L59" i="1"/>
  <c r="I59" i="1"/>
  <c r="P58" i="1"/>
  <c r="N58" i="1"/>
  <c r="O58" i="1" s="1"/>
  <c r="M58" i="1"/>
  <c r="L58" i="1"/>
  <c r="I58" i="1"/>
  <c r="N57" i="1"/>
  <c r="P57" i="1" s="1"/>
  <c r="M57" i="1"/>
  <c r="L57" i="1"/>
  <c r="I57" i="1"/>
  <c r="O56" i="1"/>
  <c r="N56" i="1"/>
  <c r="P56" i="1" s="1"/>
  <c r="M56" i="1"/>
  <c r="L56" i="1"/>
  <c r="I56" i="1"/>
  <c r="P55" i="1"/>
  <c r="O55" i="1"/>
  <c r="N55" i="1"/>
  <c r="M55" i="1"/>
  <c r="L55" i="1"/>
  <c r="K55" i="1"/>
  <c r="I55" i="1"/>
  <c r="N54" i="1"/>
  <c r="P54" i="1" s="1"/>
  <c r="M54" i="1"/>
  <c r="L54" i="1"/>
  <c r="I54" i="1"/>
  <c r="O53" i="1"/>
  <c r="N53" i="1"/>
  <c r="P53" i="1" s="1"/>
  <c r="M53" i="1"/>
  <c r="L53" i="1"/>
  <c r="I53" i="1"/>
  <c r="P52" i="1"/>
  <c r="O52" i="1"/>
  <c r="N52" i="1"/>
  <c r="M52" i="1"/>
  <c r="L52" i="1"/>
  <c r="I52" i="1"/>
  <c r="N51" i="1"/>
  <c r="O51" i="1" s="1"/>
  <c r="M51" i="1"/>
  <c r="L51" i="1"/>
  <c r="I51" i="1"/>
  <c r="N50" i="1"/>
  <c r="P50" i="1" s="1"/>
  <c r="M50" i="1"/>
  <c r="L50" i="1"/>
  <c r="I50" i="1"/>
  <c r="O49" i="1"/>
  <c r="N49" i="1"/>
  <c r="P49" i="1" s="1"/>
  <c r="M49" i="1"/>
  <c r="L49" i="1"/>
  <c r="I49" i="1"/>
  <c r="P48" i="1"/>
  <c r="O48" i="1"/>
  <c r="N48" i="1"/>
  <c r="M48" i="1"/>
  <c r="M40" i="1" s="1"/>
  <c r="L48" i="1"/>
  <c r="I48" i="1"/>
  <c r="N47" i="1"/>
  <c r="O47" i="1" s="1"/>
  <c r="M47" i="1"/>
  <c r="L47" i="1"/>
  <c r="I47" i="1"/>
  <c r="I39" i="1" s="1"/>
  <c r="N46" i="1"/>
  <c r="P46" i="1" s="1"/>
  <c r="M46" i="1"/>
  <c r="L46" i="1"/>
  <c r="I46" i="1"/>
  <c r="O45" i="1"/>
  <c r="N45" i="1"/>
  <c r="P45" i="1" s="1"/>
  <c r="M45" i="1"/>
  <c r="L45" i="1"/>
  <c r="L39" i="1" s="1"/>
  <c r="I45" i="1"/>
  <c r="P44" i="1"/>
  <c r="O44" i="1"/>
  <c r="N44" i="1"/>
  <c r="E44" i="1"/>
  <c r="D44" i="1"/>
  <c r="E3" i="1" s="1"/>
  <c r="N41" i="1"/>
  <c r="K41" i="1"/>
  <c r="J41" i="1"/>
  <c r="I41" i="1"/>
  <c r="H41" i="1"/>
  <c r="G41" i="1"/>
  <c r="F41" i="1"/>
  <c r="E41" i="1"/>
  <c r="D41" i="1"/>
  <c r="N40" i="1"/>
  <c r="K40" i="1"/>
  <c r="J40" i="1"/>
  <c r="H40" i="1"/>
  <c r="G40" i="1"/>
  <c r="F40" i="1"/>
  <c r="E40" i="1"/>
  <c r="D40" i="1"/>
  <c r="N39" i="1"/>
  <c r="K39" i="1"/>
  <c r="J39" i="1"/>
  <c r="H39" i="1"/>
  <c r="G39" i="1"/>
  <c r="F39" i="1"/>
  <c r="E39" i="1"/>
  <c r="D39" i="1"/>
  <c r="N38" i="1"/>
  <c r="M38" i="1"/>
  <c r="L38" i="1"/>
  <c r="K38" i="1"/>
  <c r="J38" i="1"/>
  <c r="I38" i="1"/>
  <c r="H38" i="1"/>
  <c r="G38" i="1"/>
  <c r="F38" i="1"/>
  <c r="E38" i="1"/>
  <c r="D38" i="1"/>
  <c r="P35" i="1"/>
  <c r="N33" i="1"/>
  <c r="Q33" i="1" s="1"/>
  <c r="X32" i="1"/>
  <c r="W32" i="1"/>
  <c r="Y32" i="1" s="1"/>
  <c r="V32" i="1"/>
  <c r="Y30" i="1"/>
  <c r="X30" i="1"/>
  <c r="N30" i="1"/>
  <c r="M30" i="1"/>
  <c r="O30" i="1" s="1"/>
  <c r="I30" i="1"/>
  <c r="J30" i="1" s="1"/>
  <c r="H30" i="1"/>
  <c r="E30" i="1"/>
  <c r="D30" i="1"/>
  <c r="C30" i="1"/>
  <c r="Y29" i="1"/>
  <c r="X29" i="1"/>
  <c r="N29" i="1"/>
  <c r="O29" i="1" s="1"/>
  <c r="M29" i="1"/>
  <c r="J29" i="1"/>
  <c r="I29" i="1"/>
  <c r="H29" i="1"/>
  <c r="E29" i="1"/>
  <c r="D29" i="1"/>
  <c r="C29" i="1"/>
  <c r="Y28" i="1"/>
  <c r="X28" i="1"/>
  <c r="O28" i="1"/>
  <c r="J28" i="1"/>
  <c r="E28" i="1"/>
  <c r="Y27" i="1"/>
  <c r="X27" i="1"/>
  <c r="O27" i="1"/>
  <c r="J27" i="1"/>
  <c r="E27" i="1"/>
  <c r="Y26" i="1"/>
  <c r="X26" i="1"/>
  <c r="O26" i="1"/>
  <c r="J26" i="1"/>
  <c r="E26" i="1"/>
  <c r="Y25" i="1"/>
  <c r="X25" i="1"/>
  <c r="O25" i="1"/>
  <c r="J25" i="1"/>
  <c r="E25" i="1"/>
  <c r="Y24" i="1"/>
  <c r="X24" i="1"/>
  <c r="O24" i="1"/>
  <c r="J24" i="1"/>
  <c r="E24" i="1"/>
  <c r="F17" i="1"/>
  <c r="G17" i="1" s="1"/>
  <c r="D17" i="1"/>
  <c r="E17" i="1" s="1"/>
  <c r="E20" i="1" s="1"/>
  <c r="D16" i="1"/>
  <c r="E16" i="1" s="1"/>
  <c r="D15" i="1"/>
  <c r="C12" i="1"/>
  <c r="N9" i="1"/>
  <c r="I9" i="1"/>
  <c r="H9" i="1"/>
  <c r="G9" i="1"/>
  <c r="F9" i="1"/>
  <c r="D9" i="1"/>
  <c r="C9" i="1"/>
  <c r="B9" i="1"/>
  <c r="W5" i="1"/>
  <c r="V5" i="1"/>
  <c r="U5" i="1"/>
  <c r="T5" i="1"/>
  <c r="S5" i="1"/>
  <c r="R5" i="1"/>
  <c r="Q5" i="1"/>
  <c r="P5" i="1"/>
  <c r="O5" i="1"/>
  <c r="N5" i="1"/>
  <c r="M5" i="1"/>
  <c r="K5" i="1"/>
  <c r="J5" i="1"/>
  <c r="I5" i="1"/>
  <c r="G5" i="1"/>
  <c r="W4" i="1"/>
  <c r="W3" i="1"/>
  <c r="F3" i="1"/>
  <c r="K9" i="1" s="1"/>
  <c r="D3" i="1"/>
  <c r="D4" i="1" s="1"/>
  <c r="C3" i="1"/>
  <c r="D5" i="1" l="1"/>
  <c r="E15" i="1"/>
  <c r="F16" i="1"/>
  <c r="E9" i="1"/>
  <c r="E5" i="1"/>
  <c r="P38" i="1"/>
  <c r="P41" i="1"/>
  <c r="P39" i="1"/>
  <c r="R35" i="1"/>
  <c r="S33" i="1" s="1"/>
  <c r="P9" i="1" s="1"/>
  <c r="M17" i="1"/>
  <c r="G16" i="1"/>
  <c r="K17" i="1"/>
  <c r="L17" i="1" s="1"/>
  <c r="C5" i="1"/>
  <c r="H17" i="1"/>
  <c r="I17" i="1" s="1"/>
  <c r="N17" i="1" s="1"/>
  <c r="E12" i="1" s="1"/>
  <c r="F12" i="1" s="1"/>
  <c r="Q35" i="1"/>
  <c r="M39" i="1"/>
  <c r="H44" i="1"/>
  <c r="P47" i="1"/>
  <c r="P40" i="1" s="1"/>
  <c r="P51" i="1"/>
  <c r="O9" i="1"/>
  <c r="I40" i="1"/>
  <c r="L41" i="1"/>
  <c r="I44" i="1"/>
  <c r="O46" i="1"/>
  <c r="O40" i="1" s="1"/>
  <c r="O50" i="1"/>
  <c r="O54" i="1"/>
  <c r="J17" i="1"/>
  <c r="M41" i="1"/>
  <c r="F5" i="1"/>
  <c r="J9" i="1"/>
  <c r="L40" i="1"/>
  <c r="O57" i="1"/>
  <c r="O61" i="1"/>
  <c r="O65" i="1"/>
  <c r="R33" i="1"/>
  <c r="O38" i="1"/>
  <c r="O39" i="1" l="1"/>
  <c r="M16" i="1"/>
  <c r="G15" i="1"/>
  <c r="K16" i="1"/>
  <c r="O41" i="1"/>
  <c r="H3" i="1"/>
  <c r="M44" i="1"/>
  <c r="L44" i="1"/>
  <c r="J16" i="1"/>
  <c r="H16" i="1"/>
  <c r="I16" i="1" s="1"/>
  <c r="F15" i="1"/>
  <c r="M9" i="1" l="1"/>
  <c r="H5" i="1"/>
  <c r="L9" i="1"/>
  <c r="J15" i="1"/>
  <c r="H15" i="1"/>
  <c r="I15" i="1" s="1"/>
  <c r="L16" i="1"/>
  <c r="N16" i="1" s="1"/>
  <c r="M15" i="1"/>
  <c r="K15" i="1"/>
  <c r="L15" i="1" s="1"/>
  <c r="N15" i="1" l="1"/>
</calcChain>
</file>

<file path=xl/sharedStrings.xml><?xml version="1.0" encoding="utf-8"?>
<sst xmlns="http://schemas.openxmlformats.org/spreadsheetml/2006/main" count="214" uniqueCount="152">
  <si>
    <t>BALANCESHEET</t>
  </si>
  <si>
    <t>CASHFLOW</t>
  </si>
  <si>
    <t>Company</t>
  </si>
  <si>
    <t>Price</t>
  </si>
  <si>
    <t>Marketcap in Cr</t>
  </si>
  <si>
    <t>TRAIL_SALES</t>
  </si>
  <si>
    <t>TRAIL_PROFIT</t>
  </si>
  <si>
    <t>OrderBook in Cr</t>
  </si>
  <si>
    <t>TRAIL_EPS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</si>
  <si>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</si>
  <si>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</si>
  <si>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</si>
  <si>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</si>
  <si>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</si>
  <si>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</si>
  <si>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</si>
  <si>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</si>
  <si>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</si>
  <si>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</si>
  <si>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</si>
  <si>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</si>
  <si>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</si>
  <si>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PPE</t>
  </si>
  <si>
    <t>BEL</t>
  </si>
  <si>
    <t>Prev..Year FY_25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</si>
  <si>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</si>
  <si>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</si>
  <si>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</si>
  <si>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</si>
  <si>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</si>
  <si>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</si>
  <si>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</si>
  <si>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</si>
  <si>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</si>
  <si>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</si>
  <si>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</si>
  <si>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</si>
  <si>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</si>
  <si>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</si>
  <si>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TRAIL_PE</t>
  </si>
  <si>
    <t>YIELD_23</t>
  </si>
  <si>
    <t>BOOKVALUE</t>
  </si>
  <si>
    <t>PBV</t>
  </si>
  <si>
    <t>PEG</t>
  </si>
  <si>
    <t>STR. WEIGHTAGE</t>
  </si>
  <si>
    <t>FACTOR</t>
  </si>
  <si>
    <t>TECH. WEIGHT</t>
  </si>
  <si>
    <t>Estimate</t>
  </si>
  <si>
    <t>YEAR</t>
  </si>
  <si>
    <t>SALES</t>
  </si>
  <si>
    <t xml:space="preserve">PROFIT  </t>
  </si>
  <si>
    <t xml:space="preserve">EPS </t>
  </si>
  <si>
    <t>BookValue</t>
  </si>
  <si>
    <t>Low Price Range</t>
  </si>
  <si>
    <t>FairPrice@EPS</t>
  </si>
  <si>
    <t>HIgh Price Range</t>
  </si>
  <si>
    <t>FairPrice@PBV</t>
  </si>
  <si>
    <t>Blended Fairvalue</t>
  </si>
  <si>
    <t>fy_35</t>
  </si>
  <si>
    <t>fy_30</t>
  </si>
  <si>
    <t>fy_26</t>
  </si>
  <si>
    <t>EPS</t>
  </si>
  <si>
    <t>MARGIN</t>
  </si>
  <si>
    <t>C/y growth</t>
  </si>
  <si>
    <t>Long Term Gr</t>
  </si>
  <si>
    <t>RESULTS</t>
  </si>
  <si>
    <t>Q1_FY26</t>
  </si>
  <si>
    <t>Q1_FY25</t>
  </si>
  <si>
    <t>Growth</t>
  </si>
  <si>
    <t>Q4_FY25</t>
  </si>
  <si>
    <t>Q4_FY24</t>
  </si>
  <si>
    <t>FY25</t>
  </si>
  <si>
    <t>FY24</t>
  </si>
  <si>
    <t>MAJOR COST</t>
  </si>
  <si>
    <t>Share</t>
  </si>
  <si>
    <t>Sales</t>
  </si>
  <si>
    <t>Material</t>
  </si>
  <si>
    <t>Fin</t>
  </si>
  <si>
    <t>STOCK IN TRADE</t>
  </si>
  <si>
    <t>Exp</t>
  </si>
  <si>
    <t>Inventory Change</t>
  </si>
  <si>
    <t>Profit</t>
  </si>
  <si>
    <t>EMPLOYEE BENEFIT EXPENSE</t>
  </si>
  <si>
    <t xml:space="preserve">FINANACE COST </t>
  </si>
  <si>
    <t>Margin</t>
  </si>
  <si>
    <t>DEPRECIATION &amp; AMORTIZATION</t>
  </si>
  <si>
    <t>OTHER EXPENSES</t>
  </si>
  <si>
    <t>Trend</t>
  </si>
  <si>
    <t>H1_FY_2025</t>
  </si>
  <si>
    <t>9M_FY_2025</t>
  </si>
  <si>
    <t>FY_2025</t>
  </si>
  <si>
    <t>Q1_FY_26</t>
  </si>
  <si>
    <t>EST_FY_2026</t>
  </si>
  <si>
    <t>TRAILEPS</t>
  </si>
  <si>
    <t>Q2_FY25</t>
  </si>
  <si>
    <t>Q3_FY25</t>
  </si>
  <si>
    <t>Trail_EPS</t>
  </si>
  <si>
    <t>EPS_24</t>
  </si>
  <si>
    <t>T_EPS</t>
  </si>
  <si>
    <t>F_EPS_26</t>
  </si>
  <si>
    <t>F_PEG</t>
  </si>
  <si>
    <t>TOTAL</t>
  </si>
  <si>
    <t>PE</t>
  </si>
  <si>
    <t>F_PE</t>
  </si>
  <si>
    <t>Growth Historical</t>
  </si>
  <si>
    <t xml:space="preserve">EQUITY  </t>
  </si>
  <si>
    <t>OTHER EQ.</t>
  </si>
  <si>
    <t>LOW PRICE</t>
  </si>
  <si>
    <t>HIGH PRICE</t>
  </si>
  <si>
    <t>Low PE</t>
  </si>
  <si>
    <t>High PE</t>
  </si>
  <si>
    <t>LBV</t>
  </si>
  <si>
    <t>HBV</t>
  </si>
  <si>
    <t>CYear</t>
  </si>
  <si>
    <t>5 Years</t>
  </si>
  <si>
    <t>10 Years</t>
  </si>
  <si>
    <t>20 years</t>
  </si>
  <si>
    <t>Actual Data</t>
  </si>
  <si>
    <t>Trail fy_26</t>
  </si>
  <si>
    <t>fy_25</t>
  </si>
  <si>
    <t>fy_24</t>
  </si>
  <si>
    <t>Bonus 2:1</t>
  </si>
  <si>
    <t>fy_23</t>
  </si>
  <si>
    <t>fy_22</t>
  </si>
  <si>
    <t>fy_21</t>
  </si>
  <si>
    <t>fy_20</t>
  </si>
  <si>
    <t>fy_19</t>
  </si>
  <si>
    <t>Bonus1:10</t>
  </si>
  <si>
    <t>fy_18</t>
  </si>
  <si>
    <t>split 10TO1</t>
  </si>
  <si>
    <t>fy_17</t>
  </si>
  <si>
    <t>fy_16</t>
  </si>
  <si>
    <t>bonus 2:1</t>
  </si>
  <si>
    <t>fy_15</t>
  </si>
  <si>
    <t>fy_14</t>
  </si>
  <si>
    <t>fy_13</t>
  </si>
  <si>
    <t>fy_12</t>
  </si>
  <si>
    <t>fy_11</t>
  </si>
  <si>
    <t>fy_10</t>
  </si>
  <si>
    <t>fy_09</t>
  </si>
  <si>
    <t>fy_08</t>
  </si>
  <si>
    <t>fy_07</t>
  </si>
  <si>
    <t>fy_06</t>
  </si>
  <si>
    <t>fy_05</t>
  </si>
  <si>
    <t>fy_04</t>
  </si>
  <si>
    <t>SHARE HOLADING PATTERN</t>
  </si>
  <si>
    <t>fy_03</t>
  </si>
  <si>
    <t>fy_02</t>
  </si>
  <si>
    <t>PROMOTER</t>
  </si>
  <si>
    <t>MF, Insu, FI</t>
  </si>
  <si>
    <t>FPI</t>
  </si>
  <si>
    <t>RETAIL INVESTOR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</si>
</sst>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7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b/>
      <i/>
      <sz val="11"/>
      <color theme="1"/>
      <name val="Arial"/>
    </font>
    <font>
      <b/>
      <i/>
      <sz val="11"/>
      <color theme="1"/>
      <name val="Calibri"/>
    </font>
    <font>
      <i/>
      <sz val="11"/>
      <color theme="1"/>
      <name val="Calibri"/>
    </font>
    <font>
      <b/>
      <sz val="11"/>
      <color theme="1"/>
      <name val="Arial"/>
    </font>
    <font>
      <b/>
      <sz val="11"/>
      <color rgb="FFFFFFFF"/>
      <name val="Arial"/>
    </font>
    <font>
      <b/>
      <sz val="11"/>
      <color rgb="FFFFFFFF"/>
      <name val="Arial"/>
      <scheme val="minor"/>
    </font>
    <font>
      <b/>
      <sz val="14"/>
      <color rgb="FFFFFFFF"/>
      <name val="Arial"/>
    </font>
    <font>
      <b/>
      <i/>
      <u/>
      <sz val="11"/>
      <color theme="1"/>
      <name val="Arial"/>
    </font>
    <font>
      <b/>
      <i/>
      <u/>
      <sz val="11"/>
      <color theme="1"/>
      <name val="Arial"/>
      <scheme val="minor"/>
    </font>
    <font>
      <sz val="30"/>
      <color theme="1"/>
      <name val="Arial"/>
      <scheme val="minor"/>
    </font>
    <font>
      <sz val="11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84CEAA"/>
        <bgColor rgb="FF84CEAA"/>
      </patternFill>
    </fill>
    <fill>
      <patternFill patternType="solid">
        <fgColor rgb="FFD9D9D9"/>
        <bgColor rgb="FFD9D9D9"/>
      </patternFill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  <fill>
      <patternFill patternType="solid">
        <fgColor rgb="FFE67C73"/>
        <bgColor rgb="FFE67C73"/>
      </patternFill>
    </fill>
    <fill>
      <patternFill patternType="solid">
        <fgColor rgb="FF57BB8A"/>
        <bgColor rgb="FF57BB8A"/>
      </patternFill>
    </fill>
    <fill>
      <patternFill patternType="solid">
        <fgColor rgb="FFEA9999"/>
        <bgColor rgb="FFEA99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1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/>
    <xf numFmtId="0" fontId="4" fillId="3" borderId="1" xfId="0" applyFont="1" applyFill="1" applyBorder="1"/>
    <xf numFmtId="0" fontId="5" fillId="4" borderId="1" xfId="0" applyFont="1" applyFill="1" applyBorder="1"/>
    <xf numFmtId="9" fontId="6" fillId="4" borderId="1" xfId="0" applyNumberFormat="1" applyFont="1" applyFill="1" applyBorder="1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0" fontId="4" fillId="3" borderId="0" xfId="0" applyFont="1" applyFill="1"/>
    <xf numFmtId="9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9" fontId="1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10" fontId="4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3" fontId="7" fillId="6" borderId="1" xfId="0" applyNumberFormat="1" applyFont="1" applyFill="1" applyBorder="1" applyAlignment="1">
      <alignment horizontal="right"/>
    </xf>
    <xf numFmtId="1" fontId="4" fillId="6" borderId="1" xfId="0" applyNumberFormat="1" applyFont="1" applyFill="1" applyBorder="1" applyAlignment="1">
      <alignment horizontal="right"/>
    </xf>
    <xf numFmtId="3" fontId="4" fillId="6" borderId="1" xfId="0" applyNumberFormat="1" applyFont="1" applyFill="1" applyBorder="1" applyAlignment="1">
      <alignment horizontal="right"/>
    </xf>
    <xf numFmtId="0" fontId="8" fillId="0" borderId="1" xfId="0" applyFont="1" applyBorder="1"/>
    <xf numFmtId="10" fontId="1" fillId="0" borderId="0" xfId="0" applyNumberFormat="1" applyFont="1"/>
    <xf numFmtId="0" fontId="1" fillId="0" borderId="1" xfId="0" applyFont="1" applyBorder="1"/>
    <xf numFmtId="9" fontId="4" fillId="0" borderId="1" xfId="0" applyNumberFormat="1" applyFont="1" applyBorder="1" applyAlignment="1">
      <alignment horizontal="right"/>
    </xf>
    <xf numFmtId="9" fontId="4" fillId="0" borderId="1" xfId="0" applyNumberFormat="1" applyFont="1" applyBorder="1"/>
    <xf numFmtId="165" fontId="4" fillId="0" borderId="1" xfId="0" applyNumberFormat="1" applyFont="1" applyBorder="1"/>
    <xf numFmtId="0" fontId="9" fillId="7" borderId="1" xfId="0" applyFont="1" applyFill="1" applyBorder="1"/>
    <xf numFmtId="0" fontId="10" fillId="7" borderId="1" xfId="0" applyFont="1" applyFill="1" applyBorder="1"/>
    <xf numFmtId="1" fontId="1" fillId="0" borderId="1" xfId="0" applyNumberFormat="1" applyFont="1" applyBorder="1"/>
    <xf numFmtId="165" fontId="1" fillId="0" borderId="1" xfId="0" applyNumberFormat="1" applyFont="1" applyBorder="1"/>
    <xf numFmtId="165" fontId="1" fillId="0" borderId="0" xfId="0" applyNumberFormat="1" applyFont="1"/>
    <xf numFmtId="0" fontId="4" fillId="0" borderId="1" xfId="0" applyFont="1" applyBorder="1" applyAlignment="1">
      <alignment horizontal="right"/>
    </xf>
    <xf numFmtId="2" fontId="1" fillId="0" borderId="1" xfId="0" applyNumberFormat="1" applyFont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right"/>
    </xf>
    <xf numFmtId="3" fontId="1" fillId="0" borderId="1" xfId="0" applyNumberFormat="1" applyFont="1" applyBorder="1"/>
    <xf numFmtId="166" fontId="1" fillId="0" borderId="1" xfId="0" applyNumberFormat="1" applyFont="1" applyBorder="1"/>
    <xf numFmtId="0" fontId="11" fillId="7" borderId="1" xfId="0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9" fontId="12" fillId="0" borderId="1" xfId="0" applyNumberFormat="1" applyFont="1" applyBorder="1" applyAlignment="1">
      <alignment horizontal="right"/>
    </xf>
    <xf numFmtId="9" fontId="13" fillId="0" borderId="1" xfId="0" applyNumberFormat="1" applyFont="1" applyBorder="1"/>
    <xf numFmtId="0" fontId="3" fillId="3" borderId="2" xfId="0" applyFont="1" applyFill="1" applyBorder="1"/>
    <xf numFmtId="9" fontId="3" fillId="0" borderId="3" xfId="0" applyNumberFormat="1" applyFont="1" applyBorder="1" applyAlignment="1">
      <alignment horizontal="right"/>
    </xf>
    <xf numFmtId="9" fontId="3" fillId="3" borderId="3" xfId="0" applyNumberFormat="1" applyFont="1" applyFill="1" applyBorder="1" applyAlignment="1">
      <alignment horizontal="right"/>
    </xf>
    <xf numFmtId="164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" fontId="4" fillId="9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0" fontId="8" fillId="0" borderId="1" xfId="0" applyFont="1" applyBorder="1" applyAlignment="1">
      <alignment horizontal="left"/>
    </xf>
    <xf numFmtId="9" fontId="8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0" xfId="0" applyNumberFormat="1" applyFont="1"/>
    <xf numFmtId="165" fontId="8" fillId="0" borderId="1" xfId="0" applyNumberFormat="1" applyFont="1" applyBorder="1"/>
    <xf numFmtId="3" fontId="8" fillId="0" borderId="1" xfId="0" applyNumberFormat="1" applyFont="1" applyBorder="1"/>
    <xf numFmtId="164" fontId="8" fillId="0" borderId="1" xfId="0" applyNumberFormat="1" applyFont="1" applyBorder="1"/>
    <xf numFmtId="0" fontId="15" fillId="3" borderId="1" xfId="0" applyFont="1" applyFill="1" applyBorder="1"/>
    <xf numFmtId="165" fontId="15" fillId="3" borderId="1" xfId="0" applyNumberFormat="1" applyFont="1" applyFill="1" applyBorder="1"/>
    <xf numFmtId="0" fontId="2" fillId="3" borderId="1" xfId="0" applyFont="1" applyFill="1" applyBorder="1"/>
    <xf numFmtId="10" fontId="15" fillId="3" borderId="1" xfId="0" applyNumberFormat="1" applyFont="1" applyFill="1" applyBorder="1"/>
    <xf numFmtId="4" fontId="15" fillId="3" borderId="1" xfId="0" applyNumberFormat="1" applyFont="1" applyFill="1" applyBorder="1"/>
    <xf numFmtId="1" fontId="15" fillId="3" borderId="1" xfId="0" applyNumberFormat="1" applyFont="1" applyFill="1" applyBorder="1"/>
    <xf numFmtId="0" fontId="1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8" fillId="11" borderId="1" xfId="0" applyFont="1" applyFill="1" applyBorder="1" applyAlignment="1">
      <alignment horizontal="right"/>
    </xf>
    <xf numFmtId="164" fontId="8" fillId="11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4" fillId="11" borderId="1" xfId="0" applyFont="1" applyFill="1" applyBorder="1" applyAlignment="1">
      <alignment horizontal="right"/>
    </xf>
    <xf numFmtId="164" fontId="4" fillId="11" borderId="1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9" fontId="4" fillId="0" borderId="1" xfId="0" applyNumberFormat="1" applyFont="1" applyBorder="1" applyAlignment="1">
      <alignment horizontal="left"/>
    </xf>
    <xf numFmtId="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164" fontId="14" fillId="4" borderId="0" xfId="0" applyNumberFormat="1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66228</xdr:colOff>
      <xdr:row>68</xdr:row>
      <xdr:rowOff>76200</xdr:rowOff>
    </xdr:from>
    <xdr:to>
      <xdr:col>10</xdr:col>
      <xdr:colOff>535787</xdr:colOff>
      <xdr:row>89</xdr:row>
      <xdr:rowOff>164795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E25C37-5140-38E1-777A-DE5F290F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328" y="12458700"/>
          <a:ext cx="9323999" cy="3769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711F-B2FE-429B-BC44-DD7DD2A1AB83}">
  <sheetPr>
    <outlinePr summaryBelow="0" summaryRight="0"/>
  </sheetPr>
  <dimension ref="B1:Z1029"/>
  <sheetViews>
    <sheetView showGridLines="0" tabSelected="1" topLeftCell="A67" workbookViewId="0">
      <selection activeCell="L78" sqref="L78"/>
    </sheetView>
  </sheetViews>
  <sheetFormatPr defaultColWidth="12.59765625" defaultRowHeight="15" customHeight="1" x14ac:dyDescent="0.25"/>
  <cols>
    <col min="1" max="1" width="5.5" customWidth="1"/>
    <col min="2" max="2" width="15.3984375" customWidth="1"/>
  </cols>
  <sheetData>
    <row r="1" spans="2:23" ht="13.8" x14ac:dyDescent="0.25">
      <c r="C1" s="1"/>
      <c r="H1" s="2"/>
      <c r="J1" s="3" t="s">
        <v>0</v>
      </c>
      <c r="S1" s="3" t="s">
        <v>1</v>
      </c>
    </row>
    <row r="2" spans="2:23" ht="13.8" x14ac:dyDescent="0.25"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1</v>
      </c>
    </row>
    <row r="3" spans="2:23" ht="15" customHeight="1" x14ac:dyDescent="0.3">
      <c r="B3" s="5" t="s">
        <v>23</v>
      </c>
      <c r="C3" s="6">
        <f ca="1">IFERROR(__xludf.DUMMYFUNCTION("GOOGLEFINANCE(""NSE:""&amp;B3,""price"")"),375.15)</f>
        <v>375.15</v>
      </c>
      <c r="D3" s="6">
        <f ca="1">IFERROR(__xludf.DUMMYFUNCTION("GOOGLEFINANCE((""NSE:""&amp;B3),""marketcap"")/10000000"),274007.0327915)</f>
        <v>274007.03279149998</v>
      </c>
      <c r="E3" s="6">
        <f t="shared" ref="E3:F3" si="0">D44</f>
        <v>23964</v>
      </c>
      <c r="F3" s="6">
        <f t="shared" si="0"/>
        <v>5500</v>
      </c>
      <c r="G3" s="7">
        <v>76704</v>
      </c>
      <c r="H3" s="8">
        <f>H44</f>
        <v>7.53</v>
      </c>
      <c r="I3" s="9">
        <v>1</v>
      </c>
      <c r="J3" s="9">
        <v>731</v>
      </c>
      <c r="K3" s="6">
        <v>19424</v>
      </c>
      <c r="L3" s="9">
        <v>0</v>
      </c>
      <c r="M3" s="10">
        <v>84</v>
      </c>
      <c r="N3" s="6">
        <v>34857</v>
      </c>
      <c r="O3" s="6">
        <v>19752</v>
      </c>
      <c r="P3" s="10">
        <v>40831</v>
      </c>
      <c r="Q3" s="6">
        <v>20838</v>
      </c>
      <c r="R3" s="6">
        <v>9116</v>
      </c>
      <c r="S3" s="6">
        <v>586</v>
      </c>
      <c r="T3" s="6">
        <v>617</v>
      </c>
      <c r="U3" s="6">
        <v>-1696</v>
      </c>
      <c r="V3" s="6">
        <v>1011</v>
      </c>
      <c r="W3" s="6">
        <f t="shared" ref="W3:W4" si="1">SUM(S3:U3)</f>
        <v>-493</v>
      </c>
    </row>
    <row r="4" spans="2:23" ht="15" customHeight="1" x14ac:dyDescent="0.3">
      <c r="B4" s="11" t="s">
        <v>24</v>
      </c>
      <c r="C4" s="6">
        <v>301</v>
      </c>
      <c r="D4" s="6">
        <f ca="1">C4*D3/C3</f>
        <v>219848.37230505529</v>
      </c>
      <c r="E4" s="11">
        <v>20464</v>
      </c>
      <c r="F4" s="11">
        <v>4163</v>
      </c>
      <c r="G4" s="7">
        <v>60690</v>
      </c>
      <c r="H4" s="12">
        <v>7.28</v>
      </c>
      <c r="I4" s="13">
        <v>1</v>
      </c>
      <c r="J4" s="13">
        <v>731</v>
      </c>
      <c r="K4" s="13">
        <v>15595</v>
      </c>
      <c r="L4" s="13">
        <v>0</v>
      </c>
      <c r="M4" s="13">
        <v>82</v>
      </c>
      <c r="N4" s="13">
        <v>34062</v>
      </c>
      <c r="O4" s="13">
        <v>22026</v>
      </c>
      <c r="P4" s="13">
        <v>39527</v>
      </c>
      <c r="Q4" s="6">
        <v>23181</v>
      </c>
      <c r="R4" s="13">
        <v>7392</v>
      </c>
      <c r="S4" s="13">
        <v>4659</v>
      </c>
      <c r="T4" s="13">
        <v>-5932</v>
      </c>
      <c r="U4" s="13">
        <v>-1475</v>
      </c>
      <c r="V4" s="13">
        <v>652</v>
      </c>
      <c r="W4" s="6">
        <f t="shared" si="1"/>
        <v>-2748</v>
      </c>
    </row>
    <row r="5" spans="2:23" ht="15" customHeight="1" x14ac:dyDescent="0.3">
      <c r="B5" s="14" t="s">
        <v>25</v>
      </c>
      <c r="C5" s="15">
        <f t="shared" ref="C5:K5" ca="1" si="2">(C3/C4)-1</f>
        <v>0.2463455149501661</v>
      </c>
      <c r="D5" s="15">
        <f t="shared" ca="1" si="2"/>
        <v>0.2463455149501661</v>
      </c>
      <c r="E5" s="15">
        <f t="shared" si="2"/>
        <v>0.17103205629397977</v>
      </c>
      <c r="F5" s="15">
        <f t="shared" si="2"/>
        <v>0.32116262310833532</v>
      </c>
      <c r="G5" s="15">
        <f t="shared" si="2"/>
        <v>0.26386554621848735</v>
      </c>
      <c r="H5" s="15">
        <f t="shared" si="2"/>
        <v>3.4340659340659441E-2</v>
      </c>
      <c r="I5" s="15">
        <f t="shared" si="2"/>
        <v>0</v>
      </c>
      <c r="J5" s="15">
        <f t="shared" si="2"/>
        <v>0</v>
      </c>
      <c r="K5" s="15">
        <f t="shared" si="2"/>
        <v>0.24552741263225397</v>
      </c>
      <c r="L5" s="15"/>
      <c r="M5" s="15">
        <f t="shared" ref="M5:W5" si="3">(M3/M4)-1</f>
        <v>2.4390243902439046E-2</v>
      </c>
      <c r="N5" s="15">
        <f t="shared" si="3"/>
        <v>2.3339792143737936E-2</v>
      </c>
      <c r="O5" s="15">
        <f t="shared" si="3"/>
        <v>-0.10324162353582134</v>
      </c>
      <c r="P5" s="15">
        <f t="shared" si="3"/>
        <v>3.2990108027424192E-2</v>
      </c>
      <c r="Q5" s="15">
        <f t="shared" si="3"/>
        <v>-0.10107415555843147</v>
      </c>
      <c r="R5" s="15">
        <f t="shared" si="3"/>
        <v>0.23322510822510822</v>
      </c>
      <c r="S5" s="15">
        <f t="shared" si="3"/>
        <v>-0.87422193603777631</v>
      </c>
      <c r="T5" s="15">
        <f t="shared" si="3"/>
        <v>-1.104012137559002</v>
      </c>
      <c r="U5" s="15">
        <f t="shared" si="3"/>
        <v>0.14983050847457635</v>
      </c>
      <c r="V5" s="15">
        <f t="shared" si="3"/>
        <v>0.55061349693251538</v>
      </c>
      <c r="W5" s="15">
        <f t="shared" si="3"/>
        <v>-0.82059679767103344</v>
      </c>
    </row>
    <row r="6" spans="2:23" ht="15" customHeight="1" x14ac:dyDescent="0.3">
      <c r="B6" s="16"/>
      <c r="C6" s="17"/>
      <c r="D6" s="17"/>
      <c r="E6" s="17"/>
      <c r="F6" s="17"/>
      <c r="G6" s="17"/>
      <c r="H6" s="18"/>
      <c r="I6" s="17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2:23" ht="15" customHeight="1" x14ac:dyDescent="0.3">
      <c r="B7" s="16" t="s">
        <v>25</v>
      </c>
      <c r="C7" s="17" t="s">
        <v>26</v>
      </c>
      <c r="D7" s="17"/>
      <c r="E7" s="17"/>
      <c r="F7" s="17" t="s">
        <v>27</v>
      </c>
      <c r="G7" s="17"/>
      <c r="H7" s="18"/>
      <c r="I7" s="17" t="s">
        <v>28</v>
      </c>
      <c r="J7" s="19"/>
      <c r="K7" s="19"/>
      <c r="L7" s="19" t="s">
        <v>29</v>
      </c>
      <c r="M7" s="19"/>
      <c r="N7" s="19"/>
      <c r="O7" s="19"/>
      <c r="P7" s="19"/>
      <c r="Q7" s="19"/>
      <c r="R7" s="19"/>
      <c r="S7" s="19"/>
    </row>
    <row r="8" spans="2:23" ht="13.8" x14ac:dyDescent="0.25">
      <c r="B8" s="3" t="s">
        <v>30</v>
      </c>
      <c r="C8" s="3" t="s">
        <v>31</v>
      </c>
      <c r="D8" s="3" t="s">
        <v>32</v>
      </c>
      <c r="E8" s="3" t="s">
        <v>33</v>
      </c>
      <c r="F8" s="3" t="s">
        <v>34</v>
      </c>
      <c r="G8" s="3" t="s">
        <v>35</v>
      </c>
      <c r="H8" s="4" t="s">
        <v>36</v>
      </c>
      <c r="I8" s="3" t="s">
        <v>37</v>
      </c>
      <c r="J8" s="3" t="s">
        <v>37</v>
      </c>
      <c r="K8" s="3" t="s">
        <v>38</v>
      </c>
      <c r="L8" s="3" t="s">
        <v>39</v>
      </c>
      <c r="M8" s="3" t="s">
        <v>40</v>
      </c>
      <c r="N8" s="3" t="s">
        <v>41</v>
      </c>
      <c r="O8" s="3" t="s">
        <v>42</v>
      </c>
      <c r="P8" s="3" t="s">
        <v>43</v>
      </c>
      <c r="Q8" s="16"/>
      <c r="R8" s="16"/>
      <c r="S8" s="16"/>
    </row>
    <row r="9" spans="2:23" ht="15" customHeight="1" x14ac:dyDescent="0.3">
      <c r="B9" s="20">
        <f>F33</f>
        <v>4.5999999999999999E-2</v>
      </c>
      <c r="C9" s="20">
        <f>C29</f>
        <v>0.21829240820004506</v>
      </c>
      <c r="D9" s="20">
        <f>N3/O3</f>
        <v>1.7647326852976915</v>
      </c>
      <c r="E9" s="10">
        <f>(R3/E3)*365</f>
        <v>138.84743782340178</v>
      </c>
      <c r="F9" s="20">
        <f>L3/K3</f>
        <v>0</v>
      </c>
      <c r="G9" s="20">
        <f>Q3/P3</f>
        <v>0.51034753006294242</v>
      </c>
      <c r="H9" s="21">
        <f>C30</f>
        <v>775.30555555555566</v>
      </c>
      <c r="I9" s="22">
        <f>F3/K3</f>
        <v>0.28315485996705109</v>
      </c>
      <c r="J9" s="20">
        <f>F3/K3</f>
        <v>0.28315485996705109</v>
      </c>
      <c r="K9" s="20">
        <f>F3/P3</f>
        <v>0.13470157478386521</v>
      </c>
      <c r="L9" s="6">
        <f ca="1">C3/H3</f>
        <v>49.820717131474098</v>
      </c>
      <c r="M9" s="23">
        <f ca="1">H3/C3</f>
        <v>2.0071971211515396E-2</v>
      </c>
      <c r="N9" s="6">
        <f>K3/(J3/I3)</f>
        <v>26.571819425444595</v>
      </c>
      <c r="O9" s="6">
        <f ca="1">C3/N9</f>
        <v>14.118340712520594</v>
      </c>
      <c r="P9" s="8">
        <f ca="1">S33</f>
        <v>2.0728718184470396</v>
      </c>
      <c r="Q9" s="16"/>
      <c r="R9" s="16"/>
      <c r="S9" s="16"/>
    </row>
    <row r="10" spans="2:23" ht="13.8" x14ac:dyDescent="0.25">
      <c r="C10" s="1"/>
      <c r="H10" s="2"/>
    </row>
    <row r="11" spans="2:23" ht="13.8" x14ac:dyDescent="0.25">
      <c r="B11" s="24" t="s">
        <v>2</v>
      </c>
      <c r="C11" s="24" t="s">
        <v>3</v>
      </c>
      <c r="D11" s="24" t="s">
        <v>44</v>
      </c>
      <c r="E11" s="24" t="s">
        <v>45</v>
      </c>
      <c r="F11" s="24" t="s">
        <v>46</v>
      </c>
      <c r="H11" s="2"/>
    </row>
    <row r="12" spans="2:23" ht="15" customHeight="1" x14ac:dyDescent="0.3">
      <c r="B12" s="5" t="s">
        <v>23</v>
      </c>
      <c r="C12" s="6">
        <f ca="1">IFERROR(__xludf.DUMMYFUNCTION("GOOGLEFINANCE(""NSE:""&amp;B12,""price"")"),375.15)</f>
        <v>375.15</v>
      </c>
      <c r="D12" s="25">
        <v>0.03</v>
      </c>
      <c r="E12" s="26">
        <f ca="1">IFERROR(MAX(0.25, MIN(1,1.25 - 0.5*(C12/N17))),"")</f>
        <v>0.32970432676370853</v>
      </c>
      <c r="F12" s="27">
        <f ca="1">D12*E12</f>
        <v>9.8911298029112551E-3</v>
      </c>
      <c r="H12" s="2"/>
    </row>
    <row r="14" spans="2:23" ht="13.8" x14ac:dyDescent="0.25">
      <c r="B14" s="11" t="s">
        <v>47</v>
      </c>
      <c r="C14" s="3" t="s">
        <v>48</v>
      </c>
      <c r="D14" s="24" t="s">
        <v>49</v>
      </c>
      <c r="E14" s="24" t="s">
        <v>50</v>
      </c>
      <c r="F14" s="24" t="s">
        <v>51</v>
      </c>
      <c r="G14" s="24" t="s">
        <v>52</v>
      </c>
      <c r="H14" s="28" t="s">
        <v>53</v>
      </c>
      <c r="I14" s="24" t="s">
        <v>54</v>
      </c>
      <c r="J14" s="24" t="s">
        <v>55</v>
      </c>
      <c r="K14" s="24" t="s">
        <v>53</v>
      </c>
      <c r="L14" s="24" t="s">
        <v>56</v>
      </c>
      <c r="M14" s="24" t="s">
        <v>55</v>
      </c>
      <c r="N14" s="24" t="s">
        <v>57</v>
      </c>
    </row>
    <row r="15" spans="2:23" ht="15" customHeight="1" x14ac:dyDescent="0.3">
      <c r="B15" s="11"/>
      <c r="C15" s="29" t="s">
        <v>58</v>
      </c>
      <c r="D15" s="30">
        <f t="shared" ref="D15:F15" si="4">FV(D21,5,0,-D16,0)</f>
        <v>100408.80229016721</v>
      </c>
      <c r="E15" s="30">
        <f t="shared" si="4"/>
        <v>17571.54040077926</v>
      </c>
      <c r="F15" s="31">
        <f t="shared" si="4"/>
        <v>24.049859112251124</v>
      </c>
      <c r="G15" s="32">
        <f>FV(8%,5,0,-G16,0)</f>
        <v>69.399221723381444</v>
      </c>
      <c r="H15" s="33">
        <f t="shared" ref="H15:H17" si="5">F15*20</f>
        <v>480.99718224502249</v>
      </c>
      <c r="I15" s="33">
        <f t="shared" ref="I15:I17" si="6">AVERAGE(H15,J15)</f>
        <v>625.29633691852928</v>
      </c>
      <c r="J15" s="33">
        <f t="shared" ref="J15:J17" si="7">F15*32</f>
        <v>769.59549159203596</v>
      </c>
      <c r="K15" s="34">
        <f t="shared" ref="K15:K17" si="8">G15*4.3</f>
        <v>298.41665341054022</v>
      </c>
      <c r="L15" s="33">
        <f t="shared" ref="L15:L17" si="9">AVERAGE(K15,M15)</f>
        <v>405.98544708178144</v>
      </c>
      <c r="M15" s="34">
        <f t="shared" ref="M15:M17" si="10">G15*7.4</f>
        <v>513.55424075302267</v>
      </c>
      <c r="N15" s="33">
        <f t="shared" ref="N15:N17" si="11">I15*60%+L15*40%</f>
        <v>537.57198098383014</v>
      </c>
    </row>
    <row r="16" spans="2:23" ht="13.8" x14ac:dyDescent="0.25">
      <c r="B16" s="11"/>
      <c r="C16" s="29" t="s">
        <v>59</v>
      </c>
      <c r="D16" s="30">
        <f>FV(16%,4,0,-D17,0)</f>
        <v>49920.920517836785</v>
      </c>
      <c r="E16" s="30">
        <f>D16*G21</f>
        <v>8736.1610906214373</v>
      </c>
      <c r="F16" s="31">
        <f>(E16*F17)/E17</f>
        <v>11.957030437812842</v>
      </c>
      <c r="G16" s="34">
        <f>FV(10%,4,0,-G17,0)</f>
        <v>47.231944192153222</v>
      </c>
      <c r="H16" s="33">
        <f t="shared" si="5"/>
        <v>239.14060875625682</v>
      </c>
      <c r="I16" s="33">
        <f t="shared" si="6"/>
        <v>310.88279138313385</v>
      </c>
      <c r="J16" s="33">
        <f t="shared" si="7"/>
        <v>382.62497401001093</v>
      </c>
      <c r="K16" s="34">
        <f t="shared" si="8"/>
        <v>203.09736002625885</v>
      </c>
      <c r="L16" s="33">
        <f t="shared" si="9"/>
        <v>276.30687352409632</v>
      </c>
      <c r="M16" s="34">
        <f t="shared" si="10"/>
        <v>349.51638702193384</v>
      </c>
      <c r="N16" s="33">
        <f t="shared" si="11"/>
        <v>297.05242423951881</v>
      </c>
    </row>
    <row r="17" spans="2:26" ht="13.8" x14ac:dyDescent="0.25">
      <c r="B17" s="11"/>
      <c r="C17" s="29" t="s">
        <v>60</v>
      </c>
      <c r="D17" s="30">
        <f>FV(D20,1,0,-D45,0)</f>
        <v>27570.879999999997</v>
      </c>
      <c r="E17" s="30">
        <f>D17*G20</f>
        <v>6010.4518399999997</v>
      </c>
      <c r="F17" s="31">
        <f>FV(F20,1,0,-H45,0)</f>
        <v>8.2263999999999999</v>
      </c>
      <c r="G17" s="34">
        <f>(60%*F17)+N45</f>
        <v>32.260053406292748</v>
      </c>
      <c r="H17" s="33">
        <f t="shared" si="5"/>
        <v>164.52799999999999</v>
      </c>
      <c r="I17" s="33">
        <f t="shared" si="6"/>
        <v>213.88639999999998</v>
      </c>
      <c r="J17" s="33">
        <f t="shared" si="7"/>
        <v>263.2448</v>
      </c>
      <c r="K17" s="34">
        <f t="shared" si="8"/>
        <v>138.71822964705882</v>
      </c>
      <c r="L17" s="33">
        <f t="shared" si="9"/>
        <v>188.72131242681257</v>
      </c>
      <c r="M17" s="34">
        <f t="shared" si="10"/>
        <v>238.72439520656636</v>
      </c>
      <c r="N17" s="33">
        <f t="shared" si="11"/>
        <v>203.820364970725</v>
      </c>
    </row>
    <row r="18" spans="2:26" ht="13.8" x14ac:dyDescent="0.25">
      <c r="H18" s="2"/>
    </row>
    <row r="19" spans="2:26" ht="13.8" x14ac:dyDescent="0.25">
      <c r="B19" s="35" t="s">
        <v>47</v>
      </c>
      <c r="C19" s="3" t="s">
        <v>48</v>
      </c>
      <c r="D19" s="24" t="s">
        <v>49</v>
      </c>
      <c r="E19" s="24" t="s">
        <v>50</v>
      </c>
      <c r="F19" s="24" t="s">
        <v>61</v>
      </c>
      <c r="G19" s="24" t="s">
        <v>62</v>
      </c>
      <c r="H19" s="2"/>
      <c r="Z19" s="36"/>
    </row>
    <row r="20" spans="2:26" ht="13.8" x14ac:dyDescent="0.25">
      <c r="B20" s="37"/>
      <c r="C20" s="29" t="s">
        <v>63</v>
      </c>
      <c r="D20" s="38">
        <v>0.16</v>
      </c>
      <c r="E20" s="38">
        <f>(E17/E45)-1</f>
        <v>0.12935960916948508</v>
      </c>
      <c r="F20" s="39">
        <v>0.13</v>
      </c>
      <c r="G20" s="40">
        <v>0.218</v>
      </c>
      <c r="H20" s="2"/>
    </row>
    <row r="21" spans="2:26" ht="13.8" x14ac:dyDescent="0.25">
      <c r="B21" s="11"/>
      <c r="C21" s="29" t="s">
        <v>64</v>
      </c>
      <c r="D21" s="38">
        <v>0.15</v>
      </c>
      <c r="E21" s="38">
        <v>0.15</v>
      </c>
      <c r="F21" s="39">
        <v>0.15</v>
      </c>
      <c r="G21" s="40">
        <v>0.17499999999999999</v>
      </c>
      <c r="H21" s="2"/>
    </row>
    <row r="23" spans="2:26" ht="13.8" x14ac:dyDescent="0.25">
      <c r="B23" s="41" t="s">
        <v>65</v>
      </c>
      <c r="C23" s="41" t="s">
        <v>66</v>
      </c>
      <c r="D23" s="41" t="s">
        <v>67</v>
      </c>
      <c r="E23" s="42" t="s">
        <v>68</v>
      </c>
      <c r="F23" s="36"/>
      <c r="G23" s="41" t="s">
        <v>65</v>
      </c>
      <c r="H23" s="41" t="s">
        <v>69</v>
      </c>
      <c r="I23" s="41" t="s">
        <v>70</v>
      </c>
      <c r="J23" s="42" t="s">
        <v>68</v>
      </c>
      <c r="L23" s="41" t="s">
        <v>65</v>
      </c>
      <c r="M23" s="41" t="s">
        <v>71</v>
      </c>
      <c r="N23" s="41" t="s">
        <v>72</v>
      </c>
      <c r="O23" s="42" t="s">
        <v>68</v>
      </c>
      <c r="U23" s="24" t="s">
        <v>73</v>
      </c>
      <c r="V23" s="41" t="s">
        <v>66</v>
      </c>
      <c r="W23" s="41" t="s">
        <v>67</v>
      </c>
      <c r="X23" s="24" t="s">
        <v>74</v>
      </c>
      <c r="Y23" s="24" t="s">
        <v>25</v>
      </c>
    </row>
    <row r="24" spans="2:26" ht="13.8" x14ac:dyDescent="0.25">
      <c r="B24" s="37" t="s">
        <v>75</v>
      </c>
      <c r="C24" s="43">
        <v>4439</v>
      </c>
      <c r="D24" s="43">
        <v>4243</v>
      </c>
      <c r="E24" s="44">
        <f t="shared" ref="E24:E28" si="12">(C24/D24)^(1/1)-1</f>
        <v>4.6193730850813131E-2</v>
      </c>
      <c r="F24" s="45"/>
      <c r="G24" s="37" t="s">
        <v>75</v>
      </c>
      <c r="H24" s="43">
        <v>9149</v>
      </c>
      <c r="I24" s="43">
        <v>8564</v>
      </c>
      <c r="J24" s="44">
        <f t="shared" ref="J24:J28" si="13">(H24/I24)^(1/1)-1</f>
        <v>6.830920130780016E-2</v>
      </c>
      <c r="K24" s="36"/>
      <c r="L24" s="37" t="s">
        <v>75</v>
      </c>
      <c r="M24" s="43">
        <v>23768</v>
      </c>
      <c r="N24" s="43">
        <v>20268</v>
      </c>
      <c r="O24" s="44">
        <f t="shared" ref="O24:O28" si="14">(M24/N24)^(1/1)-1</f>
        <v>0.17268600749950669</v>
      </c>
      <c r="U24" s="11" t="s">
        <v>76</v>
      </c>
      <c r="V24" s="46">
        <v>1960</v>
      </c>
      <c r="W24" s="37">
        <v>2556</v>
      </c>
      <c r="X24" s="38">
        <f t="shared" ref="X24:X30" si="15">V24/$V$32</f>
        <v>0.58992788432597731</v>
      </c>
      <c r="Y24" s="22">
        <f t="shared" ref="Y24:Y30" si="16">(V24/W24)-1</f>
        <v>-0.23317683881064166</v>
      </c>
    </row>
    <row r="25" spans="2:26" ht="13.8" x14ac:dyDescent="0.25">
      <c r="B25" s="37" t="s">
        <v>77</v>
      </c>
      <c r="C25" s="43">
        <v>1.44</v>
      </c>
      <c r="D25" s="43">
        <v>1.18</v>
      </c>
      <c r="E25" s="22">
        <f t="shared" si="12"/>
        <v>0.22033898305084754</v>
      </c>
      <c r="G25" s="37" t="s">
        <v>77</v>
      </c>
      <c r="H25" s="47">
        <v>6</v>
      </c>
      <c r="I25" s="47">
        <v>4</v>
      </c>
      <c r="J25" s="22">
        <f t="shared" si="13"/>
        <v>0.5</v>
      </c>
      <c r="L25" s="37" t="s">
        <v>77</v>
      </c>
      <c r="M25" s="43">
        <v>10</v>
      </c>
      <c r="N25" s="43">
        <v>7</v>
      </c>
      <c r="O25" s="22">
        <f t="shared" si="14"/>
        <v>0.4285714285714286</v>
      </c>
      <c r="U25" s="11" t="s">
        <v>78</v>
      </c>
      <c r="V25" s="46">
        <v>99</v>
      </c>
      <c r="W25" s="37">
        <v>67</v>
      </c>
      <c r="X25" s="38">
        <f t="shared" si="15"/>
        <v>2.9797377830750895E-2</v>
      </c>
      <c r="Y25" s="22">
        <f t="shared" si="16"/>
        <v>0.47761194029850751</v>
      </c>
    </row>
    <row r="26" spans="2:26" ht="13.8" x14ac:dyDescent="0.25">
      <c r="B26" s="37" t="s">
        <v>79</v>
      </c>
      <c r="C26" s="43">
        <v>3324</v>
      </c>
      <c r="D26" s="43">
        <v>3404</v>
      </c>
      <c r="E26" s="22">
        <f t="shared" si="12"/>
        <v>-2.3501762632197387E-2</v>
      </c>
      <c r="G26" s="37" t="s">
        <v>79</v>
      </c>
      <c r="H26" s="43">
        <v>6476</v>
      </c>
      <c r="I26" s="43">
        <v>6399</v>
      </c>
      <c r="J26" s="22">
        <f t="shared" si="13"/>
        <v>1.2033130176590134E-2</v>
      </c>
      <c r="L26" s="37" t="s">
        <v>79</v>
      </c>
      <c r="M26" s="43">
        <v>17412</v>
      </c>
      <c r="N26" s="43">
        <v>15672</v>
      </c>
      <c r="O26" s="22">
        <f t="shared" si="14"/>
        <v>0.11102603369065855</v>
      </c>
      <c r="U26" s="48" t="s">
        <v>80</v>
      </c>
      <c r="V26" s="49">
        <v>16</v>
      </c>
      <c r="W26" s="37">
        <v>-308</v>
      </c>
      <c r="X26" s="38">
        <f t="shared" si="15"/>
        <v>4.8157378312324679E-3</v>
      </c>
      <c r="Y26" s="22">
        <f t="shared" si="16"/>
        <v>-1.051948051948052</v>
      </c>
    </row>
    <row r="27" spans="2:26" ht="13.8" x14ac:dyDescent="0.25">
      <c r="B27" s="37" t="s">
        <v>81</v>
      </c>
      <c r="C27" s="43">
        <v>969</v>
      </c>
      <c r="D27" s="43">
        <v>791</v>
      </c>
      <c r="E27" s="22">
        <f t="shared" si="12"/>
        <v>0.22503160556257895</v>
      </c>
      <c r="F27" s="45"/>
      <c r="G27" s="37" t="s">
        <v>81</v>
      </c>
      <c r="H27" s="43">
        <v>2127</v>
      </c>
      <c r="I27" s="43">
        <v>1797</v>
      </c>
      <c r="J27" s="22">
        <f t="shared" si="13"/>
        <v>0.18363939899833048</v>
      </c>
      <c r="K27" s="36"/>
      <c r="L27" s="37" t="s">
        <v>81</v>
      </c>
      <c r="M27" s="43">
        <v>5322</v>
      </c>
      <c r="N27" s="43">
        <v>3985</v>
      </c>
      <c r="O27" s="22">
        <f t="shared" si="14"/>
        <v>0.33550815558343783</v>
      </c>
      <c r="U27" s="11" t="s">
        <v>82</v>
      </c>
      <c r="V27" s="46">
        <v>696</v>
      </c>
      <c r="W27" s="37">
        <v>666</v>
      </c>
      <c r="X27" s="38">
        <f t="shared" si="15"/>
        <v>0.20948459565861235</v>
      </c>
      <c r="Y27" s="22">
        <f t="shared" si="16"/>
        <v>4.5045045045045029E-2</v>
      </c>
    </row>
    <row r="28" spans="2:26" ht="13.8" x14ac:dyDescent="0.25">
      <c r="B28" s="37" t="s">
        <v>61</v>
      </c>
      <c r="C28" s="47">
        <v>1.33</v>
      </c>
      <c r="D28" s="47">
        <v>1.08</v>
      </c>
      <c r="E28" s="22">
        <f t="shared" si="12"/>
        <v>0.2314814814814814</v>
      </c>
      <c r="G28" s="37" t="s">
        <v>61</v>
      </c>
      <c r="H28" s="47">
        <v>2.91</v>
      </c>
      <c r="I28" s="47">
        <v>2.46</v>
      </c>
      <c r="J28" s="22">
        <f t="shared" si="13"/>
        <v>0.18292682926829285</v>
      </c>
      <c r="L28" s="37" t="s">
        <v>61</v>
      </c>
      <c r="M28" s="47">
        <v>7.28</v>
      </c>
      <c r="N28" s="47">
        <v>5.45</v>
      </c>
      <c r="O28" s="22">
        <f t="shared" si="14"/>
        <v>0.33577981651376154</v>
      </c>
      <c r="U28" s="11" t="s">
        <v>83</v>
      </c>
      <c r="V28" s="43">
        <v>1.44</v>
      </c>
      <c r="W28" s="43">
        <v>1.18</v>
      </c>
      <c r="X28" s="38">
        <f t="shared" si="15"/>
        <v>4.3341640481092209E-4</v>
      </c>
      <c r="Y28" s="22">
        <f t="shared" si="16"/>
        <v>0.22033898305084754</v>
      </c>
    </row>
    <row r="29" spans="2:26" ht="13.8" x14ac:dyDescent="0.25">
      <c r="B29" s="37" t="s">
        <v>84</v>
      </c>
      <c r="C29" s="44">
        <f t="shared" ref="C29:D29" si="17">C27/C24</f>
        <v>0.21829240820004506</v>
      </c>
      <c r="D29" s="44">
        <f t="shared" si="17"/>
        <v>0.18642469950506718</v>
      </c>
      <c r="E29" s="44">
        <f t="shared" ref="E29:E30" si="18">C29-D29</f>
        <v>3.1867708694977875E-2</v>
      </c>
      <c r="F29" s="45"/>
      <c r="G29" s="37" t="s">
        <v>84</v>
      </c>
      <c r="H29" s="44">
        <f t="shared" ref="H29:I29" si="19">H27/H24</f>
        <v>0.23248442452727075</v>
      </c>
      <c r="I29" s="44">
        <f t="shared" si="19"/>
        <v>0.20983185427370388</v>
      </c>
      <c r="J29" s="44">
        <f t="shared" ref="J29:J30" si="20">H29-I29</f>
        <v>2.2652570253566873E-2</v>
      </c>
      <c r="K29" s="36"/>
      <c r="L29" s="37" t="s">
        <v>84</v>
      </c>
      <c r="M29" s="44">
        <f t="shared" ref="M29:N29" si="21">M27/M24</f>
        <v>0.22391450690003367</v>
      </c>
      <c r="N29" s="44">
        <f t="shared" si="21"/>
        <v>0.19661535425300966</v>
      </c>
      <c r="O29" s="44">
        <f t="shared" ref="O29:O30" si="22">M29-N29</f>
        <v>2.7299152647024011E-2</v>
      </c>
      <c r="U29" s="11" t="s">
        <v>85</v>
      </c>
      <c r="V29" s="46">
        <v>121</v>
      </c>
      <c r="W29" s="37">
        <v>108</v>
      </c>
      <c r="X29" s="38">
        <f t="shared" si="15"/>
        <v>3.6419017348695536E-2</v>
      </c>
      <c r="Y29" s="22">
        <f t="shared" si="16"/>
        <v>0.12037037037037046</v>
      </c>
    </row>
    <row r="30" spans="2:26" ht="13.8" x14ac:dyDescent="0.25">
      <c r="B30" s="37" t="s">
        <v>36</v>
      </c>
      <c r="C30" s="43">
        <f t="shared" ref="C30:D30" si="23">(C24-C26+C25)/C25</f>
        <v>775.30555555555566</v>
      </c>
      <c r="D30" s="43">
        <f t="shared" si="23"/>
        <v>712.01694915254234</v>
      </c>
      <c r="E30" s="50">
        <f t="shared" si="18"/>
        <v>63.288606403013318</v>
      </c>
      <c r="F30" s="36"/>
      <c r="G30" s="37" t="s">
        <v>36</v>
      </c>
      <c r="H30" s="43">
        <f t="shared" ref="H30:I30" si="24">(H24-H26+H25)/H25</f>
        <v>446.5</v>
      </c>
      <c r="I30" s="43">
        <f t="shared" si="24"/>
        <v>542.25</v>
      </c>
      <c r="J30" s="51">
        <f t="shared" si="20"/>
        <v>-95.75</v>
      </c>
      <c r="L30" s="37" t="s">
        <v>36</v>
      </c>
      <c r="M30" s="43">
        <f t="shared" ref="M30:N30" si="25">(M24-M26+M25)/M25</f>
        <v>636.6</v>
      </c>
      <c r="N30" s="43">
        <f t="shared" si="25"/>
        <v>657.57142857142856</v>
      </c>
      <c r="O30" s="50">
        <f t="shared" si="22"/>
        <v>-20.971428571428532</v>
      </c>
      <c r="U30" s="11" t="s">
        <v>86</v>
      </c>
      <c r="V30" s="46">
        <v>429</v>
      </c>
      <c r="W30" s="37">
        <v>314</v>
      </c>
      <c r="X30" s="38">
        <f t="shared" si="15"/>
        <v>0.12912197059992053</v>
      </c>
      <c r="Y30" s="22">
        <f t="shared" si="16"/>
        <v>0.36624203821656054</v>
      </c>
    </row>
    <row r="31" spans="2:26" ht="13.8" x14ac:dyDescent="0.25">
      <c r="H31" s="2"/>
    </row>
    <row r="32" spans="2:26" ht="17.399999999999999" x14ac:dyDescent="0.3">
      <c r="B32" s="41" t="s">
        <v>87</v>
      </c>
      <c r="C32" s="41" t="s">
        <v>88</v>
      </c>
      <c r="D32" s="41" t="s">
        <v>89</v>
      </c>
      <c r="E32" s="41" t="s">
        <v>90</v>
      </c>
      <c r="F32" s="41" t="s">
        <v>91</v>
      </c>
      <c r="G32" s="41" t="s">
        <v>92</v>
      </c>
      <c r="H32" s="2"/>
      <c r="I32" s="41" t="s">
        <v>93</v>
      </c>
      <c r="J32" s="41" t="s">
        <v>94</v>
      </c>
      <c r="K32" s="41" t="s">
        <v>95</v>
      </c>
      <c r="L32" s="41" t="s">
        <v>69</v>
      </c>
      <c r="M32" s="41" t="s">
        <v>66</v>
      </c>
      <c r="N32" s="41" t="s">
        <v>96</v>
      </c>
      <c r="P32" s="52" t="s">
        <v>97</v>
      </c>
      <c r="Q32" s="52" t="s">
        <v>98</v>
      </c>
      <c r="R32" s="52" t="s">
        <v>99</v>
      </c>
      <c r="S32" s="52" t="s">
        <v>100</v>
      </c>
      <c r="U32" s="53" t="s">
        <v>101</v>
      </c>
      <c r="V32" s="54">
        <f t="shared" ref="V32:W32" si="26">SUM(V24:V30)</f>
        <v>3322.44</v>
      </c>
      <c r="W32" s="54">
        <f t="shared" si="26"/>
        <v>3404.18</v>
      </c>
      <c r="X32" s="55">
        <f>V32/$V$32</f>
        <v>1</v>
      </c>
      <c r="Y32" s="56">
        <f>(V32/W32)-1</f>
        <v>-2.4011656257894698E-2</v>
      </c>
    </row>
    <row r="33" spans="2:23" ht="14.4" x14ac:dyDescent="0.3">
      <c r="B33" s="57" t="s">
        <v>75</v>
      </c>
      <c r="C33" s="58">
        <v>0.17</v>
      </c>
      <c r="D33" s="58">
        <v>0.249</v>
      </c>
      <c r="E33" s="58">
        <v>0.17299999999999999</v>
      </c>
      <c r="F33" s="58">
        <v>4.5999999999999999E-2</v>
      </c>
      <c r="G33" s="59">
        <v>0.16</v>
      </c>
      <c r="H33" s="2"/>
      <c r="I33" s="37" t="s">
        <v>61</v>
      </c>
      <c r="J33" s="37">
        <v>1.5</v>
      </c>
      <c r="K33" s="37">
        <v>1.79</v>
      </c>
      <c r="L33" s="37">
        <v>2.91</v>
      </c>
      <c r="M33" s="37">
        <v>1.33</v>
      </c>
      <c r="N33" s="47">
        <f>SUM(J33:M33)</f>
        <v>7.53</v>
      </c>
      <c r="P33" s="60">
        <v>5.5</v>
      </c>
      <c r="Q33" s="61">
        <f>N33</f>
        <v>7.53</v>
      </c>
      <c r="R33" s="62">
        <f>F17</f>
        <v>8.2263999999999999</v>
      </c>
      <c r="S33" s="101">
        <f ca="1">R35/22</f>
        <v>2.0728718184470396</v>
      </c>
    </row>
    <row r="34" spans="2:23" ht="17.399999999999999" x14ac:dyDescent="0.3">
      <c r="B34" s="57" t="s">
        <v>81</v>
      </c>
      <c r="C34" s="58">
        <v>0.39</v>
      </c>
      <c r="D34" s="58">
        <v>0.46</v>
      </c>
      <c r="E34" s="58">
        <v>0.34</v>
      </c>
      <c r="F34" s="58">
        <v>0.23</v>
      </c>
      <c r="G34" s="59">
        <v>0.25</v>
      </c>
      <c r="H34" s="2"/>
      <c r="P34" s="52" t="s">
        <v>102</v>
      </c>
      <c r="Q34" s="52" t="s">
        <v>102</v>
      </c>
      <c r="R34" s="52" t="s">
        <v>103</v>
      </c>
      <c r="S34" s="102"/>
    </row>
    <row r="35" spans="2:23" ht="14.4" x14ac:dyDescent="0.3">
      <c r="B35" s="57" t="s">
        <v>62</v>
      </c>
      <c r="C35" s="63">
        <v>0.21299999999999999</v>
      </c>
      <c r="D35" s="63">
        <v>0.219</v>
      </c>
      <c r="E35" s="63">
        <v>0.224</v>
      </c>
      <c r="F35" s="63">
        <v>0.218</v>
      </c>
      <c r="G35" s="63">
        <v>0.219</v>
      </c>
      <c r="P35" s="64">
        <f>C4/P33</f>
        <v>54.727272727272727</v>
      </c>
      <c r="Q35" s="65">
        <f ca="1">C3/Q33</f>
        <v>49.820717131474098</v>
      </c>
      <c r="R35" s="66">
        <f ca="1">C3/R33</f>
        <v>45.603180005834872</v>
      </c>
      <c r="S35" s="102"/>
    </row>
    <row r="37" spans="2:23" ht="13.8" x14ac:dyDescent="0.25">
      <c r="B37" s="3" t="s">
        <v>104</v>
      </c>
      <c r="C37" s="3" t="s">
        <v>48</v>
      </c>
      <c r="D37" s="24" t="s">
        <v>49</v>
      </c>
      <c r="E37" s="24" t="s">
        <v>50</v>
      </c>
      <c r="F37" s="24" t="s">
        <v>105</v>
      </c>
      <c r="G37" s="24" t="s">
        <v>106</v>
      </c>
      <c r="H37" s="24" t="s">
        <v>51</v>
      </c>
      <c r="I37" s="28" t="s">
        <v>62</v>
      </c>
      <c r="J37" s="24" t="s">
        <v>107</v>
      </c>
      <c r="K37" s="24" t="s">
        <v>108</v>
      </c>
      <c r="L37" s="24" t="s">
        <v>109</v>
      </c>
      <c r="M37" s="24" t="s">
        <v>110</v>
      </c>
      <c r="N37" s="24" t="s">
        <v>52</v>
      </c>
      <c r="O37" s="24" t="s">
        <v>111</v>
      </c>
      <c r="P37" s="24" t="s">
        <v>112</v>
      </c>
      <c r="T37" s="67"/>
    </row>
    <row r="38" spans="2:23" ht="13.8" x14ac:dyDescent="0.25">
      <c r="B38" s="37"/>
      <c r="C38" s="68" t="s">
        <v>113</v>
      </c>
      <c r="D38" s="69">
        <f t="shared" ref="D38:H38" si="27">(D45/D46)-1</f>
        <v>0.17268600749950669</v>
      </c>
      <c r="E38" s="69">
        <f t="shared" si="27"/>
        <v>0.33550815558343783</v>
      </c>
      <c r="F38" s="69">
        <f t="shared" si="27"/>
        <v>0</v>
      </c>
      <c r="G38" s="69">
        <f t="shared" si="27"/>
        <v>0.23392112856684832</v>
      </c>
      <c r="H38" s="69">
        <f t="shared" si="27"/>
        <v>0.33577981651376154</v>
      </c>
      <c r="I38" s="40">
        <f>I45</f>
        <v>0.22391450690003367</v>
      </c>
      <c r="J38" s="69">
        <f t="shared" ref="J38:K38" si="28">(J45/J46)-1</f>
        <v>1.1473684210526316</v>
      </c>
      <c r="K38" s="69">
        <f t="shared" si="28"/>
        <v>0.57870370370370372</v>
      </c>
      <c r="L38" s="70">
        <f t="shared" ref="L38:M38" si="29">L45</f>
        <v>28.021978021978022</v>
      </c>
      <c r="M38" s="70">
        <f t="shared" si="29"/>
        <v>46.840659340659336</v>
      </c>
      <c r="N38" s="69">
        <f>(N45/N46)-1</f>
        <v>0.22344726203601617</v>
      </c>
      <c r="O38" s="12">
        <f t="shared" ref="O38:P38" si="30">O45</f>
        <v>7.4659056773805945</v>
      </c>
      <c r="P38" s="12">
        <f t="shared" si="30"/>
        <v>12.479773705817562</v>
      </c>
    </row>
    <row r="39" spans="2:23" ht="13.8" x14ac:dyDescent="0.25">
      <c r="B39" s="37"/>
      <c r="C39" s="68" t="s">
        <v>114</v>
      </c>
      <c r="D39" s="69">
        <f t="shared" ref="D39:G39" si="31">(D45/D50)^(1/5)-1</f>
        <v>0.13467041315352923</v>
      </c>
      <c r="E39" s="69">
        <f t="shared" si="31"/>
        <v>0.23868934044545864</v>
      </c>
      <c r="F39" s="69">
        <f t="shared" si="31"/>
        <v>0.24539038982715344</v>
      </c>
      <c r="G39" s="69">
        <f t="shared" si="31"/>
        <v>0.14383011461082784</v>
      </c>
      <c r="H39" s="69">
        <f>((3*H45)/H50)^(1/5)-1</f>
        <v>0.2386658471477705</v>
      </c>
      <c r="I39" s="40">
        <f>MEDIAN(I45:I50)</f>
        <v>0.16472433158717398</v>
      </c>
      <c r="J39" s="69">
        <f t="shared" ref="J39:K39" si="32">((3*J45)/J50)^(1/5)-1</f>
        <v>0.61329088111448105</v>
      </c>
      <c r="K39" s="69">
        <f t="shared" si="32"/>
        <v>0.53004132408222993</v>
      </c>
      <c r="L39" s="7">
        <f t="shared" ref="L39:M39" si="33">MEDIAN(L45:L50)</f>
        <v>14.709369143509612</v>
      </c>
      <c r="M39" s="7">
        <f t="shared" si="33"/>
        <v>25.589496481451604</v>
      </c>
      <c r="N39" s="69">
        <f>((3*N45)/N50)^(1/5)-1</f>
        <v>0.14706652667996645</v>
      </c>
      <c r="O39" s="12">
        <f t="shared" ref="O39:P39" si="34">MEDIAN(O45:O50)</f>
        <v>3.0493328228558743</v>
      </c>
      <c r="P39" s="12">
        <f t="shared" si="34"/>
        <v>5.2870222640989004</v>
      </c>
    </row>
    <row r="40" spans="2:23" ht="13.8" x14ac:dyDescent="0.25">
      <c r="B40" s="11"/>
      <c r="C40" s="68" t="s">
        <v>115</v>
      </c>
      <c r="D40" s="69">
        <f t="shared" ref="D40:G40" si="35">(D45/D55)^(1/10)-1</f>
        <v>0.12078837938908604</v>
      </c>
      <c r="E40" s="69">
        <f t="shared" si="35"/>
        <v>0.16090871634402593</v>
      </c>
      <c r="F40" s="69">
        <f t="shared" si="35"/>
        <v>0.24762118038067027</v>
      </c>
      <c r="G40" s="69">
        <f t="shared" si="35"/>
        <v>9.123398027197771E-2</v>
      </c>
      <c r="H40" s="69">
        <f>((91*H45)/H55)^(1/10)-1</f>
        <v>0.16091026230401217</v>
      </c>
      <c r="I40" s="40">
        <f>MEDIAN(I45:I55)</f>
        <v>0.15798755186721991</v>
      </c>
      <c r="J40" s="69">
        <f t="shared" ref="J40:K40" si="36">((91*J45)/J55)^(1/10)-1</f>
        <v>0.33402455026696587</v>
      </c>
      <c r="K40" s="69">
        <f t="shared" si="36"/>
        <v>0.36518550508574088</v>
      </c>
      <c r="L40" s="7">
        <f t="shared" ref="L40:M40" si="37">MEDIAN(L45:L55)</f>
        <v>16.539050535987748</v>
      </c>
      <c r="M40" s="7">
        <f t="shared" si="37"/>
        <v>24.388984509466436</v>
      </c>
      <c r="N40" s="69">
        <f>((91*N45)/N55)^(1/10)-1</f>
        <v>9.3775900480780994E-2</v>
      </c>
      <c r="O40" s="12">
        <f t="shared" ref="O40:P40" si="38">MEDIAN(O45:O55)</f>
        <v>2.5308241401687215</v>
      </c>
      <c r="P40" s="12">
        <f t="shared" si="38"/>
        <v>4.5280807423083189</v>
      </c>
      <c r="W40" s="71"/>
    </row>
    <row r="41" spans="2:23" ht="13.8" x14ac:dyDescent="0.25">
      <c r="B41" s="11"/>
      <c r="C41" s="68" t="s">
        <v>116</v>
      </c>
      <c r="D41" s="69">
        <f t="shared" ref="D41:G41" si="39">(D45/D65)^(1/20)-1</f>
        <v>0.10525084372559634</v>
      </c>
      <c r="E41" s="69">
        <f t="shared" si="39"/>
        <v>0.13197543042725224</v>
      </c>
      <c r="F41" s="69">
        <f t="shared" si="39"/>
        <v>0.11696964165579282</v>
      </c>
      <c r="G41" s="69">
        <f t="shared" si="39"/>
        <v>0.12899285366858115</v>
      </c>
      <c r="H41" s="69">
        <f>((91*H45)/H65)^(1/20)-1</f>
        <v>0.13169870913125226</v>
      </c>
      <c r="I41" s="72">
        <f>MEDIAN(I45:I65)</f>
        <v>0.15412274250224728</v>
      </c>
      <c r="J41" s="69">
        <f t="shared" ref="J41:K41" si="40">((91*J45)/J65)^(1/20)-1</f>
        <v>0.22051360049247637</v>
      </c>
      <c r="K41" s="69">
        <f t="shared" si="40"/>
        <v>0.20434257578726567</v>
      </c>
      <c r="L41" s="73">
        <f t="shared" ref="L41:M41" si="41">MEDIAN(L45:L65)</f>
        <v>9.7964601769911503</v>
      </c>
      <c r="M41" s="73">
        <f t="shared" si="41"/>
        <v>19.933333333333334</v>
      </c>
      <c r="N41" s="69">
        <f>((91*N45)/N65)^(1/20)-1</f>
        <v>0.12826977035492582</v>
      </c>
      <c r="O41" s="74">
        <f t="shared" ref="O41:P41" si="42">MEDIAN(O45:O65)</f>
        <v>2.4030603939443269</v>
      </c>
      <c r="P41" s="74">
        <f t="shared" si="42"/>
        <v>3.9308435566170883</v>
      </c>
    </row>
    <row r="42" spans="2:23" ht="13.8" x14ac:dyDescent="0.25">
      <c r="B42" s="75"/>
      <c r="C42" s="1"/>
      <c r="D42" s="76"/>
      <c r="E42" s="77"/>
      <c r="F42" s="77"/>
      <c r="H42" s="78"/>
      <c r="I42" s="79"/>
      <c r="J42" s="80"/>
      <c r="K42" s="80"/>
      <c r="L42" s="77"/>
      <c r="M42" s="77"/>
    </row>
    <row r="43" spans="2:23" ht="13.8" x14ac:dyDescent="0.25">
      <c r="B43" s="3" t="s">
        <v>117</v>
      </c>
      <c r="C43" s="3" t="s">
        <v>48</v>
      </c>
      <c r="D43" s="24" t="s">
        <v>49</v>
      </c>
      <c r="E43" s="24" t="s">
        <v>50</v>
      </c>
      <c r="F43" s="24" t="s">
        <v>105</v>
      </c>
      <c r="G43" s="24" t="s">
        <v>106</v>
      </c>
      <c r="H43" s="24" t="s">
        <v>51</v>
      </c>
      <c r="I43" s="28" t="s">
        <v>62</v>
      </c>
      <c r="J43" s="24" t="s">
        <v>107</v>
      </c>
      <c r="K43" s="24" t="s">
        <v>108</v>
      </c>
      <c r="L43" s="24" t="s">
        <v>109</v>
      </c>
      <c r="M43" s="24" t="s">
        <v>110</v>
      </c>
      <c r="N43" s="24" t="s">
        <v>52</v>
      </c>
      <c r="O43" s="24" t="s">
        <v>111</v>
      </c>
      <c r="P43" s="24" t="s">
        <v>112</v>
      </c>
    </row>
    <row r="44" spans="2:23" ht="14.4" x14ac:dyDescent="0.3">
      <c r="B44" s="37"/>
      <c r="C44" s="81" t="s">
        <v>118</v>
      </c>
      <c r="D44" s="43">
        <f>D45+C24-D24</f>
        <v>23964</v>
      </c>
      <c r="E44" s="43">
        <f>E45+C27-D27</f>
        <v>5500</v>
      </c>
      <c r="F44" s="37">
        <v>731</v>
      </c>
      <c r="G44" s="37">
        <v>19243</v>
      </c>
      <c r="H44" s="47">
        <f>N33</f>
        <v>7.53</v>
      </c>
      <c r="I44" s="44">
        <f t="shared" ref="I44:I68" si="43">E44/D44</f>
        <v>0.22951093306626608</v>
      </c>
      <c r="J44" s="37">
        <v>256</v>
      </c>
      <c r="K44" s="37">
        <v>426</v>
      </c>
      <c r="L44" s="82">
        <f t="shared" ref="L44:L68" si="44">J44/H44</f>
        <v>33.997343957503318</v>
      </c>
      <c r="M44" s="82">
        <f t="shared" ref="M44:M68" si="45">K44/H44</f>
        <v>56.573705179282868</v>
      </c>
      <c r="N44" s="43">
        <f t="shared" ref="N44:N53" si="46">(F44+G44)/(F44/1)</f>
        <v>27.324213406292749</v>
      </c>
      <c r="O44" s="83">
        <f t="shared" ref="O44:O68" si="47">J44/N44</f>
        <v>9.3689796735756481</v>
      </c>
      <c r="P44" s="83">
        <f t="shared" ref="P44:P68" si="48">K44/N44</f>
        <v>15.590567738059478</v>
      </c>
    </row>
    <row r="45" spans="2:23" ht="14.4" x14ac:dyDescent="0.3">
      <c r="B45" s="37"/>
      <c r="C45" s="81" t="s">
        <v>119</v>
      </c>
      <c r="D45" s="37">
        <v>23768</v>
      </c>
      <c r="E45" s="37">
        <v>5322</v>
      </c>
      <c r="F45" s="37">
        <v>731</v>
      </c>
      <c r="G45" s="37">
        <v>19243</v>
      </c>
      <c r="H45" s="37">
        <v>7.28</v>
      </c>
      <c r="I45" s="44">
        <f t="shared" si="43"/>
        <v>0.22391450690003367</v>
      </c>
      <c r="J45" s="37">
        <v>204</v>
      </c>
      <c r="K45" s="37">
        <v>341</v>
      </c>
      <c r="L45" s="82">
        <f t="shared" si="44"/>
        <v>28.021978021978022</v>
      </c>
      <c r="M45" s="82">
        <f t="shared" si="45"/>
        <v>46.840659340659336</v>
      </c>
      <c r="N45" s="43">
        <f t="shared" si="46"/>
        <v>27.324213406292749</v>
      </c>
      <c r="O45" s="83">
        <f t="shared" si="47"/>
        <v>7.4659056773805945</v>
      </c>
      <c r="P45" s="83">
        <f t="shared" si="48"/>
        <v>12.479773705817562</v>
      </c>
    </row>
    <row r="46" spans="2:23" ht="14.4" x14ac:dyDescent="0.3">
      <c r="B46" s="37"/>
      <c r="C46" s="81" t="s">
        <v>120</v>
      </c>
      <c r="D46" s="37">
        <v>20268</v>
      </c>
      <c r="E46" s="37">
        <v>3985</v>
      </c>
      <c r="F46" s="37">
        <v>731</v>
      </c>
      <c r="G46" s="37">
        <v>15595</v>
      </c>
      <c r="H46" s="37">
        <v>5.45</v>
      </c>
      <c r="I46" s="44">
        <f t="shared" si="43"/>
        <v>0.19661535425300966</v>
      </c>
      <c r="J46" s="37">
        <v>95</v>
      </c>
      <c r="K46" s="37">
        <v>216</v>
      </c>
      <c r="L46" s="82">
        <f t="shared" si="44"/>
        <v>17.431192660550458</v>
      </c>
      <c r="M46" s="82">
        <f t="shared" si="45"/>
        <v>39.633027522935777</v>
      </c>
      <c r="N46" s="43">
        <f t="shared" si="46"/>
        <v>22.333789329685363</v>
      </c>
      <c r="O46" s="83">
        <f t="shared" si="47"/>
        <v>4.2536444934460373</v>
      </c>
      <c r="P46" s="83">
        <f t="shared" si="48"/>
        <v>9.6714443219404629</v>
      </c>
    </row>
    <row r="47" spans="2:23" ht="14.4" x14ac:dyDescent="0.3">
      <c r="B47" s="37" t="s">
        <v>121</v>
      </c>
      <c r="C47" s="81" t="s">
        <v>122</v>
      </c>
      <c r="D47" s="37">
        <v>17646</v>
      </c>
      <c r="E47" s="37">
        <v>3006</v>
      </c>
      <c r="F47" s="37">
        <v>731</v>
      </c>
      <c r="G47" s="37">
        <v>13131</v>
      </c>
      <c r="H47" s="37">
        <v>4.09</v>
      </c>
      <c r="I47" s="44">
        <f t="shared" si="43"/>
        <v>0.17035022101326081</v>
      </c>
      <c r="J47" s="43">
        <v>70.08</v>
      </c>
      <c r="K47" s="43">
        <v>114.65</v>
      </c>
      <c r="L47" s="82">
        <f t="shared" si="44"/>
        <v>17.134474327628361</v>
      </c>
      <c r="M47" s="82">
        <f t="shared" si="45"/>
        <v>28.031784841075797</v>
      </c>
      <c r="N47" s="43">
        <f t="shared" si="46"/>
        <v>18.963064295485637</v>
      </c>
      <c r="O47" s="83">
        <f t="shared" si="47"/>
        <v>3.6956052517674216</v>
      </c>
      <c r="P47" s="83">
        <f t="shared" si="48"/>
        <v>6.0459637858894819</v>
      </c>
    </row>
    <row r="48" spans="2:23" ht="14.4" x14ac:dyDescent="0.3">
      <c r="B48" s="37"/>
      <c r="C48" s="29" t="s">
        <v>123</v>
      </c>
      <c r="D48" s="37">
        <v>15085</v>
      </c>
      <c r="E48" s="37">
        <v>2400</v>
      </c>
      <c r="F48" s="37">
        <v>244</v>
      </c>
      <c r="G48" s="37">
        <v>12042</v>
      </c>
      <c r="H48" s="83">
        <v>9.85</v>
      </c>
      <c r="I48" s="84">
        <f t="shared" si="43"/>
        <v>0.15909844216108718</v>
      </c>
      <c r="J48" s="37">
        <v>121</v>
      </c>
      <c r="K48" s="37">
        <v>228</v>
      </c>
      <c r="L48" s="82">
        <f t="shared" si="44"/>
        <v>12.284263959390863</v>
      </c>
      <c r="M48" s="82">
        <f t="shared" si="45"/>
        <v>23.147208121827411</v>
      </c>
      <c r="N48" s="43">
        <f t="shared" si="46"/>
        <v>50.352459016393439</v>
      </c>
      <c r="O48" s="83">
        <f t="shared" si="47"/>
        <v>2.4030603939443269</v>
      </c>
      <c r="P48" s="83">
        <f t="shared" si="48"/>
        <v>4.5280807423083189</v>
      </c>
    </row>
    <row r="49" spans="2:16" ht="14.4" x14ac:dyDescent="0.3">
      <c r="B49" s="37"/>
      <c r="C49" s="29" t="s">
        <v>124</v>
      </c>
      <c r="D49" s="46">
        <v>14109</v>
      </c>
      <c r="E49" s="46">
        <v>2100</v>
      </c>
      <c r="F49" s="46">
        <v>244</v>
      </c>
      <c r="G49" s="37">
        <v>10816</v>
      </c>
      <c r="H49" s="85">
        <v>8.6199999999999992</v>
      </c>
      <c r="I49" s="84">
        <f t="shared" si="43"/>
        <v>0.14884116521369339</v>
      </c>
      <c r="J49" s="46">
        <v>58</v>
      </c>
      <c r="K49" s="46">
        <v>155</v>
      </c>
      <c r="L49" s="82">
        <f t="shared" si="44"/>
        <v>6.7285382830626457</v>
      </c>
      <c r="M49" s="82">
        <f t="shared" si="45"/>
        <v>17.981438515081209</v>
      </c>
      <c r="N49" s="43">
        <f t="shared" si="46"/>
        <v>45.327868852459019</v>
      </c>
      <c r="O49" s="83">
        <f t="shared" si="47"/>
        <v>1.2795660036166365</v>
      </c>
      <c r="P49" s="83">
        <f t="shared" si="48"/>
        <v>3.4195298372513561</v>
      </c>
    </row>
    <row r="50" spans="2:16" ht="14.4" x14ac:dyDescent="0.3">
      <c r="B50" s="11"/>
      <c r="C50" s="81" t="s">
        <v>125</v>
      </c>
      <c r="D50" s="46">
        <v>12637</v>
      </c>
      <c r="E50" s="46">
        <v>1825</v>
      </c>
      <c r="F50" s="46">
        <v>244</v>
      </c>
      <c r="G50" s="37">
        <v>9828</v>
      </c>
      <c r="H50" s="85">
        <v>7.49</v>
      </c>
      <c r="I50" s="84">
        <f t="shared" si="43"/>
        <v>0.14441718762364486</v>
      </c>
      <c r="J50" s="46">
        <v>56</v>
      </c>
      <c r="K50" s="46">
        <v>122</v>
      </c>
      <c r="L50" s="82">
        <f t="shared" si="44"/>
        <v>7.4766355140186915</v>
      </c>
      <c r="M50" s="82">
        <f t="shared" si="45"/>
        <v>16.288384512683578</v>
      </c>
      <c r="N50" s="43">
        <f t="shared" si="46"/>
        <v>41.278688524590166</v>
      </c>
      <c r="O50" s="83">
        <f t="shared" si="47"/>
        <v>1.3566322478157267</v>
      </c>
      <c r="P50" s="83">
        <f t="shared" si="48"/>
        <v>2.9555202541699761</v>
      </c>
    </row>
    <row r="51" spans="2:16" ht="14.4" x14ac:dyDescent="0.3">
      <c r="B51" s="11"/>
      <c r="C51" s="29" t="s">
        <v>126</v>
      </c>
      <c r="D51" s="46">
        <v>12237</v>
      </c>
      <c r="E51" s="46">
        <v>1886</v>
      </c>
      <c r="F51" s="46">
        <v>243</v>
      </c>
      <c r="G51" s="37">
        <v>8968</v>
      </c>
      <c r="H51" s="85">
        <v>7.74</v>
      </c>
      <c r="I51" s="84">
        <f t="shared" si="43"/>
        <v>0.15412274250224728</v>
      </c>
      <c r="J51" s="46">
        <v>73</v>
      </c>
      <c r="K51" s="46">
        <v>149</v>
      </c>
      <c r="L51" s="82">
        <f t="shared" si="44"/>
        <v>9.4315245478036172</v>
      </c>
      <c r="M51" s="82">
        <f t="shared" si="45"/>
        <v>19.250645994832041</v>
      </c>
      <c r="N51" s="43">
        <f t="shared" si="46"/>
        <v>37.905349794238681</v>
      </c>
      <c r="O51" s="83">
        <f t="shared" si="47"/>
        <v>1.9258495277385737</v>
      </c>
      <c r="P51" s="83">
        <f t="shared" si="48"/>
        <v>3.9308435566170883</v>
      </c>
    </row>
    <row r="52" spans="2:16" ht="14.4" x14ac:dyDescent="0.3">
      <c r="B52" s="11" t="s">
        <v>127</v>
      </c>
      <c r="C52" s="29" t="s">
        <v>128</v>
      </c>
      <c r="D52" s="46">
        <v>10680</v>
      </c>
      <c r="E52" s="86">
        <v>1431</v>
      </c>
      <c r="F52" s="46">
        <v>243</v>
      </c>
      <c r="G52" s="37">
        <v>7772</v>
      </c>
      <c r="H52" s="87">
        <v>5.83</v>
      </c>
      <c r="I52" s="84">
        <f t="shared" si="43"/>
        <v>0.13398876404494381</v>
      </c>
      <c r="J52" s="46">
        <v>112</v>
      </c>
      <c r="K52" s="46">
        <v>158</v>
      </c>
      <c r="L52" s="82">
        <f t="shared" si="44"/>
        <v>19.21097770154374</v>
      </c>
      <c r="M52" s="82">
        <f t="shared" si="45"/>
        <v>27.101200686106345</v>
      </c>
      <c r="N52" s="43">
        <f t="shared" si="46"/>
        <v>32.983539094650205</v>
      </c>
      <c r="O52" s="83">
        <f t="shared" si="47"/>
        <v>3.3956331877729258</v>
      </c>
      <c r="P52" s="83">
        <f t="shared" si="48"/>
        <v>4.7902682470368063</v>
      </c>
    </row>
    <row r="53" spans="2:16" ht="14.4" x14ac:dyDescent="0.3">
      <c r="B53" s="75" t="s">
        <v>129</v>
      </c>
      <c r="C53" s="81" t="s">
        <v>130</v>
      </c>
      <c r="D53" s="46">
        <v>9640</v>
      </c>
      <c r="E53" s="46">
        <v>1523</v>
      </c>
      <c r="F53" s="46">
        <v>223</v>
      </c>
      <c r="G53" s="37">
        <v>7512</v>
      </c>
      <c r="H53" s="88">
        <v>6.53</v>
      </c>
      <c r="I53" s="84">
        <f t="shared" si="43"/>
        <v>0.15798755186721991</v>
      </c>
      <c r="J53" s="46">
        <v>108</v>
      </c>
      <c r="K53" s="46">
        <v>162</v>
      </c>
      <c r="L53" s="82">
        <f t="shared" si="44"/>
        <v>16.539050535987748</v>
      </c>
      <c r="M53" s="82">
        <f t="shared" si="45"/>
        <v>24.808575803981622</v>
      </c>
      <c r="N53" s="43">
        <f t="shared" si="46"/>
        <v>34.686098654708523</v>
      </c>
      <c r="O53" s="83">
        <f t="shared" si="47"/>
        <v>3.1136393018745956</v>
      </c>
      <c r="P53" s="83">
        <f t="shared" si="48"/>
        <v>4.6704589528118934</v>
      </c>
    </row>
    <row r="54" spans="2:16" ht="14.4" x14ac:dyDescent="0.3">
      <c r="B54" s="75"/>
      <c r="C54" s="29" t="s">
        <v>131</v>
      </c>
      <c r="D54" s="89">
        <v>7548</v>
      </c>
      <c r="E54" s="46">
        <v>1386</v>
      </c>
      <c r="F54" s="46">
        <v>240</v>
      </c>
      <c r="G54" s="37">
        <v>9006</v>
      </c>
      <c r="H54" s="88">
        <v>58.1</v>
      </c>
      <c r="I54" s="84">
        <f t="shared" si="43"/>
        <v>0.18362480127186009</v>
      </c>
      <c r="J54" s="46">
        <v>975</v>
      </c>
      <c r="K54" s="46">
        <v>1417</v>
      </c>
      <c r="L54" s="82">
        <f t="shared" si="44"/>
        <v>16.781411359724611</v>
      </c>
      <c r="M54" s="82">
        <f t="shared" si="45"/>
        <v>24.388984509466436</v>
      </c>
      <c r="N54" s="43">
        <f t="shared" ref="N54:N68" si="49">(F54+G54)/(F54/10)</f>
        <v>385.25</v>
      </c>
      <c r="O54" s="83">
        <f t="shared" si="47"/>
        <v>2.5308241401687215</v>
      </c>
      <c r="P54" s="83">
        <f t="shared" si="48"/>
        <v>3.6781310837118752</v>
      </c>
    </row>
    <row r="55" spans="2:16" ht="14.4" x14ac:dyDescent="0.3">
      <c r="B55" s="75" t="s">
        <v>132</v>
      </c>
      <c r="C55" s="29" t="s">
        <v>133</v>
      </c>
      <c r="D55" s="46">
        <v>7599</v>
      </c>
      <c r="E55" s="46">
        <v>1197</v>
      </c>
      <c r="F55" s="46">
        <v>80</v>
      </c>
      <c r="G55" s="37">
        <v>8037</v>
      </c>
      <c r="H55" s="85">
        <v>149</v>
      </c>
      <c r="I55" s="84">
        <f t="shared" si="43"/>
        <v>0.15752072641136991</v>
      </c>
      <c r="J55" s="46">
        <v>1040</v>
      </c>
      <c r="K55" s="46">
        <f>4140/3</f>
        <v>1380</v>
      </c>
      <c r="L55" s="82">
        <f t="shared" si="44"/>
        <v>6.9798657718120802</v>
      </c>
      <c r="M55" s="82">
        <f t="shared" si="45"/>
        <v>9.2617449664429525</v>
      </c>
      <c r="N55" s="43">
        <f t="shared" si="49"/>
        <v>1014.625</v>
      </c>
      <c r="O55" s="83">
        <f t="shared" si="47"/>
        <v>1.0250092398669459</v>
      </c>
      <c r="P55" s="83">
        <f t="shared" si="48"/>
        <v>1.360108414438832</v>
      </c>
    </row>
    <row r="56" spans="2:16" ht="14.4" x14ac:dyDescent="0.3">
      <c r="B56" s="11"/>
      <c r="C56" s="81" t="s">
        <v>134</v>
      </c>
      <c r="D56" s="46">
        <v>6955</v>
      </c>
      <c r="E56" s="46">
        <v>951</v>
      </c>
      <c r="F56" s="46">
        <v>80</v>
      </c>
      <c r="G56" s="37">
        <v>7140</v>
      </c>
      <c r="H56" s="85">
        <v>118</v>
      </c>
      <c r="I56" s="84">
        <f t="shared" si="43"/>
        <v>0.13673616103522646</v>
      </c>
      <c r="J56" s="46">
        <v>895</v>
      </c>
      <c r="K56" s="46">
        <v>1375</v>
      </c>
      <c r="L56" s="82">
        <f t="shared" si="44"/>
        <v>7.5847457627118642</v>
      </c>
      <c r="M56" s="82">
        <f t="shared" si="45"/>
        <v>11.652542372881356</v>
      </c>
      <c r="N56" s="43">
        <f t="shared" si="49"/>
        <v>902.5</v>
      </c>
      <c r="O56" s="83">
        <f t="shared" si="47"/>
        <v>0.99168975069252074</v>
      </c>
      <c r="P56" s="83">
        <f t="shared" si="48"/>
        <v>1.5235457063711912</v>
      </c>
    </row>
    <row r="57" spans="2:16" ht="14.4" x14ac:dyDescent="0.3">
      <c r="B57" s="11"/>
      <c r="C57" s="29" t="s">
        <v>135</v>
      </c>
      <c r="D57" s="46">
        <v>6898</v>
      </c>
      <c r="E57" s="46">
        <v>910</v>
      </c>
      <c r="F57" s="46">
        <v>80</v>
      </c>
      <c r="G57" s="37">
        <v>6223</v>
      </c>
      <c r="H57" s="85">
        <v>113</v>
      </c>
      <c r="I57" s="84">
        <f t="shared" si="43"/>
        <v>0.13192229631777327</v>
      </c>
      <c r="J57" s="46">
        <v>1107</v>
      </c>
      <c r="K57" s="46">
        <v>1583</v>
      </c>
      <c r="L57" s="82">
        <f t="shared" si="44"/>
        <v>9.7964601769911503</v>
      </c>
      <c r="M57" s="82">
        <f t="shared" si="45"/>
        <v>14.008849557522124</v>
      </c>
      <c r="N57" s="43">
        <f t="shared" si="49"/>
        <v>787.875</v>
      </c>
      <c r="O57" s="83">
        <f t="shared" si="47"/>
        <v>1.4050452165635412</v>
      </c>
      <c r="P57" s="83">
        <f t="shared" si="48"/>
        <v>2.0092019673171504</v>
      </c>
    </row>
    <row r="58" spans="2:16" ht="14.4" x14ac:dyDescent="0.3">
      <c r="B58" s="11"/>
      <c r="C58" s="29" t="s">
        <v>136</v>
      </c>
      <c r="D58" s="46">
        <v>6510</v>
      </c>
      <c r="E58" s="89">
        <v>846</v>
      </c>
      <c r="F58" s="46">
        <v>80</v>
      </c>
      <c r="G58" s="37">
        <v>5554</v>
      </c>
      <c r="H58" s="85">
        <v>105</v>
      </c>
      <c r="I58" s="84">
        <f t="shared" si="43"/>
        <v>0.12995391705069123</v>
      </c>
      <c r="J58" s="46">
        <v>1293</v>
      </c>
      <c r="K58" s="46">
        <v>1888</v>
      </c>
      <c r="L58" s="82">
        <f t="shared" si="44"/>
        <v>12.314285714285715</v>
      </c>
      <c r="M58" s="82">
        <f t="shared" si="45"/>
        <v>17.980952380952381</v>
      </c>
      <c r="N58" s="43">
        <f t="shared" si="49"/>
        <v>704.25</v>
      </c>
      <c r="O58" s="83">
        <f t="shared" si="47"/>
        <v>1.8359957401490947</v>
      </c>
      <c r="P58" s="83">
        <f t="shared" si="48"/>
        <v>2.680866169684061</v>
      </c>
    </row>
    <row r="59" spans="2:16" ht="14.4" x14ac:dyDescent="0.3">
      <c r="B59" s="46"/>
      <c r="C59" s="81" t="s">
        <v>137</v>
      </c>
      <c r="D59" s="46">
        <v>6022</v>
      </c>
      <c r="E59" s="46">
        <v>877</v>
      </c>
      <c r="F59" s="46">
        <v>80</v>
      </c>
      <c r="G59" s="37">
        <v>4905</v>
      </c>
      <c r="H59" s="85">
        <v>109</v>
      </c>
      <c r="I59" s="84">
        <f t="shared" si="43"/>
        <v>0.14563268017270009</v>
      </c>
      <c r="J59" s="46">
        <v>1602</v>
      </c>
      <c r="K59" s="46">
        <v>2212</v>
      </c>
      <c r="L59" s="82">
        <f t="shared" si="44"/>
        <v>14.697247706422019</v>
      </c>
      <c r="M59" s="82">
        <f t="shared" si="45"/>
        <v>20.293577981651374</v>
      </c>
      <c r="N59" s="43">
        <f t="shared" si="49"/>
        <v>623.125</v>
      </c>
      <c r="O59" s="83">
        <f t="shared" si="47"/>
        <v>2.5709127382146439</v>
      </c>
      <c r="P59" s="83">
        <f t="shared" si="48"/>
        <v>3.5498495486459376</v>
      </c>
    </row>
    <row r="60" spans="2:16" ht="14.4" x14ac:dyDescent="0.3">
      <c r="B60" s="11"/>
      <c r="C60" s="29" t="s">
        <v>138</v>
      </c>
      <c r="D60" s="46">
        <v>5777</v>
      </c>
      <c r="E60" s="89">
        <v>737</v>
      </c>
      <c r="F60" s="46">
        <v>80</v>
      </c>
      <c r="G60" s="37">
        <v>4500</v>
      </c>
      <c r="H60" s="90">
        <v>92</v>
      </c>
      <c r="I60" s="84">
        <f t="shared" si="43"/>
        <v>0.12757486584732561</v>
      </c>
      <c r="J60" s="46">
        <v>830</v>
      </c>
      <c r="K60" s="46">
        <v>2252</v>
      </c>
      <c r="L60" s="82">
        <f t="shared" si="44"/>
        <v>9.0217391304347831</v>
      </c>
      <c r="M60" s="82">
        <f t="shared" si="45"/>
        <v>24.478260869565219</v>
      </c>
      <c r="N60" s="43">
        <f t="shared" si="49"/>
        <v>572.5</v>
      </c>
      <c r="O60" s="83">
        <f t="shared" si="47"/>
        <v>1.4497816593886463</v>
      </c>
      <c r="P60" s="83">
        <f t="shared" si="48"/>
        <v>3.9336244541484717</v>
      </c>
    </row>
    <row r="61" spans="2:16" ht="14.4" x14ac:dyDescent="0.3">
      <c r="B61" s="11"/>
      <c r="C61" s="29" t="s">
        <v>139</v>
      </c>
      <c r="D61" s="46">
        <v>5632</v>
      </c>
      <c r="E61" s="89">
        <v>753</v>
      </c>
      <c r="F61" s="46">
        <v>80</v>
      </c>
      <c r="G61" s="37">
        <v>3800</v>
      </c>
      <c r="H61" s="90">
        <v>94</v>
      </c>
      <c r="I61" s="84">
        <f t="shared" si="43"/>
        <v>0.13370028409090909</v>
      </c>
      <c r="J61" s="46">
        <v>545</v>
      </c>
      <c r="K61" s="46">
        <v>1360</v>
      </c>
      <c r="L61" s="82">
        <f t="shared" si="44"/>
        <v>5.7978723404255321</v>
      </c>
      <c r="M61" s="82">
        <f t="shared" si="45"/>
        <v>14.468085106382979</v>
      </c>
      <c r="N61" s="43">
        <f t="shared" si="49"/>
        <v>485</v>
      </c>
      <c r="O61" s="83">
        <f t="shared" si="47"/>
        <v>1.1237113402061856</v>
      </c>
      <c r="P61" s="83">
        <f t="shared" si="48"/>
        <v>2.804123711340206</v>
      </c>
    </row>
    <row r="62" spans="2:16" ht="14.4" x14ac:dyDescent="0.3">
      <c r="B62" s="11"/>
      <c r="C62" s="81" t="s">
        <v>140</v>
      </c>
      <c r="D62" s="91">
        <v>4451</v>
      </c>
      <c r="E62" s="46">
        <v>837</v>
      </c>
      <c r="F62" s="46">
        <v>80</v>
      </c>
      <c r="G62" s="37">
        <v>3200</v>
      </c>
      <c r="H62" s="85">
        <v>104.7</v>
      </c>
      <c r="I62" s="84">
        <f t="shared" si="43"/>
        <v>0.18804762974612446</v>
      </c>
      <c r="J62" s="46">
        <v>1040</v>
      </c>
      <c r="K62" s="46">
        <v>2180</v>
      </c>
      <c r="L62" s="82">
        <f t="shared" si="44"/>
        <v>9.9331423113658062</v>
      </c>
      <c r="M62" s="82">
        <f t="shared" si="45"/>
        <v>20.821394460362942</v>
      </c>
      <c r="N62" s="43">
        <f t="shared" si="49"/>
        <v>410</v>
      </c>
      <c r="O62" s="83">
        <f t="shared" si="47"/>
        <v>2.5365853658536586</v>
      </c>
      <c r="P62" s="83">
        <f t="shared" si="48"/>
        <v>5.3170731707317076</v>
      </c>
    </row>
    <row r="63" spans="2:16" ht="14.4" x14ac:dyDescent="0.3">
      <c r="B63" s="11"/>
      <c r="C63" s="29" t="s">
        <v>141</v>
      </c>
      <c r="D63" s="46">
        <v>3952</v>
      </c>
      <c r="E63" s="46">
        <v>718</v>
      </c>
      <c r="F63" s="46">
        <v>80</v>
      </c>
      <c r="G63" s="37">
        <v>2600</v>
      </c>
      <c r="H63" s="85">
        <v>90</v>
      </c>
      <c r="I63" s="84">
        <f t="shared" si="43"/>
        <v>0.18168016194331985</v>
      </c>
      <c r="J63" s="46">
        <v>815</v>
      </c>
      <c r="K63" s="46">
        <v>1794</v>
      </c>
      <c r="L63" s="82">
        <f t="shared" si="44"/>
        <v>9.0555555555555554</v>
      </c>
      <c r="M63" s="82">
        <f t="shared" si="45"/>
        <v>19.933333333333334</v>
      </c>
      <c r="N63" s="43">
        <f t="shared" si="49"/>
        <v>335</v>
      </c>
      <c r="O63" s="83">
        <f t="shared" si="47"/>
        <v>2.4328358208955225</v>
      </c>
      <c r="P63" s="83">
        <f t="shared" si="48"/>
        <v>5.3552238805970145</v>
      </c>
    </row>
    <row r="64" spans="2:16" ht="14.4" x14ac:dyDescent="0.3">
      <c r="B64" s="11"/>
      <c r="C64" s="29" t="s">
        <v>142</v>
      </c>
      <c r="D64" s="92">
        <v>3535</v>
      </c>
      <c r="E64" s="92">
        <v>583</v>
      </c>
      <c r="F64" s="46">
        <v>80</v>
      </c>
      <c r="G64" s="37">
        <v>2100</v>
      </c>
      <c r="H64" s="93">
        <v>72.88</v>
      </c>
      <c r="I64" s="84">
        <f t="shared" si="43"/>
        <v>0.16492220650636491</v>
      </c>
      <c r="J64" s="46">
        <v>660</v>
      </c>
      <c r="K64" s="46">
        <v>1398</v>
      </c>
      <c r="L64" s="82">
        <f t="shared" si="44"/>
        <v>9.0559824368825463</v>
      </c>
      <c r="M64" s="82">
        <f t="shared" si="45"/>
        <v>19.182217343578486</v>
      </c>
      <c r="N64" s="43">
        <f t="shared" si="49"/>
        <v>272.5</v>
      </c>
      <c r="O64" s="83">
        <f t="shared" si="47"/>
        <v>2.4220183486238533</v>
      </c>
      <c r="P64" s="83">
        <f t="shared" si="48"/>
        <v>5.1302752293577978</v>
      </c>
    </row>
    <row r="65" spans="2:20" ht="14.4" x14ac:dyDescent="0.3">
      <c r="B65" s="11"/>
      <c r="C65" s="81" t="s">
        <v>143</v>
      </c>
      <c r="D65" s="92">
        <v>3212</v>
      </c>
      <c r="E65" s="92">
        <v>446</v>
      </c>
      <c r="F65" s="46">
        <v>80</v>
      </c>
      <c r="G65" s="37">
        <v>1700</v>
      </c>
      <c r="H65" s="93">
        <v>55.79</v>
      </c>
      <c r="I65" s="84">
        <f t="shared" si="43"/>
        <v>0.13885429638854296</v>
      </c>
      <c r="J65" s="46">
        <v>345</v>
      </c>
      <c r="K65" s="46">
        <v>753</v>
      </c>
      <c r="L65" s="82">
        <f t="shared" si="44"/>
        <v>6.1839039254346657</v>
      </c>
      <c r="M65" s="82">
        <f t="shared" si="45"/>
        <v>13.497042480731315</v>
      </c>
      <c r="N65" s="43">
        <f t="shared" si="49"/>
        <v>222.5</v>
      </c>
      <c r="O65" s="83">
        <f t="shared" si="47"/>
        <v>1.550561797752809</v>
      </c>
      <c r="P65" s="83">
        <f t="shared" si="48"/>
        <v>3.3842696629213482</v>
      </c>
    </row>
    <row r="66" spans="2:20" ht="14.4" x14ac:dyDescent="0.3">
      <c r="B66" s="11"/>
      <c r="C66" s="29" t="s">
        <v>144</v>
      </c>
      <c r="D66" s="92">
        <v>2791</v>
      </c>
      <c r="E66" s="92">
        <v>302</v>
      </c>
      <c r="F66" s="46">
        <v>80</v>
      </c>
      <c r="G66" s="37">
        <v>1400</v>
      </c>
      <c r="H66" s="93">
        <v>37.869999999999997</v>
      </c>
      <c r="I66" s="84">
        <f t="shared" si="43"/>
        <v>0.10820494446434969</v>
      </c>
      <c r="J66" s="46">
        <v>181</v>
      </c>
      <c r="K66" s="46">
        <v>699</v>
      </c>
      <c r="L66" s="82">
        <f t="shared" si="44"/>
        <v>4.7795088460522841</v>
      </c>
      <c r="M66" s="82">
        <f t="shared" si="45"/>
        <v>18.457882228677054</v>
      </c>
      <c r="N66" s="43">
        <f t="shared" si="49"/>
        <v>185</v>
      </c>
      <c r="O66" s="83">
        <f t="shared" si="47"/>
        <v>0.97837837837837838</v>
      </c>
      <c r="P66" s="83">
        <f t="shared" si="48"/>
        <v>3.7783783783783784</v>
      </c>
      <c r="S66" s="94" t="s">
        <v>145</v>
      </c>
      <c r="T66" s="95"/>
    </row>
    <row r="67" spans="2:20" ht="14.4" x14ac:dyDescent="0.3">
      <c r="B67" s="11"/>
      <c r="C67" s="29" t="s">
        <v>146</v>
      </c>
      <c r="D67" s="92">
        <v>2571</v>
      </c>
      <c r="E67" s="92">
        <v>274</v>
      </c>
      <c r="F67" s="46">
        <v>80</v>
      </c>
      <c r="G67" s="37">
        <v>1200</v>
      </c>
      <c r="H67" s="93">
        <v>34.36</v>
      </c>
      <c r="I67" s="84">
        <f t="shared" si="43"/>
        <v>0.10657331777518475</v>
      </c>
      <c r="J67" s="92">
        <v>126</v>
      </c>
      <c r="K67" s="46">
        <v>232</v>
      </c>
      <c r="L67" s="82">
        <f t="shared" si="44"/>
        <v>3.6670547147846335</v>
      </c>
      <c r="M67" s="82">
        <f t="shared" si="45"/>
        <v>6.7520372526193251</v>
      </c>
      <c r="N67" s="43">
        <f t="shared" si="49"/>
        <v>160</v>
      </c>
      <c r="O67" s="83">
        <f t="shared" si="47"/>
        <v>0.78749999999999998</v>
      </c>
      <c r="P67" s="83">
        <f t="shared" si="48"/>
        <v>1.45</v>
      </c>
      <c r="S67" s="16"/>
      <c r="T67" s="96"/>
    </row>
    <row r="68" spans="2:20" ht="14.4" x14ac:dyDescent="0.3">
      <c r="B68" s="11"/>
      <c r="C68" s="81" t="s">
        <v>147</v>
      </c>
      <c r="D68" s="92">
        <v>1942</v>
      </c>
      <c r="E68" s="92">
        <v>200</v>
      </c>
      <c r="F68" s="46">
        <v>80</v>
      </c>
      <c r="G68" s="37">
        <v>1000</v>
      </c>
      <c r="H68" s="93">
        <v>24.96</v>
      </c>
      <c r="I68" s="84">
        <f t="shared" si="43"/>
        <v>0.10298661174047374</v>
      </c>
      <c r="J68" s="92">
        <v>44.05</v>
      </c>
      <c r="K68" s="46">
        <v>152</v>
      </c>
      <c r="L68" s="82">
        <f t="shared" si="44"/>
        <v>1.7648237179487178</v>
      </c>
      <c r="M68" s="82">
        <f t="shared" si="45"/>
        <v>6.0897435897435894</v>
      </c>
      <c r="N68" s="43">
        <f t="shared" si="49"/>
        <v>135</v>
      </c>
      <c r="O68" s="83">
        <f t="shared" si="47"/>
        <v>0.32629629629629625</v>
      </c>
      <c r="P68" s="83">
        <f t="shared" si="48"/>
        <v>1.125925925925926</v>
      </c>
      <c r="S68" s="11" t="s">
        <v>148</v>
      </c>
      <c r="T68" s="97">
        <v>0.51139999999999997</v>
      </c>
    </row>
    <row r="69" spans="2:20" ht="13.8" x14ac:dyDescent="0.25">
      <c r="H69" s="2"/>
      <c r="S69" s="11" t="s">
        <v>149</v>
      </c>
      <c r="T69" s="97">
        <v>0.29820000000000002</v>
      </c>
    </row>
    <row r="70" spans="2:20" ht="13.8" x14ac:dyDescent="0.25">
      <c r="H70" s="2"/>
      <c r="S70" s="11" t="s">
        <v>150</v>
      </c>
      <c r="T70" s="97">
        <v>0.1158</v>
      </c>
    </row>
    <row r="71" spans="2:20" ht="13.8" x14ac:dyDescent="0.25">
      <c r="H71" s="2"/>
      <c r="S71" s="11" t="s">
        <v>151</v>
      </c>
      <c r="T71" s="97">
        <v>6.0199999999999997E-2</v>
      </c>
    </row>
    <row r="72" spans="2:20" ht="13.8" x14ac:dyDescent="0.25">
      <c r="H72" s="2"/>
    </row>
    <row r="73" spans="2:20" ht="13.8" x14ac:dyDescent="0.25">
      <c r="H73" s="2"/>
    </row>
    <row r="74" spans="2:20" ht="13.8" x14ac:dyDescent="0.25">
      <c r="G74" s="98"/>
      <c r="H74" s="2"/>
    </row>
    <row r="75" spans="2:20" ht="13.8" x14ac:dyDescent="0.25">
      <c r="C75" s="1"/>
      <c r="H75" s="2"/>
    </row>
    <row r="76" spans="2:20" ht="13.8" x14ac:dyDescent="0.25">
      <c r="C76" s="1"/>
      <c r="H76" s="2"/>
    </row>
    <row r="77" spans="2:20" ht="13.8" x14ac:dyDescent="0.25">
      <c r="C77" s="1"/>
      <c r="D77" s="98"/>
      <c r="H77" s="2"/>
    </row>
    <row r="78" spans="2:20" ht="13.8" x14ac:dyDescent="0.25">
      <c r="C78" s="1"/>
      <c r="H78" s="2"/>
    </row>
    <row r="79" spans="2:20" ht="13.8" x14ac:dyDescent="0.25">
      <c r="C79" s="1"/>
      <c r="H79" s="2"/>
    </row>
    <row r="80" spans="2:20" ht="13.8" x14ac:dyDescent="0.25">
      <c r="C80" s="1"/>
      <c r="H80" s="2"/>
    </row>
    <row r="81" spans="3:8" ht="13.8" x14ac:dyDescent="0.25">
      <c r="C81" s="1"/>
      <c r="H81" s="2"/>
    </row>
    <row r="82" spans="3:8" ht="13.8" x14ac:dyDescent="0.25">
      <c r="H82" s="2"/>
    </row>
    <row r="83" spans="3:8" ht="13.8" x14ac:dyDescent="0.25">
      <c r="C83" s="99"/>
      <c r="D83" s="2"/>
      <c r="H83" s="2"/>
    </row>
    <row r="84" spans="3:8" ht="13.8" x14ac:dyDescent="0.25">
      <c r="C84" s="99"/>
      <c r="D84" s="100"/>
      <c r="H84" s="2"/>
    </row>
    <row r="85" spans="3:8" ht="13.8" x14ac:dyDescent="0.25">
      <c r="C85" s="99"/>
      <c r="D85" s="100"/>
      <c r="H85" s="2"/>
    </row>
    <row r="86" spans="3:8" ht="13.8" x14ac:dyDescent="0.25">
      <c r="D86" s="98"/>
      <c r="H86" s="2"/>
    </row>
    <row r="87" spans="3:8" ht="13.8" x14ac:dyDescent="0.25">
      <c r="H87" s="2"/>
    </row>
    <row r="88" spans="3:8" ht="13.8" x14ac:dyDescent="0.25">
      <c r="H88" s="2"/>
    </row>
    <row r="89" spans="3:8" ht="13.8" x14ac:dyDescent="0.25">
      <c r="H89" s="2"/>
    </row>
    <row r="90" spans="3:8" ht="13.8" x14ac:dyDescent="0.25">
      <c r="C90" s="1"/>
      <c r="H90" s="2"/>
    </row>
    <row r="91" spans="3:8" ht="13.8" x14ac:dyDescent="0.25">
      <c r="C91" s="1"/>
      <c r="H91" s="2"/>
    </row>
    <row r="92" spans="3:8" ht="13.8" x14ac:dyDescent="0.25">
      <c r="C92" s="1"/>
      <c r="H92" s="2"/>
    </row>
    <row r="93" spans="3:8" ht="13.8" x14ac:dyDescent="0.25">
      <c r="C93" s="1"/>
      <c r="H93" s="2"/>
    </row>
    <row r="94" spans="3:8" ht="13.8" x14ac:dyDescent="0.25">
      <c r="C94" s="1"/>
      <c r="H94" s="2"/>
    </row>
    <row r="95" spans="3:8" ht="13.8" x14ac:dyDescent="0.25">
      <c r="C95" s="1"/>
      <c r="H95" s="2"/>
    </row>
    <row r="96" spans="3:8" ht="13.8" x14ac:dyDescent="0.25">
      <c r="C96" s="1"/>
      <c r="H96" s="2"/>
    </row>
    <row r="97" spans="3:8" ht="13.8" x14ac:dyDescent="0.25">
      <c r="C97" s="1"/>
      <c r="H97" s="2"/>
    </row>
    <row r="98" spans="3:8" ht="13.8" x14ac:dyDescent="0.25">
      <c r="C98" s="1"/>
      <c r="H98" s="2"/>
    </row>
    <row r="99" spans="3:8" ht="13.8" x14ac:dyDescent="0.25">
      <c r="C99" s="1"/>
      <c r="H99" s="2"/>
    </row>
    <row r="100" spans="3:8" ht="13.8" x14ac:dyDescent="0.25">
      <c r="C100" s="1"/>
      <c r="H100" s="2"/>
    </row>
    <row r="101" spans="3:8" ht="13.8" x14ac:dyDescent="0.25">
      <c r="C101" s="1"/>
      <c r="H101" s="2"/>
    </row>
    <row r="102" spans="3:8" ht="13.8" x14ac:dyDescent="0.25">
      <c r="C102" s="1"/>
      <c r="H102" s="2"/>
    </row>
    <row r="103" spans="3:8" ht="13.8" x14ac:dyDescent="0.25">
      <c r="C103" s="1"/>
      <c r="H103" s="2"/>
    </row>
    <row r="104" spans="3:8" ht="13.8" x14ac:dyDescent="0.25">
      <c r="C104" s="1"/>
      <c r="H104" s="2"/>
    </row>
    <row r="105" spans="3:8" ht="13.8" x14ac:dyDescent="0.25">
      <c r="C105" s="1"/>
      <c r="H105" s="2"/>
    </row>
    <row r="106" spans="3:8" ht="13.8" x14ac:dyDescent="0.25">
      <c r="C106" s="1"/>
      <c r="H106" s="2"/>
    </row>
    <row r="107" spans="3:8" ht="13.8" x14ac:dyDescent="0.25">
      <c r="C107" s="1"/>
      <c r="H107" s="2"/>
    </row>
    <row r="108" spans="3:8" ht="13.8" x14ac:dyDescent="0.25">
      <c r="C108" s="1"/>
      <c r="H108" s="2"/>
    </row>
    <row r="109" spans="3:8" ht="13.8" x14ac:dyDescent="0.25">
      <c r="C109" s="1"/>
      <c r="H109" s="2"/>
    </row>
    <row r="110" spans="3:8" ht="13.8" x14ac:dyDescent="0.25">
      <c r="C110" s="1"/>
      <c r="H110" s="2"/>
    </row>
    <row r="111" spans="3:8" ht="13.8" x14ac:dyDescent="0.25">
      <c r="C111" s="1"/>
      <c r="H111" s="2"/>
    </row>
    <row r="112" spans="3:8" ht="13.8" x14ac:dyDescent="0.25">
      <c r="C112" s="1"/>
      <c r="H112" s="2"/>
    </row>
    <row r="113" spans="3:8" ht="13.8" x14ac:dyDescent="0.25">
      <c r="C113" s="1"/>
      <c r="H113" s="2"/>
    </row>
    <row r="114" spans="3:8" ht="13.8" x14ac:dyDescent="0.25">
      <c r="C114" s="1"/>
      <c r="H114" s="2"/>
    </row>
    <row r="115" spans="3:8" ht="13.8" x14ac:dyDescent="0.25">
      <c r="C115" s="1"/>
      <c r="H115" s="2"/>
    </row>
    <row r="116" spans="3:8" ht="13.8" x14ac:dyDescent="0.25">
      <c r="C116" s="1"/>
      <c r="H116" s="2"/>
    </row>
    <row r="117" spans="3:8" ht="13.8" x14ac:dyDescent="0.25">
      <c r="C117" s="1"/>
      <c r="H117" s="2"/>
    </row>
    <row r="118" spans="3:8" ht="13.8" x14ac:dyDescent="0.25">
      <c r="C118" s="1"/>
      <c r="H118" s="2"/>
    </row>
    <row r="119" spans="3:8" ht="13.8" x14ac:dyDescent="0.25">
      <c r="C119" s="1"/>
      <c r="H119" s="2"/>
    </row>
    <row r="120" spans="3:8" ht="13.8" x14ac:dyDescent="0.25">
      <c r="C120" s="1"/>
      <c r="H120" s="2"/>
    </row>
    <row r="121" spans="3:8" ht="13.8" x14ac:dyDescent="0.25">
      <c r="C121" s="1"/>
      <c r="H121" s="2"/>
    </row>
    <row r="122" spans="3:8" ht="13.8" x14ac:dyDescent="0.25">
      <c r="C122" s="1"/>
      <c r="H122" s="2"/>
    </row>
    <row r="123" spans="3:8" ht="13.8" x14ac:dyDescent="0.25">
      <c r="C123" s="1"/>
      <c r="H123" s="2"/>
    </row>
    <row r="124" spans="3:8" ht="13.8" x14ac:dyDescent="0.25">
      <c r="C124" s="1"/>
      <c r="H124" s="2"/>
    </row>
    <row r="125" spans="3:8" ht="13.8" x14ac:dyDescent="0.25">
      <c r="C125" s="1"/>
      <c r="H125" s="2"/>
    </row>
    <row r="126" spans="3:8" ht="13.8" x14ac:dyDescent="0.25">
      <c r="C126" s="1"/>
      <c r="H126" s="2"/>
    </row>
    <row r="127" spans="3:8" ht="13.8" x14ac:dyDescent="0.25">
      <c r="C127" s="1"/>
      <c r="H127" s="2"/>
    </row>
    <row r="128" spans="3:8" ht="13.8" x14ac:dyDescent="0.25">
      <c r="C128" s="1"/>
      <c r="H128" s="2"/>
    </row>
    <row r="129" spans="3:8" ht="13.8" x14ac:dyDescent="0.25">
      <c r="C129" s="1"/>
      <c r="H129" s="2"/>
    </row>
    <row r="130" spans="3:8" ht="13.8" x14ac:dyDescent="0.25">
      <c r="C130" s="1"/>
      <c r="H130" s="2"/>
    </row>
    <row r="131" spans="3:8" ht="13.8" x14ac:dyDescent="0.25">
      <c r="C131" s="1"/>
      <c r="H131" s="2"/>
    </row>
    <row r="132" spans="3:8" ht="13.8" x14ac:dyDescent="0.25">
      <c r="C132" s="1"/>
      <c r="H132" s="2"/>
    </row>
    <row r="133" spans="3:8" ht="13.8" x14ac:dyDescent="0.25">
      <c r="C133" s="1"/>
      <c r="H133" s="2"/>
    </row>
    <row r="134" spans="3:8" ht="13.8" x14ac:dyDescent="0.25">
      <c r="C134" s="1"/>
      <c r="H134" s="2"/>
    </row>
    <row r="135" spans="3:8" ht="13.8" x14ac:dyDescent="0.25">
      <c r="C135" s="1"/>
      <c r="H135" s="2"/>
    </row>
    <row r="136" spans="3:8" ht="13.8" x14ac:dyDescent="0.25">
      <c r="C136" s="1"/>
      <c r="H136" s="2"/>
    </row>
    <row r="137" spans="3:8" ht="13.8" x14ac:dyDescent="0.25">
      <c r="C137" s="1"/>
      <c r="H137" s="2"/>
    </row>
    <row r="138" spans="3:8" ht="13.8" x14ac:dyDescent="0.25">
      <c r="C138" s="1"/>
      <c r="H138" s="2"/>
    </row>
    <row r="139" spans="3:8" ht="13.8" x14ac:dyDescent="0.25">
      <c r="C139" s="1"/>
      <c r="H139" s="2"/>
    </row>
    <row r="140" spans="3:8" ht="13.8" x14ac:dyDescent="0.25">
      <c r="C140" s="1"/>
      <c r="H140" s="2"/>
    </row>
    <row r="141" spans="3:8" ht="13.8" x14ac:dyDescent="0.25">
      <c r="C141" s="1"/>
      <c r="H141" s="2"/>
    </row>
    <row r="142" spans="3:8" ht="13.8" x14ac:dyDescent="0.25">
      <c r="C142" s="1"/>
      <c r="H142" s="2"/>
    </row>
    <row r="143" spans="3:8" ht="13.8" x14ac:dyDescent="0.25">
      <c r="C143" s="1"/>
      <c r="H143" s="2"/>
    </row>
    <row r="144" spans="3:8" ht="13.8" x14ac:dyDescent="0.25">
      <c r="C144" s="1"/>
      <c r="H144" s="2"/>
    </row>
    <row r="145" spans="3:8" ht="13.8" x14ac:dyDescent="0.25">
      <c r="C145" s="1"/>
      <c r="H145" s="2"/>
    </row>
    <row r="146" spans="3:8" ht="13.8" x14ac:dyDescent="0.25">
      <c r="C146" s="1"/>
      <c r="H146" s="2"/>
    </row>
    <row r="147" spans="3:8" ht="13.8" x14ac:dyDescent="0.25">
      <c r="C147" s="1"/>
      <c r="H147" s="2"/>
    </row>
    <row r="148" spans="3:8" ht="13.8" x14ac:dyDescent="0.25">
      <c r="C148" s="1"/>
      <c r="H148" s="2"/>
    </row>
    <row r="149" spans="3:8" ht="13.8" x14ac:dyDescent="0.25">
      <c r="C149" s="1"/>
      <c r="H149" s="2"/>
    </row>
    <row r="150" spans="3:8" ht="13.8" x14ac:dyDescent="0.25">
      <c r="C150" s="1"/>
      <c r="H150" s="2"/>
    </row>
    <row r="151" spans="3:8" ht="13.8" x14ac:dyDescent="0.25">
      <c r="C151" s="1"/>
      <c r="H151" s="2"/>
    </row>
    <row r="152" spans="3:8" ht="13.8" x14ac:dyDescent="0.25">
      <c r="C152" s="1"/>
      <c r="H152" s="2"/>
    </row>
    <row r="153" spans="3:8" ht="13.8" x14ac:dyDescent="0.25">
      <c r="C153" s="1"/>
      <c r="H153" s="2"/>
    </row>
    <row r="154" spans="3:8" ht="13.8" x14ac:dyDescent="0.25">
      <c r="C154" s="1"/>
      <c r="H154" s="2"/>
    </row>
    <row r="155" spans="3:8" ht="13.8" x14ac:dyDescent="0.25">
      <c r="C155" s="1"/>
      <c r="H155" s="2"/>
    </row>
    <row r="156" spans="3:8" ht="13.8" x14ac:dyDescent="0.25">
      <c r="C156" s="1"/>
      <c r="H156" s="2"/>
    </row>
    <row r="157" spans="3:8" ht="13.8" x14ac:dyDescent="0.25">
      <c r="C157" s="1"/>
      <c r="H157" s="2"/>
    </row>
    <row r="158" spans="3:8" ht="13.8" x14ac:dyDescent="0.25">
      <c r="C158" s="1"/>
      <c r="H158" s="2"/>
    </row>
    <row r="159" spans="3:8" ht="13.8" x14ac:dyDescent="0.25">
      <c r="C159" s="1"/>
      <c r="H159" s="2"/>
    </row>
    <row r="160" spans="3:8" ht="13.8" x14ac:dyDescent="0.25">
      <c r="C160" s="1"/>
      <c r="H160" s="2"/>
    </row>
    <row r="161" spans="3:8" ht="13.8" x14ac:dyDescent="0.25">
      <c r="C161" s="1"/>
      <c r="H161" s="2"/>
    </row>
    <row r="162" spans="3:8" ht="13.8" x14ac:dyDescent="0.25">
      <c r="C162" s="1"/>
      <c r="H162" s="2"/>
    </row>
    <row r="163" spans="3:8" ht="13.8" x14ac:dyDescent="0.25">
      <c r="C163" s="1"/>
      <c r="H163" s="2"/>
    </row>
    <row r="164" spans="3:8" ht="13.8" x14ac:dyDescent="0.25">
      <c r="C164" s="1"/>
      <c r="H164" s="2"/>
    </row>
    <row r="165" spans="3:8" ht="13.8" x14ac:dyDescent="0.25">
      <c r="C165" s="1"/>
      <c r="H165" s="2"/>
    </row>
    <row r="166" spans="3:8" ht="13.8" x14ac:dyDescent="0.25">
      <c r="C166" s="1"/>
      <c r="H166" s="2"/>
    </row>
    <row r="167" spans="3:8" ht="13.8" x14ac:dyDescent="0.25">
      <c r="C167" s="1"/>
      <c r="H167" s="2"/>
    </row>
    <row r="168" spans="3:8" ht="13.8" x14ac:dyDescent="0.25">
      <c r="C168" s="1"/>
      <c r="H168" s="2"/>
    </row>
    <row r="169" spans="3:8" ht="13.8" x14ac:dyDescent="0.25">
      <c r="C169" s="1"/>
      <c r="H169" s="2"/>
    </row>
    <row r="170" spans="3:8" ht="13.8" x14ac:dyDescent="0.25">
      <c r="C170" s="1"/>
      <c r="H170" s="2"/>
    </row>
    <row r="171" spans="3:8" ht="13.8" x14ac:dyDescent="0.25">
      <c r="C171" s="1"/>
      <c r="H171" s="2"/>
    </row>
    <row r="172" spans="3:8" ht="13.8" x14ac:dyDescent="0.25">
      <c r="C172" s="1"/>
      <c r="H172" s="2"/>
    </row>
    <row r="173" spans="3:8" ht="13.8" x14ac:dyDescent="0.25">
      <c r="C173" s="1"/>
      <c r="H173" s="2"/>
    </row>
    <row r="174" spans="3:8" ht="13.8" x14ac:dyDescent="0.25">
      <c r="C174" s="1"/>
      <c r="H174" s="2"/>
    </row>
    <row r="175" spans="3:8" ht="13.8" x14ac:dyDescent="0.25">
      <c r="C175" s="1"/>
      <c r="H175" s="2"/>
    </row>
    <row r="176" spans="3:8" ht="13.8" x14ac:dyDescent="0.25">
      <c r="C176" s="1"/>
      <c r="H176" s="2"/>
    </row>
    <row r="177" spans="3:8" ht="13.8" x14ac:dyDescent="0.25">
      <c r="C177" s="1"/>
      <c r="H177" s="2"/>
    </row>
    <row r="178" spans="3:8" ht="13.8" x14ac:dyDescent="0.25">
      <c r="C178" s="1"/>
      <c r="H178" s="2"/>
    </row>
    <row r="179" spans="3:8" ht="13.8" x14ac:dyDescent="0.25">
      <c r="C179" s="1"/>
      <c r="H179" s="2"/>
    </row>
    <row r="180" spans="3:8" ht="13.8" x14ac:dyDescent="0.25">
      <c r="C180" s="1"/>
      <c r="H180" s="2"/>
    </row>
    <row r="181" spans="3:8" ht="13.8" x14ac:dyDescent="0.25">
      <c r="C181" s="1"/>
      <c r="H181" s="2"/>
    </row>
    <row r="182" spans="3:8" ht="13.8" x14ac:dyDescent="0.25">
      <c r="C182" s="1"/>
      <c r="H182" s="2"/>
    </row>
    <row r="183" spans="3:8" ht="13.8" x14ac:dyDescent="0.25">
      <c r="C183" s="1"/>
      <c r="H183" s="2"/>
    </row>
    <row r="184" spans="3:8" ht="13.8" x14ac:dyDescent="0.25">
      <c r="C184" s="1"/>
      <c r="H184" s="2"/>
    </row>
    <row r="185" spans="3:8" ht="13.8" x14ac:dyDescent="0.25">
      <c r="C185" s="1"/>
      <c r="H185" s="2"/>
    </row>
    <row r="186" spans="3:8" ht="13.8" x14ac:dyDescent="0.25">
      <c r="C186" s="1"/>
      <c r="H186" s="2"/>
    </row>
    <row r="187" spans="3:8" ht="13.8" x14ac:dyDescent="0.25">
      <c r="C187" s="1"/>
      <c r="H187" s="2"/>
    </row>
    <row r="188" spans="3:8" ht="13.8" x14ac:dyDescent="0.25">
      <c r="C188" s="1"/>
      <c r="H188" s="2"/>
    </row>
    <row r="189" spans="3:8" ht="13.8" x14ac:dyDescent="0.25">
      <c r="C189" s="1"/>
      <c r="H189" s="2"/>
    </row>
    <row r="190" spans="3:8" ht="13.8" x14ac:dyDescent="0.25">
      <c r="C190" s="1"/>
      <c r="H190" s="2"/>
    </row>
    <row r="191" spans="3:8" ht="13.8" x14ac:dyDescent="0.25">
      <c r="C191" s="1"/>
      <c r="H191" s="2"/>
    </row>
    <row r="192" spans="3:8" ht="13.8" x14ac:dyDescent="0.25">
      <c r="C192" s="1"/>
      <c r="H192" s="2"/>
    </row>
    <row r="193" spans="3:8" ht="13.8" x14ac:dyDescent="0.25">
      <c r="C193" s="1"/>
      <c r="H193" s="2"/>
    </row>
    <row r="194" spans="3:8" ht="13.8" x14ac:dyDescent="0.25">
      <c r="C194" s="1"/>
      <c r="H194" s="2"/>
    </row>
    <row r="195" spans="3:8" ht="13.8" x14ac:dyDescent="0.25">
      <c r="C195" s="1"/>
      <c r="H195" s="2"/>
    </row>
    <row r="196" spans="3:8" ht="13.8" x14ac:dyDescent="0.25">
      <c r="C196" s="1"/>
      <c r="H196" s="2"/>
    </row>
    <row r="197" spans="3:8" ht="13.8" x14ac:dyDescent="0.25">
      <c r="C197" s="1"/>
      <c r="H197" s="2"/>
    </row>
    <row r="198" spans="3:8" ht="13.8" x14ac:dyDescent="0.25">
      <c r="C198" s="1"/>
      <c r="H198" s="2"/>
    </row>
    <row r="199" spans="3:8" ht="13.8" x14ac:dyDescent="0.25">
      <c r="C199" s="1"/>
      <c r="H199" s="2"/>
    </row>
    <row r="200" spans="3:8" ht="13.8" x14ac:dyDescent="0.25">
      <c r="C200" s="1"/>
      <c r="H200" s="2"/>
    </row>
    <row r="201" spans="3:8" ht="13.8" x14ac:dyDescent="0.25">
      <c r="C201" s="1"/>
      <c r="H201" s="2"/>
    </row>
    <row r="202" spans="3:8" ht="13.8" x14ac:dyDescent="0.25">
      <c r="C202" s="1"/>
      <c r="H202" s="2"/>
    </row>
    <row r="203" spans="3:8" ht="13.8" x14ac:dyDescent="0.25">
      <c r="C203" s="1"/>
      <c r="H203" s="2"/>
    </row>
    <row r="204" spans="3:8" ht="13.8" x14ac:dyDescent="0.25">
      <c r="C204" s="1"/>
      <c r="H204" s="2"/>
    </row>
    <row r="205" spans="3:8" ht="13.8" x14ac:dyDescent="0.25">
      <c r="C205" s="1"/>
      <c r="H205" s="2"/>
    </row>
    <row r="206" spans="3:8" ht="13.8" x14ac:dyDescent="0.25">
      <c r="C206" s="1"/>
      <c r="H206" s="2"/>
    </row>
    <row r="207" spans="3:8" ht="13.8" x14ac:dyDescent="0.25">
      <c r="C207" s="1"/>
      <c r="H207" s="2"/>
    </row>
    <row r="208" spans="3:8" ht="13.8" x14ac:dyDescent="0.25">
      <c r="C208" s="1"/>
      <c r="H208" s="2"/>
    </row>
    <row r="209" spans="3:8" ht="13.8" x14ac:dyDescent="0.25">
      <c r="C209" s="1"/>
      <c r="H209" s="2"/>
    </row>
    <row r="210" spans="3:8" ht="13.8" x14ac:dyDescent="0.25">
      <c r="C210" s="1"/>
      <c r="H210" s="2"/>
    </row>
    <row r="211" spans="3:8" ht="13.8" x14ac:dyDescent="0.25">
      <c r="C211" s="1"/>
      <c r="H211" s="2"/>
    </row>
    <row r="212" spans="3:8" ht="13.8" x14ac:dyDescent="0.25">
      <c r="C212" s="1"/>
      <c r="H212" s="2"/>
    </row>
    <row r="213" spans="3:8" ht="13.8" x14ac:dyDescent="0.25">
      <c r="C213" s="1"/>
      <c r="H213" s="2"/>
    </row>
    <row r="214" spans="3:8" ht="13.8" x14ac:dyDescent="0.25">
      <c r="C214" s="1"/>
      <c r="H214" s="2"/>
    </row>
    <row r="215" spans="3:8" ht="13.8" x14ac:dyDescent="0.25">
      <c r="C215" s="1"/>
      <c r="H215" s="2"/>
    </row>
    <row r="216" spans="3:8" ht="13.8" x14ac:dyDescent="0.25">
      <c r="C216" s="1"/>
      <c r="H216" s="2"/>
    </row>
    <row r="217" spans="3:8" ht="13.8" x14ac:dyDescent="0.25">
      <c r="C217" s="1"/>
      <c r="H217" s="2"/>
    </row>
    <row r="218" spans="3:8" ht="13.8" x14ac:dyDescent="0.25">
      <c r="C218" s="1"/>
      <c r="H218" s="2"/>
    </row>
    <row r="219" spans="3:8" ht="13.8" x14ac:dyDescent="0.25">
      <c r="C219" s="1"/>
      <c r="H219" s="2"/>
    </row>
    <row r="220" spans="3:8" ht="13.8" x14ac:dyDescent="0.25">
      <c r="C220" s="1"/>
      <c r="H220" s="2"/>
    </row>
    <row r="221" spans="3:8" ht="13.8" x14ac:dyDescent="0.25">
      <c r="C221" s="1"/>
      <c r="H221" s="2"/>
    </row>
    <row r="222" spans="3:8" ht="13.8" x14ac:dyDescent="0.25">
      <c r="C222" s="1"/>
      <c r="H222" s="2"/>
    </row>
    <row r="223" spans="3:8" ht="13.8" x14ac:dyDescent="0.25">
      <c r="C223" s="1"/>
      <c r="H223" s="2"/>
    </row>
    <row r="224" spans="3:8" ht="13.8" x14ac:dyDescent="0.25">
      <c r="C224" s="1"/>
      <c r="H224" s="2"/>
    </row>
    <row r="225" spans="3:8" ht="13.8" x14ac:dyDescent="0.25">
      <c r="C225" s="1"/>
      <c r="H225" s="2"/>
    </row>
    <row r="226" spans="3:8" ht="13.8" x14ac:dyDescent="0.25">
      <c r="C226" s="1"/>
      <c r="H226" s="2"/>
    </row>
    <row r="227" spans="3:8" ht="13.8" x14ac:dyDescent="0.25">
      <c r="C227" s="1"/>
      <c r="H227" s="2"/>
    </row>
    <row r="228" spans="3:8" ht="13.8" x14ac:dyDescent="0.25">
      <c r="C228" s="1"/>
      <c r="H228" s="2"/>
    </row>
    <row r="229" spans="3:8" ht="13.8" x14ac:dyDescent="0.25">
      <c r="C229" s="1"/>
      <c r="H229" s="2"/>
    </row>
    <row r="230" spans="3:8" ht="13.8" x14ac:dyDescent="0.25">
      <c r="C230" s="1"/>
      <c r="H230" s="2"/>
    </row>
    <row r="231" spans="3:8" ht="13.8" x14ac:dyDescent="0.25">
      <c r="C231" s="1"/>
      <c r="H231" s="2"/>
    </row>
    <row r="232" spans="3:8" ht="13.8" x14ac:dyDescent="0.25">
      <c r="C232" s="1"/>
      <c r="H232" s="2"/>
    </row>
    <row r="233" spans="3:8" ht="13.8" x14ac:dyDescent="0.25">
      <c r="C233" s="1"/>
      <c r="H233" s="2"/>
    </row>
    <row r="234" spans="3:8" ht="13.8" x14ac:dyDescent="0.25">
      <c r="C234" s="1"/>
      <c r="H234" s="2"/>
    </row>
    <row r="235" spans="3:8" ht="13.8" x14ac:dyDescent="0.25">
      <c r="C235" s="1"/>
      <c r="H235" s="2"/>
    </row>
    <row r="236" spans="3:8" ht="13.8" x14ac:dyDescent="0.25">
      <c r="C236" s="1"/>
      <c r="H236" s="2"/>
    </row>
    <row r="237" spans="3:8" ht="13.8" x14ac:dyDescent="0.25">
      <c r="C237" s="1"/>
      <c r="H237" s="2"/>
    </row>
    <row r="238" spans="3:8" ht="13.8" x14ac:dyDescent="0.25">
      <c r="C238" s="1"/>
      <c r="H238" s="2"/>
    </row>
    <row r="239" spans="3:8" ht="13.8" x14ac:dyDescent="0.25">
      <c r="C239" s="1"/>
      <c r="H239" s="2"/>
    </row>
    <row r="240" spans="3:8" ht="13.8" x14ac:dyDescent="0.25">
      <c r="C240" s="1"/>
      <c r="H240" s="2"/>
    </row>
    <row r="241" spans="3:8" ht="13.8" x14ac:dyDescent="0.25">
      <c r="C241" s="1"/>
      <c r="H241" s="2"/>
    </row>
    <row r="242" spans="3:8" ht="13.8" x14ac:dyDescent="0.25">
      <c r="C242" s="1"/>
      <c r="H242" s="2"/>
    </row>
    <row r="243" spans="3:8" ht="13.8" x14ac:dyDescent="0.25">
      <c r="C243" s="1"/>
      <c r="H243" s="2"/>
    </row>
    <row r="244" spans="3:8" ht="13.8" x14ac:dyDescent="0.25">
      <c r="C244" s="1"/>
      <c r="H244" s="2"/>
    </row>
    <row r="245" spans="3:8" ht="13.8" x14ac:dyDescent="0.25">
      <c r="C245" s="1"/>
      <c r="H245" s="2"/>
    </row>
    <row r="246" spans="3:8" ht="13.8" x14ac:dyDescent="0.25">
      <c r="C246" s="1"/>
      <c r="H246" s="2"/>
    </row>
    <row r="247" spans="3:8" ht="13.8" x14ac:dyDescent="0.25">
      <c r="C247" s="1"/>
      <c r="H247" s="2"/>
    </row>
    <row r="248" spans="3:8" ht="13.8" x14ac:dyDescent="0.25">
      <c r="C248" s="1"/>
      <c r="H248" s="2"/>
    </row>
    <row r="249" spans="3:8" ht="13.8" x14ac:dyDescent="0.25">
      <c r="C249" s="1"/>
      <c r="H249" s="2"/>
    </row>
    <row r="250" spans="3:8" ht="13.8" x14ac:dyDescent="0.25">
      <c r="C250" s="1"/>
      <c r="H250" s="2"/>
    </row>
    <row r="251" spans="3:8" ht="13.8" x14ac:dyDescent="0.25">
      <c r="C251" s="1"/>
      <c r="H251" s="2"/>
    </row>
    <row r="252" spans="3:8" ht="13.8" x14ac:dyDescent="0.25">
      <c r="C252" s="1"/>
      <c r="H252" s="2"/>
    </row>
    <row r="253" spans="3:8" ht="13.8" x14ac:dyDescent="0.25">
      <c r="C253" s="1"/>
      <c r="H253" s="2"/>
    </row>
    <row r="254" spans="3:8" ht="13.8" x14ac:dyDescent="0.25">
      <c r="C254" s="1"/>
      <c r="H254" s="2"/>
    </row>
    <row r="255" spans="3:8" ht="13.8" x14ac:dyDescent="0.25">
      <c r="C255" s="1"/>
      <c r="H255" s="2"/>
    </row>
    <row r="256" spans="3:8" ht="13.8" x14ac:dyDescent="0.25">
      <c r="C256" s="1"/>
      <c r="H256" s="2"/>
    </row>
    <row r="257" spans="3:8" ht="13.8" x14ac:dyDescent="0.25">
      <c r="C257" s="1"/>
      <c r="H257" s="2"/>
    </row>
    <row r="258" spans="3:8" ht="13.8" x14ac:dyDescent="0.25">
      <c r="C258" s="1"/>
      <c r="H258" s="2"/>
    </row>
    <row r="259" spans="3:8" ht="13.8" x14ac:dyDescent="0.25">
      <c r="C259" s="1"/>
      <c r="H259" s="2"/>
    </row>
    <row r="260" spans="3:8" ht="13.8" x14ac:dyDescent="0.25">
      <c r="C260" s="1"/>
      <c r="H260" s="2"/>
    </row>
    <row r="261" spans="3:8" ht="13.8" x14ac:dyDescent="0.25">
      <c r="C261" s="1"/>
      <c r="H261" s="2"/>
    </row>
    <row r="262" spans="3:8" ht="13.8" x14ac:dyDescent="0.25">
      <c r="C262" s="1"/>
      <c r="H262" s="2"/>
    </row>
    <row r="263" spans="3:8" ht="13.8" x14ac:dyDescent="0.25">
      <c r="C263" s="1"/>
      <c r="H263" s="2"/>
    </row>
    <row r="264" spans="3:8" ht="13.8" x14ac:dyDescent="0.25">
      <c r="C264" s="1"/>
      <c r="H264" s="2"/>
    </row>
    <row r="265" spans="3:8" ht="13.8" x14ac:dyDescent="0.25">
      <c r="C265" s="1"/>
      <c r="H265" s="2"/>
    </row>
    <row r="266" spans="3:8" ht="13.8" x14ac:dyDescent="0.25">
      <c r="C266" s="1"/>
      <c r="H266" s="2"/>
    </row>
    <row r="267" spans="3:8" ht="13.8" x14ac:dyDescent="0.25">
      <c r="C267" s="1"/>
      <c r="H267" s="2"/>
    </row>
    <row r="268" spans="3:8" ht="13.8" x14ac:dyDescent="0.25">
      <c r="C268" s="1"/>
      <c r="H268" s="2"/>
    </row>
    <row r="269" spans="3:8" ht="13.8" x14ac:dyDescent="0.25">
      <c r="C269" s="1"/>
      <c r="H269" s="2"/>
    </row>
    <row r="270" spans="3:8" ht="13.8" x14ac:dyDescent="0.25">
      <c r="C270" s="1"/>
      <c r="H270" s="2"/>
    </row>
    <row r="271" spans="3:8" ht="13.8" x14ac:dyDescent="0.25">
      <c r="C271" s="1"/>
      <c r="H271" s="2"/>
    </row>
    <row r="272" spans="3:8" ht="13.8" x14ac:dyDescent="0.25">
      <c r="C272" s="1"/>
      <c r="H272" s="2"/>
    </row>
    <row r="273" spans="3:8" ht="13.8" x14ac:dyDescent="0.25">
      <c r="C273" s="1"/>
      <c r="H273" s="2"/>
    </row>
    <row r="274" spans="3:8" ht="13.8" x14ac:dyDescent="0.25">
      <c r="C274" s="1"/>
      <c r="H274" s="2"/>
    </row>
    <row r="275" spans="3:8" ht="13.8" x14ac:dyDescent="0.25">
      <c r="C275" s="1"/>
      <c r="H275" s="2"/>
    </row>
    <row r="276" spans="3:8" ht="13.8" x14ac:dyDescent="0.25">
      <c r="C276" s="1"/>
      <c r="H276" s="2"/>
    </row>
    <row r="277" spans="3:8" ht="13.8" x14ac:dyDescent="0.25">
      <c r="C277" s="1"/>
      <c r="H277" s="2"/>
    </row>
    <row r="278" spans="3:8" ht="13.8" x14ac:dyDescent="0.25">
      <c r="C278" s="1"/>
      <c r="H278" s="2"/>
    </row>
    <row r="279" spans="3:8" ht="13.8" x14ac:dyDescent="0.25">
      <c r="C279" s="1"/>
      <c r="H279" s="2"/>
    </row>
    <row r="280" spans="3:8" ht="13.8" x14ac:dyDescent="0.25">
      <c r="C280" s="1"/>
      <c r="H280" s="2"/>
    </row>
    <row r="281" spans="3:8" ht="13.8" x14ac:dyDescent="0.25">
      <c r="C281" s="1"/>
      <c r="H281" s="2"/>
    </row>
    <row r="282" spans="3:8" ht="13.8" x14ac:dyDescent="0.25">
      <c r="C282" s="1"/>
      <c r="H282" s="2"/>
    </row>
    <row r="283" spans="3:8" ht="13.8" x14ac:dyDescent="0.25">
      <c r="C283" s="1"/>
      <c r="H283" s="2"/>
    </row>
    <row r="284" spans="3:8" ht="13.8" x14ac:dyDescent="0.25">
      <c r="C284" s="1"/>
      <c r="H284" s="2"/>
    </row>
    <row r="285" spans="3:8" ht="13.8" x14ac:dyDescent="0.25">
      <c r="C285" s="1"/>
      <c r="H285" s="2"/>
    </row>
    <row r="286" spans="3:8" ht="13.8" x14ac:dyDescent="0.25">
      <c r="C286" s="1"/>
      <c r="H286" s="2"/>
    </row>
    <row r="287" spans="3:8" ht="13.8" x14ac:dyDescent="0.25">
      <c r="C287" s="1"/>
      <c r="H287" s="2"/>
    </row>
    <row r="288" spans="3:8" ht="13.8" x14ac:dyDescent="0.25">
      <c r="C288" s="1"/>
      <c r="H288" s="2"/>
    </row>
    <row r="289" spans="3:8" ht="13.8" x14ac:dyDescent="0.25">
      <c r="C289" s="1"/>
      <c r="H289" s="2"/>
    </row>
    <row r="290" spans="3:8" ht="13.8" x14ac:dyDescent="0.25">
      <c r="C290" s="1"/>
      <c r="H290" s="2"/>
    </row>
    <row r="291" spans="3:8" ht="13.8" x14ac:dyDescent="0.25">
      <c r="C291" s="1"/>
      <c r="H291" s="2"/>
    </row>
    <row r="292" spans="3:8" ht="13.8" x14ac:dyDescent="0.25">
      <c r="C292" s="1"/>
      <c r="H292" s="2"/>
    </row>
    <row r="293" spans="3:8" ht="13.8" x14ac:dyDescent="0.25">
      <c r="C293" s="1"/>
      <c r="H293" s="2"/>
    </row>
    <row r="294" spans="3:8" ht="13.8" x14ac:dyDescent="0.25">
      <c r="C294" s="1"/>
      <c r="H294" s="2"/>
    </row>
    <row r="295" spans="3:8" ht="13.8" x14ac:dyDescent="0.25">
      <c r="C295" s="1"/>
      <c r="H295" s="2"/>
    </row>
    <row r="296" spans="3:8" ht="13.8" x14ac:dyDescent="0.25">
      <c r="C296" s="1"/>
      <c r="H296" s="2"/>
    </row>
    <row r="297" spans="3:8" ht="13.8" x14ac:dyDescent="0.25">
      <c r="C297" s="1"/>
      <c r="H297" s="2"/>
    </row>
    <row r="298" spans="3:8" ht="13.8" x14ac:dyDescent="0.25">
      <c r="C298" s="1"/>
      <c r="H298" s="2"/>
    </row>
    <row r="299" spans="3:8" ht="13.8" x14ac:dyDescent="0.25">
      <c r="C299" s="1"/>
      <c r="H299" s="2"/>
    </row>
    <row r="300" spans="3:8" ht="13.8" x14ac:dyDescent="0.25">
      <c r="C300" s="1"/>
      <c r="H300" s="2"/>
    </row>
    <row r="301" spans="3:8" ht="13.8" x14ac:dyDescent="0.25">
      <c r="C301" s="1"/>
      <c r="H301" s="2"/>
    </row>
    <row r="302" spans="3:8" ht="13.8" x14ac:dyDescent="0.25">
      <c r="C302" s="1"/>
      <c r="H302" s="2"/>
    </row>
    <row r="303" spans="3:8" ht="13.8" x14ac:dyDescent="0.25">
      <c r="C303" s="1"/>
      <c r="H303" s="2"/>
    </row>
    <row r="304" spans="3:8" ht="13.8" x14ac:dyDescent="0.25">
      <c r="C304" s="1"/>
      <c r="H304" s="2"/>
    </row>
    <row r="305" spans="3:8" ht="13.8" x14ac:dyDescent="0.25">
      <c r="C305" s="1"/>
      <c r="H305" s="2"/>
    </row>
    <row r="306" spans="3:8" ht="13.8" x14ac:dyDescent="0.25">
      <c r="C306" s="1"/>
      <c r="H306" s="2"/>
    </row>
    <row r="307" spans="3:8" ht="13.8" x14ac:dyDescent="0.25">
      <c r="C307" s="1"/>
      <c r="H307" s="2"/>
    </row>
    <row r="308" spans="3:8" ht="13.8" x14ac:dyDescent="0.25">
      <c r="C308" s="1"/>
      <c r="H308" s="2"/>
    </row>
    <row r="309" spans="3:8" ht="13.8" x14ac:dyDescent="0.25">
      <c r="C309" s="1"/>
      <c r="H309" s="2"/>
    </row>
    <row r="310" spans="3:8" ht="13.8" x14ac:dyDescent="0.25">
      <c r="C310" s="1"/>
      <c r="H310" s="2"/>
    </row>
    <row r="311" spans="3:8" ht="13.8" x14ac:dyDescent="0.25">
      <c r="C311" s="1"/>
      <c r="H311" s="2"/>
    </row>
    <row r="312" spans="3:8" ht="13.8" x14ac:dyDescent="0.25">
      <c r="C312" s="1"/>
      <c r="H312" s="2"/>
    </row>
    <row r="313" spans="3:8" ht="13.8" x14ac:dyDescent="0.25">
      <c r="C313" s="1"/>
      <c r="H313" s="2"/>
    </row>
    <row r="314" spans="3:8" ht="13.8" x14ac:dyDescent="0.25">
      <c r="C314" s="1"/>
      <c r="H314" s="2"/>
    </row>
    <row r="315" spans="3:8" ht="13.8" x14ac:dyDescent="0.25">
      <c r="C315" s="1"/>
      <c r="H315" s="2"/>
    </row>
    <row r="316" spans="3:8" ht="13.8" x14ac:dyDescent="0.25">
      <c r="C316" s="1"/>
      <c r="H316" s="2"/>
    </row>
    <row r="317" spans="3:8" ht="13.8" x14ac:dyDescent="0.25">
      <c r="C317" s="1"/>
      <c r="H317" s="2"/>
    </row>
    <row r="318" spans="3:8" ht="13.8" x14ac:dyDescent="0.25">
      <c r="C318" s="1"/>
      <c r="H318" s="2"/>
    </row>
    <row r="319" spans="3:8" ht="13.8" x14ac:dyDescent="0.25">
      <c r="C319" s="1"/>
      <c r="H319" s="2"/>
    </row>
    <row r="320" spans="3:8" ht="13.8" x14ac:dyDescent="0.25">
      <c r="C320" s="1"/>
      <c r="H320" s="2"/>
    </row>
    <row r="321" spans="3:8" ht="13.8" x14ac:dyDescent="0.25">
      <c r="C321" s="1"/>
      <c r="H321" s="2"/>
    </row>
    <row r="322" spans="3:8" ht="13.8" x14ac:dyDescent="0.25">
      <c r="C322" s="1"/>
      <c r="H322" s="2"/>
    </row>
    <row r="323" spans="3:8" ht="13.8" x14ac:dyDescent="0.25">
      <c r="C323" s="1"/>
      <c r="H323" s="2"/>
    </row>
    <row r="324" spans="3:8" ht="13.8" x14ac:dyDescent="0.25">
      <c r="C324" s="1"/>
      <c r="H324" s="2"/>
    </row>
    <row r="325" spans="3:8" ht="13.8" x14ac:dyDescent="0.25">
      <c r="C325" s="1"/>
      <c r="H325" s="2"/>
    </row>
    <row r="326" spans="3:8" ht="13.8" x14ac:dyDescent="0.25">
      <c r="C326" s="1"/>
      <c r="H326" s="2"/>
    </row>
    <row r="327" spans="3:8" ht="13.8" x14ac:dyDescent="0.25">
      <c r="C327" s="1"/>
      <c r="H327" s="2"/>
    </row>
    <row r="328" spans="3:8" ht="13.8" x14ac:dyDescent="0.25">
      <c r="C328" s="1"/>
      <c r="H328" s="2"/>
    </row>
    <row r="329" spans="3:8" ht="13.8" x14ac:dyDescent="0.25">
      <c r="C329" s="1"/>
      <c r="H329" s="2"/>
    </row>
    <row r="330" spans="3:8" ht="13.8" x14ac:dyDescent="0.25">
      <c r="C330" s="1"/>
      <c r="H330" s="2"/>
    </row>
    <row r="331" spans="3:8" ht="13.8" x14ac:dyDescent="0.25">
      <c r="C331" s="1"/>
      <c r="H331" s="2"/>
    </row>
    <row r="332" spans="3:8" ht="13.8" x14ac:dyDescent="0.25">
      <c r="C332" s="1"/>
      <c r="H332" s="2"/>
    </row>
    <row r="333" spans="3:8" ht="13.8" x14ac:dyDescent="0.25">
      <c r="C333" s="1"/>
      <c r="H333" s="2"/>
    </row>
    <row r="334" spans="3:8" ht="13.8" x14ac:dyDescent="0.25">
      <c r="C334" s="1"/>
      <c r="H334" s="2"/>
    </row>
    <row r="335" spans="3:8" ht="13.8" x14ac:dyDescent="0.25">
      <c r="C335" s="1"/>
      <c r="H335" s="2"/>
    </row>
    <row r="336" spans="3:8" ht="13.8" x14ac:dyDescent="0.25">
      <c r="C336" s="1"/>
      <c r="H336" s="2"/>
    </row>
    <row r="337" spans="3:8" ht="13.8" x14ac:dyDescent="0.25">
      <c r="C337" s="1"/>
      <c r="H337" s="2"/>
    </row>
    <row r="338" spans="3:8" ht="13.8" x14ac:dyDescent="0.25">
      <c r="C338" s="1"/>
      <c r="H338" s="2"/>
    </row>
    <row r="339" spans="3:8" ht="13.8" x14ac:dyDescent="0.25">
      <c r="C339" s="1"/>
      <c r="H339" s="2"/>
    </row>
    <row r="340" spans="3:8" ht="13.8" x14ac:dyDescent="0.25">
      <c r="C340" s="1"/>
      <c r="H340" s="2"/>
    </row>
    <row r="341" spans="3:8" ht="13.8" x14ac:dyDescent="0.25">
      <c r="C341" s="1"/>
      <c r="H341" s="2"/>
    </row>
    <row r="342" spans="3:8" ht="13.8" x14ac:dyDescent="0.25">
      <c r="C342" s="1"/>
      <c r="H342" s="2"/>
    </row>
    <row r="343" spans="3:8" ht="13.8" x14ac:dyDescent="0.25">
      <c r="C343" s="1"/>
      <c r="H343" s="2"/>
    </row>
    <row r="344" spans="3:8" ht="13.8" x14ac:dyDescent="0.25">
      <c r="C344" s="1"/>
      <c r="H344" s="2"/>
    </row>
    <row r="345" spans="3:8" ht="13.8" x14ac:dyDescent="0.25">
      <c r="C345" s="1"/>
      <c r="H345" s="2"/>
    </row>
    <row r="346" spans="3:8" ht="13.8" x14ac:dyDescent="0.25">
      <c r="C346" s="1"/>
      <c r="H346" s="2"/>
    </row>
    <row r="347" spans="3:8" ht="13.8" x14ac:dyDescent="0.25">
      <c r="C347" s="1"/>
      <c r="H347" s="2"/>
    </row>
    <row r="348" spans="3:8" ht="13.8" x14ac:dyDescent="0.25">
      <c r="C348" s="1"/>
      <c r="H348" s="2"/>
    </row>
    <row r="349" spans="3:8" ht="13.8" x14ac:dyDescent="0.25">
      <c r="C349" s="1"/>
      <c r="H349" s="2"/>
    </row>
    <row r="350" spans="3:8" ht="13.8" x14ac:dyDescent="0.25">
      <c r="C350" s="1"/>
      <c r="H350" s="2"/>
    </row>
    <row r="351" spans="3:8" ht="13.8" x14ac:dyDescent="0.25">
      <c r="C351" s="1"/>
      <c r="H351" s="2"/>
    </row>
    <row r="352" spans="3:8" ht="13.8" x14ac:dyDescent="0.25">
      <c r="C352" s="1"/>
      <c r="H352" s="2"/>
    </row>
    <row r="353" spans="3:8" ht="13.8" x14ac:dyDescent="0.25">
      <c r="C353" s="1"/>
      <c r="H353" s="2"/>
    </row>
    <row r="354" spans="3:8" ht="13.8" x14ac:dyDescent="0.25">
      <c r="C354" s="1"/>
      <c r="H354" s="2"/>
    </row>
    <row r="355" spans="3:8" ht="13.8" x14ac:dyDescent="0.25">
      <c r="C355" s="1"/>
      <c r="H355" s="2"/>
    </row>
    <row r="356" spans="3:8" ht="13.8" x14ac:dyDescent="0.25">
      <c r="C356" s="1"/>
      <c r="H356" s="2"/>
    </row>
    <row r="357" spans="3:8" ht="13.8" x14ac:dyDescent="0.25">
      <c r="C357" s="1"/>
      <c r="H357" s="2"/>
    </row>
    <row r="358" spans="3:8" ht="13.8" x14ac:dyDescent="0.25">
      <c r="C358" s="1"/>
      <c r="H358" s="2"/>
    </row>
    <row r="359" spans="3:8" ht="13.8" x14ac:dyDescent="0.25">
      <c r="C359" s="1"/>
      <c r="H359" s="2"/>
    </row>
    <row r="360" spans="3:8" ht="13.8" x14ac:dyDescent="0.25">
      <c r="C360" s="1"/>
      <c r="H360" s="2"/>
    </row>
    <row r="361" spans="3:8" ht="13.8" x14ac:dyDescent="0.25">
      <c r="C361" s="1"/>
      <c r="H361" s="2"/>
    </row>
    <row r="362" spans="3:8" ht="13.8" x14ac:dyDescent="0.25">
      <c r="C362" s="1"/>
      <c r="H362" s="2"/>
    </row>
    <row r="363" spans="3:8" ht="13.8" x14ac:dyDescent="0.25">
      <c r="C363" s="1"/>
      <c r="H363" s="2"/>
    </row>
    <row r="364" spans="3:8" ht="13.8" x14ac:dyDescent="0.25">
      <c r="C364" s="1"/>
      <c r="H364" s="2"/>
    </row>
    <row r="365" spans="3:8" ht="13.8" x14ac:dyDescent="0.25">
      <c r="C365" s="1"/>
      <c r="H365" s="2"/>
    </row>
    <row r="366" spans="3:8" ht="13.8" x14ac:dyDescent="0.25">
      <c r="C366" s="1"/>
      <c r="H366" s="2"/>
    </row>
    <row r="367" spans="3:8" ht="13.8" x14ac:dyDescent="0.25">
      <c r="C367" s="1"/>
      <c r="H367" s="2"/>
    </row>
    <row r="368" spans="3:8" ht="13.8" x14ac:dyDescent="0.25">
      <c r="C368" s="1"/>
      <c r="H368" s="2"/>
    </row>
    <row r="369" spans="3:8" ht="13.8" x14ac:dyDescent="0.25">
      <c r="C369" s="1"/>
      <c r="H369" s="2"/>
    </row>
    <row r="370" spans="3:8" ht="13.8" x14ac:dyDescent="0.25">
      <c r="C370" s="1"/>
      <c r="H370" s="2"/>
    </row>
    <row r="371" spans="3:8" ht="13.8" x14ac:dyDescent="0.25">
      <c r="C371" s="1"/>
      <c r="H371" s="2"/>
    </row>
    <row r="372" spans="3:8" ht="13.8" x14ac:dyDescent="0.25">
      <c r="C372" s="1"/>
      <c r="H372" s="2"/>
    </row>
    <row r="373" spans="3:8" ht="13.8" x14ac:dyDescent="0.25">
      <c r="C373" s="1"/>
      <c r="H373" s="2"/>
    </row>
    <row r="374" spans="3:8" ht="13.8" x14ac:dyDescent="0.25">
      <c r="C374" s="1"/>
      <c r="H374" s="2"/>
    </row>
    <row r="375" spans="3:8" ht="13.8" x14ac:dyDescent="0.25">
      <c r="C375" s="1"/>
      <c r="H375" s="2"/>
    </row>
    <row r="376" spans="3:8" ht="13.8" x14ac:dyDescent="0.25">
      <c r="C376" s="1"/>
      <c r="H376" s="2"/>
    </row>
    <row r="377" spans="3:8" ht="13.8" x14ac:dyDescent="0.25">
      <c r="C377" s="1"/>
      <c r="H377" s="2"/>
    </row>
    <row r="378" spans="3:8" ht="13.8" x14ac:dyDescent="0.25">
      <c r="C378" s="1"/>
      <c r="H378" s="2"/>
    </row>
    <row r="379" spans="3:8" ht="13.8" x14ac:dyDescent="0.25">
      <c r="C379" s="1"/>
      <c r="H379" s="2"/>
    </row>
    <row r="380" spans="3:8" ht="13.8" x14ac:dyDescent="0.25">
      <c r="C380" s="1"/>
      <c r="H380" s="2"/>
    </row>
    <row r="381" spans="3:8" ht="13.8" x14ac:dyDescent="0.25">
      <c r="C381" s="1"/>
      <c r="H381" s="2"/>
    </row>
    <row r="382" spans="3:8" ht="13.8" x14ac:dyDescent="0.25">
      <c r="C382" s="1"/>
      <c r="H382" s="2"/>
    </row>
    <row r="383" spans="3:8" ht="13.8" x14ac:dyDescent="0.25">
      <c r="C383" s="1"/>
      <c r="H383" s="2"/>
    </row>
    <row r="384" spans="3:8" ht="13.8" x14ac:dyDescent="0.25">
      <c r="C384" s="1"/>
      <c r="H384" s="2"/>
    </row>
    <row r="385" spans="3:8" ht="13.8" x14ac:dyDescent="0.25">
      <c r="C385" s="1"/>
      <c r="H385" s="2"/>
    </row>
    <row r="386" spans="3:8" ht="13.8" x14ac:dyDescent="0.25">
      <c r="C386" s="1"/>
      <c r="H386" s="2"/>
    </row>
    <row r="387" spans="3:8" ht="13.8" x14ac:dyDescent="0.25">
      <c r="C387" s="1"/>
      <c r="H387" s="2"/>
    </row>
    <row r="388" spans="3:8" ht="13.8" x14ac:dyDescent="0.25">
      <c r="C388" s="1"/>
      <c r="H388" s="2"/>
    </row>
    <row r="389" spans="3:8" ht="13.8" x14ac:dyDescent="0.25">
      <c r="C389" s="1"/>
      <c r="H389" s="2"/>
    </row>
    <row r="390" spans="3:8" ht="13.8" x14ac:dyDescent="0.25">
      <c r="C390" s="1"/>
      <c r="H390" s="2"/>
    </row>
    <row r="391" spans="3:8" ht="13.8" x14ac:dyDescent="0.25">
      <c r="C391" s="1"/>
      <c r="H391" s="2"/>
    </row>
    <row r="392" spans="3:8" ht="13.8" x14ac:dyDescent="0.25">
      <c r="C392" s="1"/>
      <c r="H392" s="2"/>
    </row>
    <row r="393" spans="3:8" ht="13.8" x14ac:dyDescent="0.25">
      <c r="C393" s="1"/>
      <c r="H393" s="2"/>
    </row>
    <row r="394" spans="3:8" ht="13.8" x14ac:dyDescent="0.25">
      <c r="C394" s="1"/>
      <c r="H394" s="2"/>
    </row>
    <row r="395" spans="3:8" ht="13.8" x14ac:dyDescent="0.25">
      <c r="C395" s="1"/>
      <c r="H395" s="2"/>
    </row>
    <row r="396" spans="3:8" ht="13.8" x14ac:dyDescent="0.25">
      <c r="C396" s="1"/>
      <c r="H396" s="2"/>
    </row>
    <row r="397" spans="3:8" ht="13.8" x14ac:dyDescent="0.25">
      <c r="C397" s="1"/>
      <c r="H397" s="2"/>
    </row>
    <row r="398" spans="3:8" ht="13.8" x14ac:dyDescent="0.25">
      <c r="C398" s="1"/>
      <c r="H398" s="2"/>
    </row>
    <row r="399" spans="3:8" ht="13.8" x14ac:dyDescent="0.25">
      <c r="C399" s="1"/>
      <c r="H399" s="2"/>
    </row>
    <row r="400" spans="3:8" ht="13.8" x14ac:dyDescent="0.25">
      <c r="C400" s="1"/>
      <c r="H400" s="2"/>
    </row>
    <row r="401" spans="3:8" ht="13.8" x14ac:dyDescent="0.25">
      <c r="C401" s="1"/>
      <c r="H401" s="2"/>
    </row>
    <row r="402" spans="3:8" ht="13.8" x14ac:dyDescent="0.25">
      <c r="C402" s="1"/>
      <c r="H402" s="2"/>
    </row>
    <row r="403" spans="3:8" ht="13.8" x14ac:dyDescent="0.25">
      <c r="C403" s="1"/>
      <c r="H403" s="2"/>
    </row>
    <row r="404" spans="3:8" ht="13.8" x14ac:dyDescent="0.25">
      <c r="C404" s="1"/>
      <c r="H404" s="2"/>
    </row>
    <row r="405" spans="3:8" ht="13.8" x14ac:dyDescent="0.25">
      <c r="C405" s="1"/>
      <c r="H405" s="2"/>
    </row>
    <row r="406" spans="3:8" ht="13.8" x14ac:dyDescent="0.25">
      <c r="C406" s="1"/>
      <c r="H406" s="2"/>
    </row>
    <row r="407" spans="3:8" ht="13.8" x14ac:dyDescent="0.25">
      <c r="C407" s="1"/>
      <c r="H407" s="2"/>
    </row>
    <row r="408" spans="3:8" ht="13.8" x14ac:dyDescent="0.25">
      <c r="C408" s="1"/>
      <c r="H408" s="2"/>
    </row>
    <row r="409" spans="3:8" ht="13.8" x14ac:dyDescent="0.25">
      <c r="C409" s="1"/>
      <c r="H409" s="2"/>
    </row>
    <row r="410" spans="3:8" ht="13.8" x14ac:dyDescent="0.25">
      <c r="C410" s="1"/>
      <c r="H410" s="2"/>
    </row>
    <row r="411" spans="3:8" ht="13.8" x14ac:dyDescent="0.25">
      <c r="C411" s="1"/>
      <c r="H411" s="2"/>
    </row>
    <row r="412" spans="3:8" ht="13.8" x14ac:dyDescent="0.25">
      <c r="C412" s="1"/>
      <c r="H412" s="2"/>
    </row>
    <row r="413" spans="3:8" ht="13.8" x14ac:dyDescent="0.25">
      <c r="C413" s="1"/>
      <c r="H413" s="2"/>
    </row>
    <row r="414" spans="3:8" ht="13.8" x14ac:dyDescent="0.25">
      <c r="C414" s="1"/>
      <c r="H414" s="2"/>
    </row>
    <row r="415" spans="3:8" ht="13.8" x14ac:dyDescent="0.25">
      <c r="C415" s="1"/>
      <c r="H415" s="2"/>
    </row>
    <row r="416" spans="3:8" ht="13.8" x14ac:dyDescent="0.25">
      <c r="C416" s="1"/>
      <c r="H416" s="2"/>
    </row>
    <row r="417" spans="3:8" ht="13.8" x14ac:dyDescent="0.25">
      <c r="C417" s="1"/>
      <c r="H417" s="2"/>
    </row>
    <row r="418" spans="3:8" ht="13.8" x14ac:dyDescent="0.25">
      <c r="C418" s="1"/>
      <c r="H418" s="2"/>
    </row>
    <row r="419" spans="3:8" ht="13.8" x14ac:dyDescent="0.25">
      <c r="C419" s="1"/>
      <c r="H419" s="2"/>
    </row>
    <row r="420" spans="3:8" ht="13.8" x14ac:dyDescent="0.25">
      <c r="C420" s="1"/>
      <c r="H420" s="2"/>
    </row>
    <row r="421" spans="3:8" ht="13.8" x14ac:dyDescent="0.25">
      <c r="C421" s="1"/>
      <c r="H421" s="2"/>
    </row>
    <row r="422" spans="3:8" ht="13.8" x14ac:dyDescent="0.25">
      <c r="C422" s="1"/>
      <c r="H422" s="2"/>
    </row>
    <row r="423" spans="3:8" ht="13.8" x14ac:dyDescent="0.25">
      <c r="C423" s="1"/>
      <c r="H423" s="2"/>
    </row>
    <row r="424" spans="3:8" ht="13.8" x14ac:dyDescent="0.25">
      <c r="C424" s="1"/>
      <c r="H424" s="2"/>
    </row>
    <row r="425" spans="3:8" ht="13.8" x14ac:dyDescent="0.25">
      <c r="C425" s="1"/>
      <c r="H425" s="2"/>
    </row>
    <row r="426" spans="3:8" ht="13.8" x14ac:dyDescent="0.25">
      <c r="C426" s="1"/>
      <c r="H426" s="2"/>
    </row>
    <row r="427" spans="3:8" ht="13.8" x14ac:dyDescent="0.25">
      <c r="C427" s="1"/>
      <c r="H427" s="2"/>
    </row>
    <row r="428" spans="3:8" ht="13.8" x14ac:dyDescent="0.25">
      <c r="C428" s="1"/>
      <c r="H428" s="2"/>
    </row>
    <row r="429" spans="3:8" ht="13.8" x14ac:dyDescent="0.25">
      <c r="C429" s="1"/>
      <c r="H429" s="2"/>
    </row>
    <row r="430" spans="3:8" ht="13.8" x14ac:dyDescent="0.25">
      <c r="C430" s="1"/>
      <c r="H430" s="2"/>
    </row>
    <row r="431" spans="3:8" ht="13.8" x14ac:dyDescent="0.25">
      <c r="C431" s="1"/>
      <c r="H431" s="2"/>
    </row>
    <row r="432" spans="3:8" ht="13.8" x14ac:dyDescent="0.25">
      <c r="C432" s="1"/>
      <c r="H432" s="2"/>
    </row>
    <row r="433" spans="3:8" ht="13.8" x14ac:dyDescent="0.25">
      <c r="C433" s="1"/>
      <c r="H433" s="2"/>
    </row>
    <row r="434" spans="3:8" ht="13.8" x14ac:dyDescent="0.25">
      <c r="C434" s="1"/>
      <c r="H434" s="2"/>
    </row>
    <row r="435" spans="3:8" ht="13.8" x14ac:dyDescent="0.25">
      <c r="C435" s="1"/>
      <c r="H435" s="2"/>
    </row>
    <row r="436" spans="3:8" ht="13.8" x14ac:dyDescent="0.25">
      <c r="C436" s="1"/>
      <c r="H436" s="2"/>
    </row>
    <row r="437" spans="3:8" ht="13.8" x14ac:dyDescent="0.25">
      <c r="C437" s="1"/>
      <c r="H437" s="2"/>
    </row>
    <row r="438" spans="3:8" ht="13.8" x14ac:dyDescent="0.25">
      <c r="C438" s="1"/>
      <c r="H438" s="2"/>
    </row>
    <row r="439" spans="3:8" ht="13.8" x14ac:dyDescent="0.25">
      <c r="C439" s="1"/>
      <c r="H439" s="2"/>
    </row>
    <row r="440" spans="3:8" ht="13.8" x14ac:dyDescent="0.25">
      <c r="C440" s="1"/>
      <c r="H440" s="2"/>
    </row>
    <row r="441" spans="3:8" ht="13.8" x14ac:dyDescent="0.25">
      <c r="C441" s="1"/>
      <c r="H441" s="2"/>
    </row>
    <row r="442" spans="3:8" ht="13.8" x14ac:dyDescent="0.25">
      <c r="C442" s="1"/>
      <c r="H442" s="2"/>
    </row>
    <row r="443" spans="3:8" ht="13.8" x14ac:dyDescent="0.25">
      <c r="C443" s="1"/>
      <c r="H443" s="2"/>
    </row>
    <row r="444" spans="3:8" ht="13.8" x14ac:dyDescent="0.25">
      <c r="C444" s="1"/>
      <c r="H444" s="2"/>
    </row>
    <row r="445" spans="3:8" ht="13.8" x14ac:dyDescent="0.25">
      <c r="C445" s="1"/>
      <c r="H445" s="2"/>
    </row>
    <row r="446" spans="3:8" ht="13.8" x14ac:dyDescent="0.25">
      <c r="C446" s="1"/>
      <c r="H446" s="2"/>
    </row>
    <row r="447" spans="3:8" ht="13.8" x14ac:dyDescent="0.25">
      <c r="C447" s="1"/>
      <c r="H447" s="2"/>
    </row>
    <row r="448" spans="3:8" ht="13.8" x14ac:dyDescent="0.25">
      <c r="C448" s="1"/>
      <c r="H448" s="2"/>
    </row>
    <row r="449" spans="3:8" ht="13.8" x14ac:dyDescent="0.25">
      <c r="C449" s="1"/>
      <c r="H449" s="2"/>
    </row>
    <row r="450" spans="3:8" ht="13.8" x14ac:dyDescent="0.25">
      <c r="C450" s="1"/>
      <c r="H450" s="2"/>
    </row>
    <row r="451" spans="3:8" ht="13.8" x14ac:dyDescent="0.25">
      <c r="C451" s="1"/>
      <c r="H451" s="2"/>
    </row>
    <row r="452" spans="3:8" ht="13.8" x14ac:dyDescent="0.25">
      <c r="C452" s="1"/>
      <c r="H452" s="2"/>
    </row>
    <row r="453" spans="3:8" ht="13.8" x14ac:dyDescent="0.25">
      <c r="C453" s="1"/>
      <c r="H453" s="2"/>
    </row>
    <row r="454" spans="3:8" ht="13.8" x14ac:dyDescent="0.25">
      <c r="C454" s="1"/>
      <c r="H454" s="2"/>
    </row>
    <row r="455" spans="3:8" ht="13.8" x14ac:dyDescent="0.25">
      <c r="C455" s="1"/>
      <c r="H455" s="2"/>
    </row>
    <row r="456" spans="3:8" ht="13.8" x14ac:dyDescent="0.25">
      <c r="C456" s="1"/>
      <c r="H456" s="2"/>
    </row>
    <row r="457" spans="3:8" ht="13.8" x14ac:dyDescent="0.25">
      <c r="C457" s="1"/>
      <c r="H457" s="2"/>
    </row>
    <row r="458" spans="3:8" ht="13.8" x14ac:dyDescent="0.25">
      <c r="C458" s="1"/>
      <c r="H458" s="2"/>
    </row>
    <row r="459" spans="3:8" ht="13.8" x14ac:dyDescent="0.25">
      <c r="C459" s="1"/>
      <c r="H459" s="2"/>
    </row>
    <row r="460" spans="3:8" ht="13.8" x14ac:dyDescent="0.25">
      <c r="C460" s="1"/>
      <c r="H460" s="2"/>
    </row>
    <row r="461" spans="3:8" ht="13.8" x14ac:dyDescent="0.25">
      <c r="C461" s="1"/>
      <c r="H461" s="2"/>
    </row>
    <row r="462" spans="3:8" ht="13.8" x14ac:dyDescent="0.25">
      <c r="C462" s="1"/>
      <c r="H462" s="2"/>
    </row>
    <row r="463" spans="3:8" ht="13.8" x14ac:dyDescent="0.25">
      <c r="C463" s="1"/>
      <c r="H463" s="2"/>
    </row>
    <row r="464" spans="3:8" ht="13.8" x14ac:dyDescent="0.25">
      <c r="C464" s="1"/>
      <c r="H464" s="2"/>
    </row>
    <row r="465" spans="3:8" ht="13.8" x14ac:dyDescent="0.25">
      <c r="C465" s="1"/>
      <c r="H465" s="2"/>
    </row>
    <row r="466" spans="3:8" ht="13.8" x14ac:dyDescent="0.25">
      <c r="C466" s="1"/>
      <c r="H466" s="2"/>
    </row>
    <row r="467" spans="3:8" ht="13.8" x14ac:dyDescent="0.25">
      <c r="C467" s="1"/>
      <c r="H467" s="2"/>
    </row>
    <row r="468" spans="3:8" ht="13.8" x14ac:dyDescent="0.25">
      <c r="C468" s="1"/>
      <c r="H468" s="2"/>
    </row>
    <row r="469" spans="3:8" ht="13.8" x14ac:dyDescent="0.25">
      <c r="C469" s="1"/>
      <c r="H469" s="2"/>
    </row>
    <row r="470" spans="3:8" ht="13.8" x14ac:dyDescent="0.25">
      <c r="C470" s="1"/>
      <c r="H470" s="2"/>
    </row>
    <row r="471" spans="3:8" ht="13.8" x14ac:dyDescent="0.25">
      <c r="C471" s="1"/>
      <c r="H471" s="2"/>
    </row>
    <row r="472" spans="3:8" ht="13.8" x14ac:dyDescent="0.25">
      <c r="C472" s="1"/>
      <c r="H472" s="2"/>
    </row>
    <row r="473" spans="3:8" ht="13.8" x14ac:dyDescent="0.25">
      <c r="C473" s="1"/>
      <c r="H473" s="2"/>
    </row>
    <row r="474" spans="3:8" ht="13.8" x14ac:dyDescent="0.25">
      <c r="C474" s="1"/>
      <c r="H474" s="2"/>
    </row>
    <row r="475" spans="3:8" ht="13.8" x14ac:dyDescent="0.25">
      <c r="C475" s="1"/>
      <c r="H475" s="2"/>
    </row>
    <row r="476" spans="3:8" ht="13.8" x14ac:dyDescent="0.25">
      <c r="C476" s="1"/>
      <c r="H476" s="2"/>
    </row>
    <row r="477" spans="3:8" ht="13.8" x14ac:dyDescent="0.25">
      <c r="C477" s="1"/>
      <c r="H477" s="2"/>
    </row>
    <row r="478" spans="3:8" ht="13.8" x14ac:dyDescent="0.25">
      <c r="C478" s="1"/>
      <c r="H478" s="2"/>
    </row>
    <row r="479" spans="3:8" ht="13.8" x14ac:dyDescent="0.25">
      <c r="C479" s="1"/>
      <c r="H479" s="2"/>
    </row>
    <row r="480" spans="3:8" ht="13.8" x14ac:dyDescent="0.25">
      <c r="C480" s="1"/>
      <c r="H480" s="2"/>
    </row>
    <row r="481" spans="3:8" ht="13.8" x14ac:dyDescent="0.25">
      <c r="C481" s="1"/>
      <c r="H481" s="2"/>
    </row>
    <row r="482" spans="3:8" ht="13.8" x14ac:dyDescent="0.25">
      <c r="C482" s="1"/>
      <c r="H482" s="2"/>
    </row>
    <row r="483" spans="3:8" ht="13.8" x14ac:dyDescent="0.25">
      <c r="C483" s="1"/>
      <c r="H483" s="2"/>
    </row>
    <row r="484" spans="3:8" ht="13.8" x14ac:dyDescent="0.25">
      <c r="C484" s="1"/>
      <c r="H484" s="2"/>
    </row>
    <row r="485" spans="3:8" ht="13.8" x14ac:dyDescent="0.25">
      <c r="C485" s="1"/>
      <c r="H485" s="2"/>
    </row>
    <row r="486" spans="3:8" ht="13.8" x14ac:dyDescent="0.25">
      <c r="C486" s="1"/>
      <c r="H486" s="2"/>
    </row>
    <row r="487" spans="3:8" ht="13.8" x14ac:dyDescent="0.25">
      <c r="C487" s="1"/>
      <c r="H487" s="2"/>
    </row>
    <row r="488" spans="3:8" ht="13.8" x14ac:dyDescent="0.25">
      <c r="C488" s="1"/>
      <c r="H488" s="2"/>
    </row>
    <row r="489" spans="3:8" ht="13.8" x14ac:dyDescent="0.25">
      <c r="C489" s="1"/>
      <c r="H489" s="2"/>
    </row>
    <row r="490" spans="3:8" ht="13.8" x14ac:dyDescent="0.25">
      <c r="C490" s="1"/>
      <c r="H490" s="2"/>
    </row>
    <row r="491" spans="3:8" ht="13.8" x14ac:dyDescent="0.25">
      <c r="C491" s="1"/>
      <c r="H491" s="2"/>
    </row>
    <row r="492" spans="3:8" ht="13.8" x14ac:dyDescent="0.25">
      <c r="C492" s="1"/>
      <c r="H492" s="2"/>
    </row>
    <row r="493" spans="3:8" ht="13.8" x14ac:dyDescent="0.25">
      <c r="C493" s="1"/>
      <c r="H493" s="2"/>
    </row>
    <row r="494" spans="3:8" ht="13.8" x14ac:dyDescent="0.25">
      <c r="C494" s="1"/>
      <c r="H494" s="2"/>
    </row>
    <row r="495" spans="3:8" ht="13.8" x14ac:dyDescent="0.25">
      <c r="C495" s="1"/>
      <c r="H495" s="2"/>
    </row>
    <row r="496" spans="3:8" ht="13.8" x14ac:dyDescent="0.25">
      <c r="C496" s="1"/>
      <c r="H496" s="2"/>
    </row>
    <row r="497" spans="3:8" ht="13.8" x14ac:dyDescent="0.25">
      <c r="C497" s="1"/>
      <c r="H497" s="2"/>
    </row>
    <row r="498" spans="3:8" ht="13.8" x14ac:dyDescent="0.25">
      <c r="C498" s="1"/>
      <c r="H498" s="2"/>
    </row>
    <row r="499" spans="3:8" ht="13.8" x14ac:dyDescent="0.25">
      <c r="C499" s="1"/>
      <c r="H499" s="2"/>
    </row>
    <row r="500" spans="3:8" ht="13.8" x14ac:dyDescent="0.25">
      <c r="C500" s="1"/>
      <c r="H500" s="2"/>
    </row>
    <row r="501" spans="3:8" ht="13.8" x14ac:dyDescent="0.25">
      <c r="C501" s="1"/>
      <c r="H501" s="2"/>
    </row>
    <row r="502" spans="3:8" ht="13.8" x14ac:dyDescent="0.25">
      <c r="C502" s="1"/>
      <c r="H502" s="2"/>
    </row>
    <row r="503" spans="3:8" ht="13.8" x14ac:dyDescent="0.25">
      <c r="C503" s="1"/>
      <c r="H503" s="2"/>
    </row>
    <row r="504" spans="3:8" ht="13.8" x14ac:dyDescent="0.25">
      <c r="C504" s="1"/>
      <c r="H504" s="2"/>
    </row>
    <row r="505" spans="3:8" ht="13.8" x14ac:dyDescent="0.25">
      <c r="C505" s="1"/>
      <c r="H505" s="2"/>
    </row>
    <row r="506" spans="3:8" ht="13.8" x14ac:dyDescent="0.25">
      <c r="C506" s="1"/>
      <c r="H506" s="2"/>
    </row>
    <row r="507" spans="3:8" ht="13.8" x14ac:dyDescent="0.25">
      <c r="C507" s="1"/>
      <c r="H507" s="2"/>
    </row>
    <row r="508" spans="3:8" ht="13.8" x14ac:dyDescent="0.25">
      <c r="C508" s="1"/>
      <c r="H508" s="2"/>
    </row>
    <row r="509" spans="3:8" ht="13.8" x14ac:dyDescent="0.25">
      <c r="C509" s="1"/>
      <c r="H509" s="2"/>
    </row>
    <row r="510" spans="3:8" ht="13.8" x14ac:dyDescent="0.25">
      <c r="C510" s="1"/>
      <c r="H510" s="2"/>
    </row>
    <row r="511" spans="3:8" ht="13.8" x14ac:dyDescent="0.25">
      <c r="C511" s="1"/>
      <c r="H511" s="2"/>
    </row>
    <row r="512" spans="3:8" ht="13.8" x14ac:dyDescent="0.25">
      <c r="C512" s="1"/>
      <c r="H512" s="2"/>
    </row>
    <row r="513" spans="3:8" ht="13.8" x14ac:dyDescent="0.25">
      <c r="C513" s="1"/>
      <c r="H513" s="2"/>
    </row>
    <row r="514" spans="3:8" ht="13.8" x14ac:dyDescent="0.25">
      <c r="C514" s="1"/>
      <c r="H514" s="2"/>
    </row>
    <row r="515" spans="3:8" ht="13.8" x14ac:dyDescent="0.25">
      <c r="C515" s="1"/>
      <c r="H515" s="2"/>
    </row>
    <row r="516" spans="3:8" ht="13.8" x14ac:dyDescent="0.25">
      <c r="C516" s="1"/>
      <c r="H516" s="2"/>
    </row>
    <row r="517" spans="3:8" ht="13.8" x14ac:dyDescent="0.25">
      <c r="C517" s="1"/>
      <c r="H517" s="2"/>
    </row>
    <row r="518" spans="3:8" ht="13.8" x14ac:dyDescent="0.25">
      <c r="C518" s="1"/>
      <c r="H518" s="2"/>
    </row>
    <row r="519" spans="3:8" ht="13.8" x14ac:dyDescent="0.25">
      <c r="C519" s="1"/>
      <c r="H519" s="2"/>
    </row>
    <row r="520" spans="3:8" ht="13.8" x14ac:dyDescent="0.25">
      <c r="C520" s="1"/>
      <c r="H520" s="2"/>
    </row>
    <row r="521" spans="3:8" ht="13.8" x14ac:dyDescent="0.25">
      <c r="C521" s="1"/>
      <c r="H521" s="2"/>
    </row>
    <row r="522" spans="3:8" ht="13.8" x14ac:dyDescent="0.25">
      <c r="C522" s="1"/>
      <c r="H522" s="2"/>
    </row>
    <row r="523" spans="3:8" ht="13.8" x14ac:dyDescent="0.25">
      <c r="C523" s="1"/>
      <c r="H523" s="2"/>
    </row>
    <row r="524" spans="3:8" ht="13.8" x14ac:dyDescent="0.25">
      <c r="C524" s="1"/>
      <c r="H524" s="2"/>
    </row>
    <row r="525" spans="3:8" ht="13.8" x14ac:dyDescent="0.25">
      <c r="C525" s="1"/>
      <c r="H525" s="2"/>
    </row>
    <row r="526" spans="3:8" ht="13.8" x14ac:dyDescent="0.25">
      <c r="C526" s="1"/>
      <c r="H526" s="2"/>
    </row>
    <row r="527" spans="3:8" ht="13.8" x14ac:dyDescent="0.25">
      <c r="C527" s="1"/>
      <c r="H527" s="2"/>
    </row>
    <row r="528" spans="3:8" ht="13.8" x14ac:dyDescent="0.25">
      <c r="C528" s="1"/>
      <c r="H528" s="2"/>
    </row>
    <row r="529" spans="3:8" ht="13.8" x14ac:dyDescent="0.25">
      <c r="C529" s="1"/>
      <c r="H529" s="2"/>
    </row>
    <row r="530" spans="3:8" ht="13.8" x14ac:dyDescent="0.25">
      <c r="C530" s="1"/>
      <c r="H530" s="2"/>
    </row>
    <row r="531" spans="3:8" ht="13.8" x14ac:dyDescent="0.25">
      <c r="C531" s="1"/>
      <c r="H531" s="2"/>
    </row>
    <row r="532" spans="3:8" ht="13.8" x14ac:dyDescent="0.25">
      <c r="C532" s="1"/>
      <c r="H532" s="2"/>
    </row>
    <row r="533" spans="3:8" ht="13.8" x14ac:dyDescent="0.25">
      <c r="C533" s="1"/>
      <c r="H533" s="2"/>
    </row>
    <row r="534" spans="3:8" ht="13.8" x14ac:dyDescent="0.25">
      <c r="C534" s="1"/>
      <c r="H534" s="2"/>
    </row>
    <row r="535" spans="3:8" ht="13.8" x14ac:dyDescent="0.25">
      <c r="C535" s="1"/>
      <c r="H535" s="2"/>
    </row>
    <row r="536" spans="3:8" ht="13.8" x14ac:dyDescent="0.25">
      <c r="C536" s="1"/>
      <c r="H536" s="2"/>
    </row>
    <row r="537" spans="3:8" ht="13.8" x14ac:dyDescent="0.25">
      <c r="C537" s="1"/>
      <c r="H537" s="2"/>
    </row>
    <row r="538" spans="3:8" ht="13.8" x14ac:dyDescent="0.25">
      <c r="C538" s="1"/>
      <c r="H538" s="2"/>
    </row>
    <row r="539" spans="3:8" ht="13.8" x14ac:dyDescent="0.25">
      <c r="C539" s="1"/>
      <c r="H539" s="2"/>
    </row>
    <row r="540" spans="3:8" ht="13.8" x14ac:dyDescent="0.25">
      <c r="C540" s="1"/>
      <c r="H540" s="2"/>
    </row>
    <row r="541" spans="3:8" ht="13.8" x14ac:dyDescent="0.25">
      <c r="C541" s="1"/>
      <c r="H541" s="2"/>
    </row>
    <row r="542" spans="3:8" ht="13.8" x14ac:dyDescent="0.25">
      <c r="C542" s="1"/>
      <c r="H542" s="2"/>
    </row>
    <row r="543" spans="3:8" ht="13.8" x14ac:dyDescent="0.25">
      <c r="C543" s="1"/>
      <c r="H543" s="2"/>
    </row>
    <row r="544" spans="3:8" ht="13.8" x14ac:dyDescent="0.25">
      <c r="C544" s="1"/>
      <c r="H544" s="2"/>
    </row>
    <row r="545" spans="3:8" ht="13.8" x14ac:dyDescent="0.25">
      <c r="C545" s="1"/>
      <c r="H545" s="2"/>
    </row>
    <row r="546" spans="3:8" ht="13.8" x14ac:dyDescent="0.25">
      <c r="C546" s="1"/>
      <c r="H546" s="2"/>
    </row>
    <row r="547" spans="3:8" ht="13.8" x14ac:dyDescent="0.25">
      <c r="C547" s="1"/>
      <c r="H547" s="2"/>
    </row>
    <row r="548" spans="3:8" ht="13.8" x14ac:dyDescent="0.25">
      <c r="C548" s="1"/>
      <c r="H548" s="2"/>
    </row>
    <row r="549" spans="3:8" ht="13.8" x14ac:dyDescent="0.25">
      <c r="C549" s="1"/>
      <c r="H549" s="2"/>
    </row>
    <row r="550" spans="3:8" ht="13.8" x14ac:dyDescent="0.25">
      <c r="C550" s="1"/>
      <c r="H550" s="2"/>
    </row>
    <row r="551" spans="3:8" ht="13.8" x14ac:dyDescent="0.25">
      <c r="C551" s="1"/>
      <c r="H551" s="2"/>
    </row>
    <row r="552" spans="3:8" ht="13.8" x14ac:dyDescent="0.25">
      <c r="C552" s="1"/>
      <c r="H552" s="2"/>
    </row>
    <row r="553" spans="3:8" ht="13.8" x14ac:dyDescent="0.25">
      <c r="C553" s="1"/>
      <c r="H553" s="2"/>
    </row>
    <row r="554" spans="3:8" ht="13.8" x14ac:dyDescent="0.25">
      <c r="C554" s="1"/>
      <c r="H554" s="2"/>
    </row>
    <row r="555" spans="3:8" ht="13.8" x14ac:dyDescent="0.25">
      <c r="C555" s="1"/>
      <c r="H555" s="2"/>
    </row>
    <row r="556" spans="3:8" ht="13.8" x14ac:dyDescent="0.25">
      <c r="C556" s="1"/>
      <c r="H556" s="2"/>
    </row>
    <row r="557" spans="3:8" ht="13.8" x14ac:dyDescent="0.25">
      <c r="C557" s="1"/>
      <c r="H557" s="2"/>
    </row>
    <row r="558" spans="3:8" ht="13.8" x14ac:dyDescent="0.25">
      <c r="C558" s="1"/>
      <c r="H558" s="2"/>
    </row>
    <row r="559" spans="3:8" ht="13.8" x14ac:dyDescent="0.25">
      <c r="C559" s="1"/>
      <c r="H559" s="2"/>
    </row>
    <row r="560" spans="3:8" ht="13.8" x14ac:dyDescent="0.25">
      <c r="C560" s="1"/>
      <c r="H560" s="2"/>
    </row>
    <row r="561" spans="3:8" ht="13.8" x14ac:dyDescent="0.25">
      <c r="C561" s="1"/>
      <c r="H561" s="2"/>
    </row>
    <row r="562" spans="3:8" ht="13.8" x14ac:dyDescent="0.25">
      <c r="C562" s="1"/>
      <c r="H562" s="2"/>
    </row>
    <row r="563" spans="3:8" ht="13.8" x14ac:dyDescent="0.25">
      <c r="C563" s="1"/>
      <c r="H563" s="2"/>
    </row>
    <row r="564" spans="3:8" ht="13.8" x14ac:dyDescent="0.25">
      <c r="C564" s="1"/>
      <c r="H564" s="2"/>
    </row>
    <row r="565" spans="3:8" ht="13.8" x14ac:dyDescent="0.25">
      <c r="C565" s="1"/>
      <c r="H565" s="2"/>
    </row>
    <row r="566" spans="3:8" ht="13.8" x14ac:dyDescent="0.25">
      <c r="C566" s="1"/>
      <c r="H566" s="2"/>
    </row>
    <row r="567" spans="3:8" ht="13.8" x14ac:dyDescent="0.25">
      <c r="C567" s="1"/>
      <c r="H567" s="2"/>
    </row>
    <row r="568" spans="3:8" ht="13.8" x14ac:dyDescent="0.25">
      <c r="C568" s="1"/>
      <c r="H568" s="2"/>
    </row>
    <row r="569" spans="3:8" ht="13.8" x14ac:dyDescent="0.25">
      <c r="C569" s="1"/>
      <c r="H569" s="2"/>
    </row>
    <row r="570" spans="3:8" ht="13.8" x14ac:dyDescent="0.25">
      <c r="C570" s="1"/>
      <c r="H570" s="2"/>
    </row>
    <row r="571" spans="3:8" ht="13.8" x14ac:dyDescent="0.25">
      <c r="C571" s="1"/>
      <c r="H571" s="2"/>
    </row>
    <row r="572" spans="3:8" ht="13.8" x14ac:dyDescent="0.25">
      <c r="C572" s="1"/>
      <c r="H572" s="2"/>
    </row>
    <row r="573" spans="3:8" ht="13.8" x14ac:dyDescent="0.25">
      <c r="C573" s="1"/>
      <c r="H573" s="2"/>
    </row>
    <row r="574" spans="3:8" ht="13.8" x14ac:dyDescent="0.25">
      <c r="C574" s="1"/>
      <c r="H574" s="2"/>
    </row>
    <row r="575" spans="3:8" ht="13.8" x14ac:dyDescent="0.25">
      <c r="C575" s="1"/>
      <c r="H575" s="2"/>
    </row>
    <row r="576" spans="3:8" ht="13.8" x14ac:dyDescent="0.25">
      <c r="C576" s="1"/>
      <c r="H576" s="2"/>
    </row>
    <row r="577" spans="3:8" ht="13.8" x14ac:dyDescent="0.25">
      <c r="C577" s="1"/>
      <c r="H577" s="2"/>
    </row>
    <row r="578" spans="3:8" ht="13.8" x14ac:dyDescent="0.25">
      <c r="C578" s="1"/>
      <c r="H578" s="2"/>
    </row>
    <row r="579" spans="3:8" ht="13.8" x14ac:dyDescent="0.25">
      <c r="C579" s="1"/>
      <c r="H579" s="2"/>
    </row>
    <row r="580" spans="3:8" ht="13.8" x14ac:dyDescent="0.25">
      <c r="C580" s="1"/>
      <c r="H580" s="2"/>
    </row>
    <row r="581" spans="3:8" ht="13.8" x14ac:dyDescent="0.25">
      <c r="C581" s="1"/>
      <c r="H581" s="2"/>
    </row>
    <row r="582" spans="3:8" ht="13.8" x14ac:dyDescent="0.25">
      <c r="C582" s="1"/>
      <c r="H582" s="2"/>
    </row>
    <row r="583" spans="3:8" ht="13.8" x14ac:dyDescent="0.25">
      <c r="C583" s="1"/>
      <c r="H583" s="2"/>
    </row>
    <row r="584" spans="3:8" ht="13.8" x14ac:dyDescent="0.25">
      <c r="C584" s="1"/>
      <c r="H584" s="2"/>
    </row>
    <row r="585" spans="3:8" ht="13.8" x14ac:dyDescent="0.25">
      <c r="C585" s="1"/>
      <c r="H585" s="2"/>
    </row>
    <row r="586" spans="3:8" ht="13.8" x14ac:dyDescent="0.25">
      <c r="C586" s="1"/>
      <c r="H586" s="2"/>
    </row>
    <row r="587" spans="3:8" ht="13.8" x14ac:dyDescent="0.25">
      <c r="C587" s="1"/>
      <c r="H587" s="2"/>
    </row>
    <row r="588" spans="3:8" ht="13.8" x14ac:dyDescent="0.25">
      <c r="C588" s="1"/>
      <c r="H588" s="2"/>
    </row>
    <row r="589" spans="3:8" ht="13.8" x14ac:dyDescent="0.25">
      <c r="C589" s="1"/>
      <c r="H589" s="2"/>
    </row>
    <row r="590" spans="3:8" ht="13.8" x14ac:dyDescent="0.25">
      <c r="C590" s="1"/>
      <c r="H590" s="2"/>
    </row>
    <row r="591" spans="3:8" ht="13.8" x14ac:dyDescent="0.25">
      <c r="C591" s="1"/>
      <c r="H591" s="2"/>
    </row>
    <row r="592" spans="3:8" ht="13.8" x14ac:dyDescent="0.25">
      <c r="C592" s="1"/>
      <c r="H592" s="2"/>
    </row>
    <row r="593" spans="3:8" ht="13.8" x14ac:dyDescent="0.25">
      <c r="C593" s="1"/>
      <c r="H593" s="2"/>
    </row>
    <row r="594" spans="3:8" ht="13.8" x14ac:dyDescent="0.25">
      <c r="C594" s="1"/>
      <c r="H594" s="2"/>
    </row>
    <row r="595" spans="3:8" ht="13.8" x14ac:dyDescent="0.25">
      <c r="C595" s="1"/>
      <c r="H595" s="2"/>
    </row>
    <row r="596" spans="3:8" ht="13.8" x14ac:dyDescent="0.25">
      <c r="C596" s="1"/>
      <c r="H596" s="2"/>
    </row>
    <row r="597" spans="3:8" ht="13.8" x14ac:dyDescent="0.25">
      <c r="C597" s="1"/>
      <c r="H597" s="2"/>
    </row>
    <row r="598" spans="3:8" ht="13.8" x14ac:dyDescent="0.25">
      <c r="C598" s="1"/>
      <c r="H598" s="2"/>
    </row>
    <row r="599" spans="3:8" ht="13.8" x14ac:dyDescent="0.25">
      <c r="C599" s="1"/>
      <c r="H599" s="2"/>
    </row>
    <row r="600" spans="3:8" ht="13.8" x14ac:dyDescent="0.25">
      <c r="C600" s="1"/>
      <c r="H600" s="2"/>
    </row>
    <row r="601" spans="3:8" ht="13.8" x14ac:dyDescent="0.25">
      <c r="C601" s="1"/>
      <c r="H601" s="2"/>
    </row>
    <row r="602" spans="3:8" ht="13.8" x14ac:dyDescent="0.25">
      <c r="C602" s="1"/>
      <c r="H602" s="2"/>
    </row>
    <row r="603" spans="3:8" ht="13.8" x14ac:dyDescent="0.25">
      <c r="C603" s="1"/>
      <c r="H603" s="2"/>
    </row>
    <row r="604" spans="3:8" ht="13.8" x14ac:dyDescent="0.25">
      <c r="C604" s="1"/>
      <c r="H604" s="2"/>
    </row>
    <row r="605" spans="3:8" ht="13.8" x14ac:dyDescent="0.25">
      <c r="C605" s="1"/>
      <c r="H605" s="2"/>
    </row>
    <row r="606" spans="3:8" ht="13.8" x14ac:dyDescent="0.25">
      <c r="C606" s="1"/>
      <c r="H606" s="2"/>
    </row>
    <row r="607" spans="3:8" ht="13.8" x14ac:dyDescent="0.25">
      <c r="C607" s="1"/>
      <c r="H607" s="2"/>
    </row>
    <row r="608" spans="3:8" ht="13.8" x14ac:dyDescent="0.25">
      <c r="C608" s="1"/>
      <c r="H608" s="2"/>
    </row>
    <row r="609" spans="3:8" ht="13.8" x14ac:dyDescent="0.25">
      <c r="C609" s="1"/>
      <c r="H609" s="2"/>
    </row>
    <row r="610" spans="3:8" ht="13.8" x14ac:dyDescent="0.25">
      <c r="C610" s="1"/>
      <c r="H610" s="2"/>
    </row>
    <row r="611" spans="3:8" ht="13.8" x14ac:dyDescent="0.25">
      <c r="C611" s="1"/>
      <c r="H611" s="2"/>
    </row>
    <row r="612" spans="3:8" ht="13.8" x14ac:dyDescent="0.25">
      <c r="C612" s="1"/>
      <c r="H612" s="2"/>
    </row>
    <row r="613" spans="3:8" ht="13.8" x14ac:dyDescent="0.25">
      <c r="C613" s="1"/>
      <c r="H613" s="2"/>
    </row>
    <row r="614" spans="3:8" ht="13.8" x14ac:dyDescent="0.25">
      <c r="C614" s="1"/>
      <c r="H614" s="2"/>
    </row>
    <row r="615" spans="3:8" ht="13.8" x14ac:dyDescent="0.25">
      <c r="C615" s="1"/>
      <c r="H615" s="2"/>
    </row>
    <row r="616" spans="3:8" ht="13.8" x14ac:dyDescent="0.25">
      <c r="C616" s="1"/>
      <c r="H616" s="2"/>
    </row>
    <row r="617" spans="3:8" ht="13.8" x14ac:dyDescent="0.25">
      <c r="C617" s="1"/>
      <c r="H617" s="2"/>
    </row>
    <row r="618" spans="3:8" ht="13.8" x14ac:dyDescent="0.25">
      <c r="C618" s="1"/>
      <c r="H618" s="2"/>
    </row>
    <row r="619" spans="3:8" ht="13.8" x14ac:dyDescent="0.25">
      <c r="C619" s="1"/>
      <c r="H619" s="2"/>
    </row>
    <row r="620" spans="3:8" ht="13.8" x14ac:dyDescent="0.25">
      <c r="C620" s="1"/>
      <c r="H620" s="2"/>
    </row>
    <row r="621" spans="3:8" ht="13.8" x14ac:dyDescent="0.25">
      <c r="C621" s="1"/>
      <c r="H621" s="2"/>
    </row>
    <row r="622" spans="3:8" ht="13.8" x14ac:dyDescent="0.25">
      <c r="C622" s="1"/>
      <c r="H622" s="2"/>
    </row>
    <row r="623" spans="3:8" ht="13.8" x14ac:dyDescent="0.25">
      <c r="C623" s="1"/>
      <c r="H623" s="2"/>
    </row>
    <row r="624" spans="3:8" ht="13.8" x14ac:dyDescent="0.25">
      <c r="C624" s="1"/>
      <c r="H624" s="2"/>
    </row>
    <row r="625" spans="3:8" ht="13.8" x14ac:dyDescent="0.25">
      <c r="C625" s="1"/>
      <c r="H625" s="2"/>
    </row>
    <row r="626" spans="3:8" ht="13.8" x14ac:dyDescent="0.25">
      <c r="C626" s="1"/>
      <c r="H626" s="2"/>
    </row>
    <row r="627" spans="3:8" ht="13.8" x14ac:dyDescent="0.25">
      <c r="C627" s="1"/>
      <c r="H627" s="2"/>
    </row>
    <row r="628" spans="3:8" ht="13.8" x14ac:dyDescent="0.25">
      <c r="C628" s="1"/>
      <c r="H628" s="2"/>
    </row>
    <row r="629" spans="3:8" ht="13.8" x14ac:dyDescent="0.25">
      <c r="C629" s="1"/>
      <c r="H629" s="2"/>
    </row>
    <row r="630" spans="3:8" ht="13.8" x14ac:dyDescent="0.25">
      <c r="C630" s="1"/>
      <c r="H630" s="2"/>
    </row>
    <row r="631" spans="3:8" ht="13.8" x14ac:dyDescent="0.25">
      <c r="C631" s="1"/>
      <c r="H631" s="2"/>
    </row>
    <row r="632" spans="3:8" ht="13.8" x14ac:dyDescent="0.25">
      <c r="C632" s="1"/>
      <c r="H632" s="2"/>
    </row>
    <row r="633" spans="3:8" ht="13.8" x14ac:dyDescent="0.25">
      <c r="C633" s="1"/>
      <c r="H633" s="2"/>
    </row>
    <row r="634" spans="3:8" ht="13.8" x14ac:dyDescent="0.25">
      <c r="C634" s="1"/>
      <c r="H634" s="2"/>
    </row>
    <row r="635" spans="3:8" ht="13.8" x14ac:dyDescent="0.25">
      <c r="C635" s="1"/>
      <c r="H635" s="2"/>
    </row>
    <row r="636" spans="3:8" ht="13.8" x14ac:dyDescent="0.25">
      <c r="C636" s="1"/>
      <c r="H636" s="2"/>
    </row>
    <row r="637" spans="3:8" ht="13.8" x14ac:dyDescent="0.25">
      <c r="C637" s="1"/>
      <c r="H637" s="2"/>
    </row>
    <row r="638" spans="3:8" ht="13.8" x14ac:dyDescent="0.25">
      <c r="C638" s="1"/>
      <c r="H638" s="2"/>
    </row>
    <row r="639" spans="3:8" ht="13.8" x14ac:dyDescent="0.25">
      <c r="C639" s="1"/>
      <c r="H639" s="2"/>
    </row>
    <row r="640" spans="3:8" ht="13.8" x14ac:dyDescent="0.25">
      <c r="C640" s="1"/>
      <c r="H640" s="2"/>
    </row>
    <row r="641" spans="3:8" ht="13.8" x14ac:dyDescent="0.25">
      <c r="C641" s="1"/>
      <c r="H641" s="2"/>
    </row>
    <row r="642" spans="3:8" ht="13.8" x14ac:dyDescent="0.25">
      <c r="C642" s="1"/>
      <c r="H642" s="2"/>
    </row>
    <row r="643" spans="3:8" ht="13.8" x14ac:dyDescent="0.25">
      <c r="C643" s="1"/>
      <c r="H643" s="2"/>
    </row>
    <row r="644" spans="3:8" ht="13.8" x14ac:dyDescent="0.25">
      <c r="C644" s="1"/>
      <c r="H644" s="2"/>
    </row>
    <row r="645" spans="3:8" ht="13.8" x14ac:dyDescent="0.25">
      <c r="C645" s="1"/>
      <c r="H645" s="2"/>
    </row>
    <row r="646" spans="3:8" ht="13.8" x14ac:dyDescent="0.25">
      <c r="C646" s="1"/>
      <c r="H646" s="2"/>
    </row>
    <row r="647" spans="3:8" ht="13.8" x14ac:dyDescent="0.25">
      <c r="C647" s="1"/>
      <c r="H647" s="2"/>
    </row>
    <row r="648" spans="3:8" ht="13.8" x14ac:dyDescent="0.25">
      <c r="C648" s="1"/>
      <c r="H648" s="2"/>
    </row>
    <row r="649" spans="3:8" ht="13.8" x14ac:dyDescent="0.25">
      <c r="C649" s="1"/>
      <c r="H649" s="2"/>
    </row>
    <row r="650" spans="3:8" ht="13.8" x14ac:dyDescent="0.25">
      <c r="C650" s="1"/>
      <c r="H650" s="2"/>
    </row>
    <row r="651" spans="3:8" ht="13.8" x14ac:dyDescent="0.25">
      <c r="C651" s="1"/>
      <c r="H651" s="2"/>
    </row>
    <row r="652" spans="3:8" ht="13.8" x14ac:dyDescent="0.25">
      <c r="C652" s="1"/>
      <c r="H652" s="2"/>
    </row>
    <row r="653" spans="3:8" ht="13.8" x14ac:dyDescent="0.25">
      <c r="C653" s="1"/>
      <c r="H653" s="2"/>
    </row>
    <row r="654" spans="3:8" ht="13.8" x14ac:dyDescent="0.25">
      <c r="C654" s="1"/>
      <c r="H654" s="2"/>
    </row>
    <row r="655" spans="3:8" ht="13.8" x14ac:dyDescent="0.25">
      <c r="C655" s="1"/>
      <c r="H655" s="2"/>
    </row>
    <row r="656" spans="3:8" ht="13.8" x14ac:dyDescent="0.25">
      <c r="C656" s="1"/>
      <c r="H656" s="2"/>
    </row>
    <row r="657" spans="3:8" ht="13.8" x14ac:dyDescent="0.25">
      <c r="C657" s="1"/>
      <c r="H657" s="2"/>
    </row>
    <row r="658" spans="3:8" ht="13.8" x14ac:dyDescent="0.25">
      <c r="C658" s="1"/>
      <c r="H658" s="2"/>
    </row>
    <row r="659" spans="3:8" ht="13.8" x14ac:dyDescent="0.25">
      <c r="C659" s="1"/>
      <c r="H659" s="2"/>
    </row>
    <row r="660" spans="3:8" ht="13.8" x14ac:dyDescent="0.25">
      <c r="C660" s="1"/>
      <c r="H660" s="2"/>
    </row>
    <row r="661" spans="3:8" ht="13.8" x14ac:dyDescent="0.25">
      <c r="C661" s="1"/>
      <c r="H661" s="2"/>
    </row>
    <row r="662" spans="3:8" ht="13.8" x14ac:dyDescent="0.25">
      <c r="C662" s="1"/>
      <c r="H662" s="2"/>
    </row>
    <row r="663" spans="3:8" ht="13.8" x14ac:dyDescent="0.25">
      <c r="C663" s="1"/>
      <c r="H663" s="2"/>
    </row>
    <row r="664" spans="3:8" ht="13.8" x14ac:dyDescent="0.25">
      <c r="C664" s="1"/>
      <c r="H664" s="2"/>
    </row>
    <row r="665" spans="3:8" ht="13.8" x14ac:dyDescent="0.25">
      <c r="C665" s="1"/>
      <c r="H665" s="2"/>
    </row>
    <row r="666" spans="3:8" ht="13.8" x14ac:dyDescent="0.25">
      <c r="C666" s="1"/>
      <c r="H666" s="2"/>
    </row>
    <row r="667" spans="3:8" ht="13.8" x14ac:dyDescent="0.25">
      <c r="C667" s="1"/>
      <c r="H667" s="2"/>
    </row>
    <row r="668" spans="3:8" ht="13.8" x14ac:dyDescent="0.25">
      <c r="C668" s="1"/>
      <c r="H668" s="2"/>
    </row>
    <row r="669" spans="3:8" ht="13.8" x14ac:dyDescent="0.25">
      <c r="C669" s="1"/>
      <c r="H669" s="2"/>
    </row>
    <row r="670" spans="3:8" ht="13.8" x14ac:dyDescent="0.25">
      <c r="C670" s="1"/>
      <c r="H670" s="2"/>
    </row>
    <row r="671" spans="3:8" ht="13.8" x14ac:dyDescent="0.25">
      <c r="C671" s="1"/>
      <c r="H671" s="2"/>
    </row>
    <row r="672" spans="3:8" ht="13.8" x14ac:dyDescent="0.25">
      <c r="C672" s="1"/>
      <c r="H672" s="2"/>
    </row>
    <row r="673" spans="3:8" ht="13.8" x14ac:dyDescent="0.25">
      <c r="C673" s="1"/>
      <c r="H673" s="2"/>
    </row>
    <row r="674" spans="3:8" ht="13.8" x14ac:dyDescent="0.25">
      <c r="C674" s="1"/>
      <c r="H674" s="2"/>
    </row>
    <row r="675" spans="3:8" ht="13.8" x14ac:dyDescent="0.25">
      <c r="C675" s="1"/>
      <c r="H675" s="2"/>
    </row>
    <row r="676" spans="3:8" ht="13.8" x14ac:dyDescent="0.25">
      <c r="C676" s="1"/>
      <c r="H676" s="2"/>
    </row>
    <row r="677" spans="3:8" ht="13.8" x14ac:dyDescent="0.25">
      <c r="C677" s="1"/>
      <c r="H677" s="2"/>
    </row>
    <row r="678" spans="3:8" ht="13.8" x14ac:dyDescent="0.25">
      <c r="C678" s="1"/>
      <c r="H678" s="2"/>
    </row>
    <row r="679" spans="3:8" ht="13.8" x14ac:dyDescent="0.25">
      <c r="C679" s="1"/>
      <c r="H679" s="2"/>
    </row>
    <row r="680" spans="3:8" ht="13.8" x14ac:dyDescent="0.25">
      <c r="C680" s="1"/>
      <c r="H680" s="2"/>
    </row>
    <row r="681" spans="3:8" ht="13.8" x14ac:dyDescent="0.25">
      <c r="C681" s="1"/>
      <c r="H681" s="2"/>
    </row>
    <row r="682" spans="3:8" ht="13.8" x14ac:dyDescent="0.25">
      <c r="C682" s="1"/>
      <c r="H682" s="2"/>
    </row>
    <row r="683" spans="3:8" ht="13.8" x14ac:dyDescent="0.25">
      <c r="C683" s="1"/>
      <c r="H683" s="2"/>
    </row>
    <row r="684" spans="3:8" ht="13.8" x14ac:dyDescent="0.25">
      <c r="C684" s="1"/>
      <c r="H684" s="2"/>
    </row>
    <row r="685" spans="3:8" ht="13.8" x14ac:dyDescent="0.25">
      <c r="C685" s="1"/>
      <c r="H685" s="2"/>
    </row>
    <row r="686" spans="3:8" ht="13.8" x14ac:dyDescent="0.25">
      <c r="C686" s="1"/>
      <c r="H686" s="2"/>
    </row>
    <row r="687" spans="3:8" ht="13.8" x14ac:dyDescent="0.25">
      <c r="C687" s="1"/>
      <c r="H687" s="2"/>
    </row>
    <row r="688" spans="3:8" ht="13.8" x14ac:dyDescent="0.25">
      <c r="C688" s="1"/>
      <c r="H688" s="2"/>
    </row>
    <row r="689" spans="3:8" ht="13.8" x14ac:dyDescent="0.25">
      <c r="C689" s="1"/>
      <c r="H689" s="2"/>
    </row>
    <row r="690" spans="3:8" ht="13.8" x14ac:dyDescent="0.25">
      <c r="C690" s="1"/>
      <c r="H690" s="2"/>
    </row>
    <row r="691" spans="3:8" ht="13.8" x14ac:dyDescent="0.25">
      <c r="C691" s="1"/>
      <c r="H691" s="2"/>
    </row>
    <row r="692" spans="3:8" ht="13.8" x14ac:dyDescent="0.25">
      <c r="C692" s="1"/>
      <c r="H692" s="2"/>
    </row>
    <row r="693" spans="3:8" ht="13.8" x14ac:dyDescent="0.25">
      <c r="C693" s="1"/>
      <c r="H693" s="2"/>
    </row>
    <row r="694" spans="3:8" ht="13.8" x14ac:dyDescent="0.25">
      <c r="C694" s="1"/>
      <c r="H694" s="2"/>
    </row>
    <row r="695" spans="3:8" ht="13.8" x14ac:dyDescent="0.25">
      <c r="C695" s="1"/>
      <c r="H695" s="2"/>
    </row>
    <row r="696" spans="3:8" ht="13.8" x14ac:dyDescent="0.25">
      <c r="C696" s="1"/>
      <c r="H696" s="2"/>
    </row>
    <row r="697" spans="3:8" ht="13.8" x14ac:dyDescent="0.25">
      <c r="C697" s="1"/>
      <c r="H697" s="2"/>
    </row>
    <row r="698" spans="3:8" ht="13.8" x14ac:dyDescent="0.25">
      <c r="C698" s="1"/>
      <c r="H698" s="2"/>
    </row>
    <row r="699" spans="3:8" ht="13.8" x14ac:dyDescent="0.25">
      <c r="C699" s="1"/>
      <c r="H699" s="2"/>
    </row>
    <row r="700" spans="3:8" ht="13.8" x14ac:dyDescent="0.25">
      <c r="C700" s="1"/>
      <c r="H700" s="2"/>
    </row>
    <row r="701" spans="3:8" ht="13.8" x14ac:dyDescent="0.25">
      <c r="C701" s="1"/>
      <c r="H701" s="2"/>
    </row>
    <row r="702" spans="3:8" ht="13.8" x14ac:dyDescent="0.25">
      <c r="C702" s="1"/>
      <c r="H702" s="2"/>
    </row>
    <row r="703" spans="3:8" ht="13.8" x14ac:dyDescent="0.25">
      <c r="C703" s="1"/>
      <c r="H703" s="2"/>
    </row>
    <row r="704" spans="3:8" ht="13.8" x14ac:dyDescent="0.25">
      <c r="C704" s="1"/>
      <c r="H704" s="2"/>
    </row>
    <row r="705" spans="3:8" ht="13.8" x14ac:dyDescent="0.25">
      <c r="C705" s="1"/>
      <c r="H705" s="2"/>
    </row>
    <row r="706" spans="3:8" ht="13.8" x14ac:dyDescent="0.25">
      <c r="C706" s="1"/>
      <c r="H706" s="2"/>
    </row>
    <row r="707" spans="3:8" ht="13.8" x14ac:dyDescent="0.25">
      <c r="C707" s="1"/>
      <c r="H707" s="2"/>
    </row>
    <row r="708" spans="3:8" ht="13.8" x14ac:dyDescent="0.25">
      <c r="C708" s="1"/>
      <c r="H708" s="2"/>
    </row>
    <row r="709" spans="3:8" ht="13.8" x14ac:dyDescent="0.25">
      <c r="C709" s="1"/>
      <c r="H709" s="2"/>
    </row>
    <row r="710" spans="3:8" ht="13.8" x14ac:dyDescent="0.25">
      <c r="C710" s="1"/>
      <c r="H710" s="2"/>
    </row>
    <row r="711" spans="3:8" ht="13.8" x14ac:dyDescent="0.25">
      <c r="C711" s="1"/>
      <c r="H711" s="2"/>
    </row>
    <row r="712" spans="3:8" ht="13.8" x14ac:dyDescent="0.25">
      <c r="C712" s="1"/>
      <c r="H712" s="2"/>
    </row>
    <row r="713" spans="3:8" ht="13.8" x14ac:dyDescent="0.25">
      <c r="C713" s="1"/>
      <c r="H713" s="2"/>
    </row>
    <row r="714" spans="3:8" ht="13.8" x14ac:dyDescent="0.25">
      <c r="C714" s="1"/>
      <c r="H714" s="2"/>
    </row>
    <row r="715" spans="3:8" ht="13.8" x14ac:dyDescent="0.25">
      <c r="C715" s="1"/>
      <c r="H715" s="2"/>
    </row>
    <row r="716" spans="3:8" ht="13.8" x14ac:dyDescent="0.25">
      <c r="C716" s="1"/>
      <c r="H716" s="2"/>
    </row>
    <row r="717" spans="3:8" ht="13.8" x14ac:dyDescent="0.25">
      <c r="C717" s="1"/>
      <c r="H717" s="2"/>
    </row>
    <row r="718" spans="3:8" ht="13.8" x14ac:dyDescent="0.25">
      <c r="C718" s="1"/>
      <c r="H718" s="2"/>
    </row>
    <row r="719" spans="3:8" ht="13.8" x14ac:dyDescent="0.25">
      <c r="C719" s="1"/>
      <c r="H719" s="2"/>
    </row>
    <row r="720" spans="3:8" ht="13.8" x14ac:dyDescent="0.25">
      <c r="C720" s="1"/>
      <c r="H720" s="2"/>
    </row>
    <row r="721" spans="3:8" ht="13.8" x14ac:dyDescent="0.25">
      <c r="C721" s="1"/>
      <c r="H721" s="2"/>
    </row>
    <row r="722" spans="3:8" ht="13.8" x14ac:dyDescent="0.25">
      <c r="C722" s="1"/>
      <c r="H722" s="2"/>
    </row>
    <row r="723" spans="3:8" ht="13.8" x14ac:dyDescent="0.25">
      <c r="C723" s="1"/>
      <c r="H723" s="2"/>
    </row>
    <row r="724" spans="3:8" ht="13.8" x14ac:dyDescent="0.25">
      <c r="C724" s="1"/>
      <c r="H724" s="2"/>
    </row>
    <row r="725" spans="3:8" ht="13.8" x14ac:dyDescent="0.25">
      <c r="C725" s="1"/>
      <c r="H725" s="2"/>
    </row>
    <row r="726" spans="3:8" ht="13.8" x14ac:dyDescent="0.25">
      <c r="C726" s="1"/>
      <c r="H726" s="2"/>
    </row>
    <row r="727" spans="3:8" ht="13.8" x14ac:dyDescent="0.25">
      <c r="C727" s="1"/>
      <c r="H727" s="2"/>
    </row>
    <row r="728" spans="3:8" ht="13.8" x14ac:dyDescent="0.25">
      <c r="C728" s="1"/>
      <c r="H728" s="2"/>
    </row>
    <row r="729" spans="3:8" ht="13.8" x14ac:dyDescent="0.25">
      <c r="C729" s="1"/>
      <c r="H729" s="2"/>
    </row>
    <row r="730" spans="3:8" ht="13.8" x14ac:dyDescent="0.25">
      <c r="C730" s="1"/>
      <c r="H730" s="2"/>
    </row>
    <row r="731" spans="3:8" ht="13.8" x14ac:dyDescent="0.25">
      <c r="C731" s="1"/>
      <c r="H731" s="2"/>
    </row>
    <row r="732" spans="3:8" ht="13.8" x14ac:dyDescent="0.25">
      <c r="C732" s="1"/>
      <c r="H732" s="2"/>
    </row>
    <row r="733" spans="3:8" ht="13.8" x14ac:dyDescent="0.25">
      <c r="C733" s="1"/>
      <c r="H733" s="2"/>
    </row>
    <row r="734" spans="3:8" ht="13.8" x14ac:dyDescent="0.25">
      <c r="C734" s="1"/>
      <c r="H734" s="2"/>
    </row>
    <row r="735" spans="3:8" ht="13.8" x14ac:dyDescent="0.25">
      <c r="C735" s="1"/>
      <c r="H735" s="2"/>
    </row>
    <row r="736" spans="3:8" ht="13.8" x14ac:dyDescent="0.25">
      <c r="C736" s="1"/>
      <c r="H736" s="2"/>
    </row>
    <row r="737" spans="3:8" ht="13.8" x14ac:dyDescent="0.25">
      <c r="C737" s="1"/>
      <c r="H737" s="2"/>
    </row>
    <row r="738" spans="3:8" ht="13.8" x14ac:dyDescent="0.25">
      <c r="C738" s="1"/>
      <c r="H738" s="2"/>
    </row>
    <row r="739" spans="3:8" ht="13.8" x14ac:dyDescent="0.25">
      <c r="C739" s="1"/>
      <c r="H739" s="2"/>
    </row>
    <row r="740" spans="3:8" ht="13.8" x14ac:dyDescent="0.25">
      <c r="C740" s="1"/>
      <c r="H740" s="2"/>
    </row>
    <row r="741" spans="3:8" ht="13.8" x14ac:dyDescent="0.25">
      <c r="C741" s="1"/>
      <c r="H741" s="2"/>
    </row>
    <row r="742" spans="3:8" ht="13.8" x14ac:dyDescent="0.25">
      <c r="C742" s="1"/>
      <c r="H742" s="2"/>
    </row>
    <row r="743" spans="3:8" ht="13.8" x14ac:dyDescent="0.25">
      <c r="C743" s="1"/>
      <c r="H743" s="2"/>
    </row>
    <row r="744" spans="3:8" ht="13.8" x14ac:dyDescent="0.25">
      <c r="C744" s="1"/>
      <c r="H744" s="2"/>
    </row>
    <row r="745" spans="3:8" ht="13.8" x14ac:dyDescent="0.25">
      <c r="C745" s="1"/>
      <c r="H745" s="2"/>
    </row>
    <row r="746" spans="3:8" ht="13.8" x14ac:dyDescent="0.25">
      <c r="C746" s="1"/>
      <c r="H746" s="2"/>
    </row>
    <row r="747" spans="3:8" ht="13.8" x14ac:dyDescent="0.25">
      <c r="C747" s="1"/>
      <c r="H747" s="2"/>
    </row>
    <row r="748" spans="3:8" ht="13.8" x14ac:dyDescent="0.25">
      <c r="C748" s="1"/>
      <c r="H748" s="2"/>
    </row>
    <row r="749" spans="3:8" ht="13.8" x14ac:dyDescent="0.25">
      <c r="C749" s="1"/>
      <c r="H749" s="2"/>
    </row>
    <row r="750" spans="3:8" ht="13.8" x14ac:dyDescent="0.25">
      <c r="C750" s="1"/>
      <c r="H750" s="2"/>
    </row>
    <row r="751" spans="3:8" ht="13.8" x14ac:dyDescent="0.25">
      <c r="C751" s="1"/>
      <c r="H751" s="2"/>
    </row>
    <row r="752" spans="3:8" ht="13.8" x14ac:dyDescent="0.25">
      <c r="C752" s="1"/>
      <c r="H752" s="2"/>
    </row>
    <row r="753" spans="3:8" ht="13.8" x14ac:dyDescent="0.25">
      <c r="C753" s="1"/>
      <c r="H753" s="2"/>
    </row>
    <row r="754" spans="3:8" ht="13.8" x14ac:dyDescent="0.25">
      <c r="C754" s="1"/>
      <c r="H754" s="2"/>
    </row>
    <row r="755" spans="3:8" ht="13.8" x14ac:dyDescent="0.25">
      <c r="C755" s="1"/>
      <c r="H755" s="2"/>
    </row>
    <row r="756" spans="3:8" ht="13.8" x14ac:dyDescent="0.25">
      <c r="C756" s="1"/>
      <c r="H756" s="2"/>
    </row>
    <row r="757" spans="3:8" ht="13.8" x14ac:dyDescent="0.25">
      <c r="C757" s="1"/>
      <c r="H757" s="2"/>
    </row>
    <row r="758" spans="3:8" ht="13.8" x14ac:dyDescent="0.25">
      <c r="C758" s="1"/>
      <c r="H758" s="2"/>
    </row>
    <row r="759" spans="3:8" ht="13.8" x14ac:dyDescent="0.25">
      <c r="C759" s="1"/>
      <c r="H759" s="2"/>
    </row>
    <row r="760" spans="3:8" ht="13.8" x14ac:dyDescent="0.25">
      <c r="C760" s="1"/>
      <c r="H760" s="2"/>
    </row>
    <row r="761" spans="3:8" ht="13.8" x14ac:dyDescent="0.25">
      <c r="C761" s="1"/>
      <c r="H761" s="2"/>
    </row>
    <row r="762" spans="3:8" ht="13.8" x14ac:dyDescent="0.25">
      <c r="C762" s="1"/>
      <c r="H762" s="2"/>
    </row>
    <row r="763" spans="3:8" ht="13.8" x14ac:dyDescent="0.25">
      <c r="C763" s="1"/>
      <c r="H763" s="2"/>
    </row>
    <row r="764" spans="3:8" ht="13.8" x14ac:dyDescent="0.25">
      <c r="C764" s="1"/>
      <c r="H764" s="2"/>
    </row>
    <row r="765" spans="3:8" ht="13.8" x14ac:dyDescent="0.25">
      <c r="C765" s="1"/>
      <c r="H765" s="2"/>
    </row>
    <row r="766" spans="3:8" ht="13.8" x14ac:dyDescent="0.25">
      <c r="C766" s="1"/>
      <c r="H766" s="2"/>
    </row>
    <row r="767" spans="3:8" ht="13.8" x14ac:dyDescent="0.25">
      <c r="C767" s="1"/>
      <c r="H767" s="2"/>
    </row>
    <row r="768" spans="3:8" ht="13.8" x14ac:dyDescent="0.25">
      <c r="C768" s="1"/>
      <c r="H768" s="2"/>
    </row>
    <row r="769" spans="3:8" ht="13.8" x14ac:dyDescent="0.25">
      <c r="C769" s="1"/>
      <c r="H769" s="2"/>
    </row>
    <row r="770" spans="3:8" ht="13.8" x14ac:dyDescent="0.25">
      <c r="C770" s="1"/>
      <c r="H770" s="2"/>
    </row>
    <row r="771" spans="3:8" ht="13.8" x14ac:dyDescent="0.25">
      <c r="C771" s="1"/>
      <c r="H771" s="2"/>
    </row>
    <row r="772" spans="3:8" ht="13.8" x14ac:dyDescent="0.25">
      <c r="C772" s="1"/>
      <c r="H772" s="2"/>
    </row>
    <row r="773" spans="3:8" ht="13.8" x14ac:dyDescent="0.25">
      <c r="C773" s="1"/>
      <c r="H773" s="2"/>
    </row>
    <row r="774" spans="3:8" ht="13.8" x14ac:dyDescent="0.25">
      <c r="C774" s="1"/>
      <c r="H774" s="2"/>
    </row>
    <row r="775" spans="3:8" ht="13.8" x14ac:dyDescent="0.25">
      <c r="C775" s="1"/>
      <c r="H775" s="2"/>
    </row>
    <row r="776" spans="3:8" ht="13.8" x14ac:dyDescent="0.25">
      <c r="C776" s="1"/>
      <c r="H776" s="2"/>
    </row>
    <row r="777" spans="3:8" ht="13.8" x14ac:dyDescent="0.25">
      <c r="C777" s="1"/>
      <c r="H777" s="2"/>
    </row>
    <row r="778" spans="3:8" ht="13.8" x14ac:dyDescent="0.25">
      <c r="C778" s="1"/>
      <c r="H778" s="2"/>
    </row>
    <row r="779" spans="3:8" ht="13.8" x14ac:dyDescent="0.25">
      <c r="C779" s="1"/>
      <c r="H779" s="2"/>
    </row>
    <row r="780" spans="3:8" ht="13.8" x14ac:dyDescent="0.25">
      <c r="C780" s="1"/>
      <c r="H780" s="2"/>
    </row>
    <row r="781" spans="3:8" ht="13.8" x14ac:dyDescent="0.25">
      <c r="C781" s="1"/>
      <c r="H781" s="2"/>
    </row>
    <row r="782" spans="3:8" ht="13.8" x14ac:dyDescent="0.25">
      <c r="C782" s="1"/>
      <c r="H782" s="2"/>
    </row>
    <row r="783" spans="3:8" ht="13.8" x14ac:dyDescent="0.25">
      <c r="C783" s="1"/>
      <c r="H783" s="2"/>
    </row>
    <row r="784" spans="3:8" ht="13.8" x14ac:dyDescent="0.25">
      <c r="C784" s="1"/>
      <c r="H784" s="2"/>
    </row>
    <row r="785" spans="3:8" ht="13.8" x14ac:dyDescent="0.25">
      <c r="C785" s="1"/>
      <c r="H785" s="2"/>
    </row>
    <row r="786" spans="3:8" ht="13.8" x14ac:dyDescent="0.25">
      <c r="C786" s="1"/>
      <c r="H786" s="2"/>
    </row>
    <row r="787" spans="3:8" ht="13.8" x14ac:dyDescent="0.25">
      <c r="C787" s="1"/>
      <c r="H787" s="2"/>
    </row>
    <row r="788" spans="3:8" ht="13.8" x14ac:dyDescent="0.25">
      <c r="C788" s="1"/>
      <c r="H788" s="2"/>
    </row>
    <row r="789" spans="3:8" ht="13.8" x14ac:dyDescent="0.25">
      <c r="C789" s="1"/>
      <c r="H789" s="2"/>
    </row>
    <row r="790" spans="3:8" ht="13.8" x14ac:dyDescent="0.25">
      <c r="C790" s="1"/>
      <c r="H790" s="2"/>
    </row>
    <row r="791" spans="3:8" ht="13.8" x14ac:dyDescent="0.25">
      <c r="C791" s="1"/>
      <c r="H791" s="2"/>
    </row>
    <row r="792" spans="3:8" ht="13.8" x14ac:dyDescent="0.25">
      <c r="C792" s="1"/>
      <c r="H792" s="2"/>
    </row>
    <row r="793" spans="3:8" ht="13.8" x14ac:dyDescent="0.25">
      <c r="C793" s="1"/>
      <c r="H793" s="2"/>
    </row>
    <row r="794" spans="3:8" ht="13.8" x14ac:dyDescent="0.25">
      <c r="C794" s="1"/>
      <c r="H794" s="2"/>
    </row>
    <row r="795" spans="3:8" ht="13.8" x14ac:dyDescent="0.25">
      <c r="C795" s="1"/>
      <c r="H795" s="2"/>
    </row>
    <row r="796" spans="3:8" ht="13.8" x14ac:dyDescent="0.25">
      <c r="C796" s="1"/>
      <c r="H796" s="2"/>
    </row>
    <row r="797" spans="3:8" ht="13.8" x14ac:dyDescent="0.25">
      <c r="C797" s="1"/>
      <c r="H797" s="2"/>
    </row>
    <row r="798" spans="3:8" ht="13.8" x14ac:dyDescent="0.25">
      <c r="C798" s="1"/>
      <c r="H798" s="2"/>
    </row>
    <row r="799" spans="3:8" ht="13.8" x14ac:dyDescent="0.25">
      <c r="C799" s="1"/>
      <c r="H799" s="2"/>
    </row>
    <row r="800" spans="3:8" ht="13.8" x14ac:dyDescent="0.25">
      <c r="C800" s="1"/>
      <c r="H800" s="2"/>
    </row>
    <row r="801" spans="3:8" ht="13.8" x14ac:dyDescent="0.25">
      <c r="C801" s="1"/>
      <c r="H801" s="2"/>
    </row>
    <row r="802" spans="3:8" ht="13.8" x14ac:dyDescent="0.25">
      <c r="C802" s="1"/>
      <c r="H802" s="2"/>
    </row>
    <row r="803" spans="3:8" ht="13.8" x14ac:dyDescent="0.25">
      <c r="C803" s="1"/>
      <c r="H803" s="2"/>
    </row>
    <row r="804" spans="3:8" ht="13.8" x14ac:dyDescent="0.25">
      <c r="C804" s="1"/>
      <c r="H804" s="2"/>
    </row>
    <row r="805" spans="3:8" ht="13.8" x14ac:dyDescent="0.25">
      <c r="C805" s="1"/>
      <c r="H805" s="2"/>
    </row>
    <row r="806" spans="3:8" ht="13.8" x14ac:dyDescent="0.25">
      <c r="C806" s="1"/>
      <c r="H806" s="2"/>
    </row>
    <row r="807" spans="3:8" ht="13.8" x14ac:dyDescent="0.25">
      <c r="C807" s="1"/>
      <c r="H807" s="2"/>
    </row>
    <row r="808" spans="3:8" ht="13.8" x14ac:dyDescent="0.25">
      <c r="C808" s="1"/>
      <c r="H808" s="2"/>
    </row>
    <row r="809" spans="3:8" ht="13.8" x14ac:dyDescent="0.25">
      <c r="C809" s="1"/>
      <c r="H809" s="2"/>
    </row>
    <row r="810" spans="3:8" ht="13.8" x14ac:dyDescent="0.25">
      <c r="C810" s="1"/>
      <c r="H810" s="2"/>
    </row>
    <row r="811" spans="3:8" ht="13.8" x14ac:dyDescent="0.25">
      <c r="C811" s="1"/>
      <c r="H811" s="2"/>
    </row>
    <row r="812" spans="3:8" ht="13.8" x14ac:dyDescent="0.25">
      <c r="C812" s="1"/>
      <c r="H812" s="2"/>
    </row>
    <row r="813" spans="3:8" ht="13.8" x14ac:dyDescent="0.25">
      <c r="C813" s="1"/>
      <c r="H813" s="2"/>
    </row>
    <row r="814" spans="3:8" ht="13.8" x14ac:dyDescent="0.25">
      <c r="C814" s="1"/>
      <c r="H814" s="2"/>
    </row>
    <row r="815" spans="3:8" ht="13.8" x14ac:dyDescent="0.25">
      <c r="C815" s="1"/>
      <c r="H815" s="2"/>
    </row>
    <row r="816" spans="3:8" ht="13.8" x14ac:dyDescent="0.25">
      <c r="C816" s="1"/>
      <c r="H816" s="2"/>
    </row>
    <row r="817" spans="3:8" ht="13.8" x14ac:dyDescent="0.25">
      <c r="C817" s="1"/>
      <c r="H817" s="2"/>
    </row>
    <row r="818" spans="3:8" ht="13.8" x14ac:dyDescent="0.25">
      <c r="C818" s="1"/>
      <c r="H818" s="2"/>
    </row>
    <row r="819" spans="3:8" ht="13.8" x14ac:dyDescent="0.25">
      <c r="C819" s="1"/>
      <c r="H819" s="2"/>
    </row>
    <row r="820" spans="3:8" ht="13.8" x14ac:dyDescent="0.25">
      <c r="C820" s="1"/>
      <c r="H820" s="2"/>
    </row>
    <row r="821" spans="3:8" ht="13.8" x14ac:dyDescent="0.25">
      <c r="C821" s="1"/>
      <c r="H821" s="2"/>
    </row>
    <row r="822" spans="3:8" ht="13.8" x14ac:dyDescent="0.25">
      <c r="C822" s="1"/>
      <c r="H822" s="2"/>
    </row>
    <row r="823" spans="3:8" ht="13.8" x14ac:dyDescent="0.25">
      <c r="C823" s="1"/>
      <c r="H823" s="2"/>
    </row>
    <row r="824" spans="3:8" ht="13.8" x14ac:dyDescent="0.25">
      <c r="C824" s="1"/>
      <c r="H824" s="2"/>
    </row>
    <row r="825" spans="3:8" ht="13.8" x14ac:dyDescent="0.25">
      <c r="C825" s="1"/>
      <c r="H825" s="2"/>
    </row>
    <row r="826" spans="3:8" ht="13.8" x14ac:dyDescent="0.25">
      <c r="C826" s="1"/>
      <c r="H826" s="2"/>
    </row>
    <row r="827" spans="3:8" ht="13.8" x14ac:dyDescent="0.25">
      <c r="C827" s="1"/>
      <c r="H827" s="2"/>
    </row>
    <row r="828" spans="3:8" ht="13.8" x14ac:dyDescent="0.25">
      <c r="C828" s="1"/>
      <c r="H828" s="2"/>
    </row>
    <row r="829" spans="3:8" ht="13.8" x14ac:dyDescent="0.25">
      <c r="C829" s="1"/>
      <c r="H829" s="2"/>
    </row>
    <row r="830" spans="3:8" ht="13.8" x14ac:dyDescent="0.25">
      <c r="C830" s="1"/>
      <c r="H830" s="2"/>
    </row>
    <row r="831" spans="3:8" ht="13.8" x14ac:dyDescent="0.25">
      <c r="C831" s="1"/>
      <c r="H831" s="2"/>
    </row>
    <row r="832" spans="3:8" ht="13.8" x14ac:dyDescent="0.25">
      <c r="C832" s="1"/>
      <c r="H832" s="2"/>
    </row>
    <row r="833" spans="3:8" ht="13.8" x14ac:dyDescent="0.25">
      <c r="C833" s="1"/>
      <c r="H833" s="2"/>
    </row>
    <row r="834" spans="3:8" ht="13.8" x14ac:dyDescent="0.25">
      <c r="C834" s="1"/>
      <c r="H834" s="2"/>
    </row>
    <row r="835" spans="3:8" ht="13.8" x14ac:dyDescent="0.25">
      <c r="C835" s="1"/>
      <c r="H835" s="2"/>
    </row>
    <row r="836" spans="3:8" ht="13.8" x14ac:dyDescent="0.25">
      <c r="C836" s="1"/>
      <c r="H836" s="2"/>
    </row>
    <row r="837" spans="3:8" ht="13.8" x14ac:dyDescent="0.25">
      <c r="C837" s="1"/>
      <c r="H837" s="2"/>
    </row>
    <row r="838" spans="3:8" ht="13.8" x14ac:dyDescent="0.25">
      <c r="C838" s="1"/>
      <c r="H838" s="2"/>
    </row>
    <row r="839" spans="3:8" ht="13.8" x14ac:dyDescent="0.25">
      <c r="C839" s="1"/>
      <c r="H839" s="2"/>
    </row>
    <row r="840" spans="3:8" ht="13.8" x14ac:dyDescent="0.25">
      <c r="C840" s="1"/>
      <c r="H840" s="2"/>
    </row>
    <row r="841" spans="3:8" ht="13.8" x14ac:dyDescent="0.25">
      <c r="C841" s="1"/>
      <c r="H841" s="2"/>
    </row>
    <row r="842" spans="3:8" ht="13.8" x14ac:dyDescent="0.25">
      <c r="C842" s="1"/>
      <c r="H842" s="2"/>
    </row>
    <row r="843" spans="3:8" ht="13.8" x14ac:dyDescent="0.25">
      <c r="C843" s="1"/>
      <c r="H843" s="2"/>
    </row>
    <row r="844" spans="3:8" ht="13.8" x14ac:dyDescent="0.25">
      <c r="C844" s="1"/>
      <c r="H844" s="2"/>
    </row>
    <row r="845" spans="3:8" ht="13.8" x14ac:dyDescent="0.25">
      <c r="C845" s="1"/>
      <c r="H845" s="2"/>
    </row>
    <row r="846" spans="3:8" ht="13.8" x14ac:dyDescent="0.25">
      <c r="C846" s="1"/>
      <c r="H846" s="2"/>
    </row>
    <row r="847" spans="3:8" ht="13.8" x14ac:dyDescent="0.25">
      <c r="C847" s="1"/>
      <c r="H847" s="2"/>
    </row>
    <row r="848" spans="3:8" ht="13.8" x14ac:dyDescent="0.25">
      <c r="C848" s="1"/>
      <c r="H848" s="2"/>
    </row>
    <row r="849" spans="3:8" ht="13.8" x14ac:dyDescent="0.25">
      <c r="C849" s="1"/>
      <c r="H849" s="2"/>
    </row>
    <row r="850" spans="3:8" ht="13.8" x14ac:dyDescent="0.25">
      <c r="C850" s="1"/>
      <c r="H850" s="2"/>
    </row>
    <row r="851" spans="3:8" ht="13.8" x14ac:dyDescent="0.25">
      <c r="C851" s="1"/>
      <c r="H851" s="2"/>
    </row>
    <row r="852" spans="3:8" ht="13.8" x14ac:dyDescent="0.25">
      <c r="C852" s="1"/>
      <c r="H852" s="2"/>
    </row>
    <row r="853" spans="3:8" ht="13.8" x14ac:dyDescent="0.25">
      <c r="C853" s="1"/>
      <c r="H853" s="2"/>
    </row>
    <row r="854" spans="3:8" ht="13.8" x14ac:dyDescent="0.25">
      <c r="C854" s="1"/>
      <c r="H854" s="2"/>
    </row>
    <row r="855" spans="3:8" ht="13.8" x14ac:dyDescent="0.25">
      <c r="C855" s="1"/>
      <c r="H855" s="2"/>
    </row>
    <row r="856" spans="3:8" ht="13.8" x14ac:dyDescent="0.25">
      <c r="C856" s="1"/>
      <c r="H856" s="2"/>
    </row>
    <row r="857" spans="3:8" ht="13.8" x14ac:dyDescent="0.25">
      <c r="C857" s="1"/>
      <c r="H857" s="2"/>
    </row>
    <row r="858" spans="3:8" ht="13.8" x14ac:dyDescent="0.25">
      <c r="C858" s="1"/>
      <c r="H858" s="2"/>
    </row>
    <row r="859" spans="3:8" ht="13.8" x14ac:dyDescent="0.25">
      <c r="C859" s="1"/>
      <c r="H859" s="2"/>
    </row>
    <row r="860" spans="3:8" ht="13.8" x14ac:dyDescent="0.25">
      <c r="C860" s="1"/>
      <c r="H860" s="2"/>
    </row>
    <row r="861" spans="3:8" ht="13.8" x14ac:dyDescent="0.25">
      <c r="C861" s="1"/>
      <c r="H861" s="2"/>
    </row>
    <row r="862" spans="3:8" ht="13.8" x14ac:dyDescent="0.25">
      <c r="C862" s="1"/>
      <c r="H862" s="2"/>
    </row>
    <row r="863" spans="3:8" ht="13.8" x14ac:dyDescent="0.25">
      <c r="C863" s="1"/>
      <c r="H863" s="2"/>
    </row>
    <row r="864" spans="3:8" ht="13.8" x14ac:dyDescent="0.25">
      <c r="C864" s="1"/>
      <c r="H864" s="2"/>
    </row>
    <row r="865" spans="3:8" ht="13.8" x14ac:dyDescent="0.25">
      <c r="C865" s="1"/>
      <c r="H865" s="2"/>
    </row>
    <row r="866" spans="3:8" ht="13.8" x14ac:dyDescent="0.25">
      <c r="C866" s="1"/>
      <c r="H866" s="2"/>
    </row>
    <row r="867" spans="3:8" ht="13.8" x14ac:dyDescent="0.25">
      <c r="C867" s="1"/>
      <c r="H867" s="2"/>
    </row>
    <row r="868" spans="3:8" ht="13.8" x14ac:dyDescent="0.25">
      <c r="C868" s="1"/>
      <c r="H868" s="2"/>
    </row>
    <row r="869" spans="3:8" ht="13.8" x14ac:dyDescent="0.25">
      <c r="C869" s="1"/>
      <c r="H869" s="2"/>
    </row>
    <row r="870" spans="3:8" ht="13.8" x14ac:dyDescent="0.25">
      <c r="C870" s="1"/>
      <c r="H870" s="2"/>
    </row>
    <row r="871" spans="3:8" ht="13.8" x14ac:dyDescent="0.25">
      <c r="C871" s="1"/>
      <c r="H871" s="2"/>
    </row>
    <row r="872" spans="3:8" ht="13.8" x14ac:dyDescent="0.25">
      <c r="C872" s="1"/>
      <c r="H872" s="2"/>
    </row>
    <row r="873" spans="3:8" ht="13.8" x14ac:dyDescent="0.25">
      <c r="C873" s="1"/>
      <c r="H873" s="2"/>
    </row>
    <row r="874" spans="3:8" ht="13.8" x14ac:dyDescent="0.25">
      <c r="C874" s="1"/>
      <c r="H874" s="2"/>
    </row>
    <row r="875" spans="3:8" ht="13.8" x14ac:dyDescent="0.25">
      <c r="C875" s="1"/>
      <c r="H875" s="2"/>
    </row>
    <row r="876" spans="3:8" ht="13.8" x14ac:dyDescent="0.25">
      <c r="C876" s="1"/>
      <c r="H876" s="2"/>
    </row>
    <row r="877" spans="3:8" ht="13.8" x14ac:dyDescent="0.25">
      <c r="C877" s="1"/>
      <c r="H877" s="2"/>
    </row>
    <row r="878" spans="3:8" ht="13.8" x14ac:dyDescent="0.25">
      <c r="C878" s="1"/>
      <c r="H878" s="2"/>
    </row>
    <row r="879" spans="3:8" ht="13.8" x14ac:dyDescent="0.25">
      <c r="C879" s="1"/>
      <c r="H879" s="2"/>
    </row>
    <row r="880" spans="3:8" ht="13.8" x14ac:dyDescent="0.25">
      <c r="C880" s="1"/>
      <c r="H880" s="2"/>
    </row>
    <row r="881" spans="3:8" ht="13.8" x14ac:dyDescent="0.25">
      <c r="C881" s="1"/>
      <c r="H881" s="2"/>
    </row>
    <row r="882" spans="3:8" ht="13.8" x14ac:dyDescent="0.25">
      <c r="C882" s="1"/>
      <c r="H882" s="2"/>
    </row>
    <row r="883" spans="3:8" ht="13.8" x14ac:dyDescent="0.25">
      <c r="C883" s="1"/>
      <c r="H883" s="2"/>
    </row>
    <row r="884" spans="3:8" ht="13.8" x14ac:dyDescent="0.25">
      <c r="C884" s="1"/>
      <c r="H884" s="2"/>
    </row>
    <row r="885" spans="3:8" ht="13.8" x14ac:dyDescent="0.25">
      <c r="C885" s="1"/>
      <c r="H885" s="2"/>
    </row>
    <row r="886" spans="3:8" ht="13.8" x14ac:dyDescent="0.25">
      <c r="C886" s="1"/>
      <c r="H886" s="2"/>
    </row>
    <row r="887" spans="3:8" ht="13.8" x14ac:dyDescent="0.25">
      <c r="C887" s="1"/>
      <c r="H887" s="2"/>
    </row>
    <row r="888" spans="3:8" ht="13.8" x14ac:dyDescent="0.25">
      <c r="C888" s="1"/>
      <c r="H888" s="2"/>
    </row>
    <row r="889" spans="3:8" ht="13.8" x14ac:dyDescent="0.25">
      <c r="C889" s="1"/>
      <c r="H889" s="2"/>
    </row>
    <row r="890" spans="3:8" ht="13.8" x14ac:dyDescent="0.25">
      <c r="C890" s="1"/>
      <c r="H890" s="2"/>
    </row>
    <row r="891" spans="3:8" ht="13.8" x14ac:dyDescent="0.25">
      <c r="C891" s="1"/>
      <c r="H891" s="2"/>
    </row>
    <row r="892" spans="3:8" ht="13.8" x14ac:dyDescent="0.25">
      <c r="C892" s="1"/>
      <c r="H892" s="2"/>
    </row>
    <row r="893" spans="3:8" ht="13.8" x14ac:dyDescent="0.25">
      <c r="C893" s="1"/>
      <c r="H893" s="2"/>
    </row>
    <row r="894" spans="3:8" ht="13.8" x14ac:dyDescent="0.25">
      <c r="C894" s="1"/>
      <c r="H894" s="2"/>
    </row>
    <row r="895" spans="3:8" ht="13.8" x14ac:dyDescent="0.25">
      <c r="C895" s="1"/>
      <c r="H895" s="2"/>
    </row>
    <row r="896" spans="3:8" ht="13.8" x14ac:dyDescent="0.25">
      <c r="C896" s="1"/>
      <c r="H896" s="2"/>
    </row>
    <row r="897" spans="3:8" ht="13.8" x14ac:dyDescent="0.25">
      <c r="C897" s="1"/>
      <c r="H897" s="2"/>
    </row>
    <row r="898" spans="3:8" ht="13.8" x14ac:dyDescent="0.25">
      <c r="C898" s="1"/>
      <c r="H898" s="2"/>
    </row>
    <row r="899" spans="3:8" ht="13.8" x14ac:dyDescent="0.25">
      <c r="C899" s="1"/>
      <c r="H899" s="2"/>
    </row>
    <row r="900" spans="3:8" ht="13.8" x14ac:dyDescent="0.25">
      <c r="C900" s="1"/>
      <c r="H900" s="2"/>
    </row>
    <row r="901" spans="3:8" ht="13.8" x14ac:dyDescent="0.25">
      <c r="C901" s="1"/>
      <c r="H901" s="2"/>
    </row>
    <row r="902" spans="3:8" ht="13.8" x14ac:dyDescent="0.25">
      <c r="C902" s="1"/>
      <c r="H902" s="2"/>
    </row>
    <row r="903" spans="3:8" ht="13.8" x14ac:dyDescent="0.25">
      <c r="C903" s="1"/>
      <c r="H903" s="2"/>
    </row>
    <row r="904" spans="3:8" ht="13.8" x14ac:dyDescent="0.25">
      <c r="C904" s="1"/>
      <c r="H904" s="2"/>
    </row>
    <row r="905" spans="3:8" ht="13.8" x14ac:dyDescent="0.25">
      <c r="C905" s="1"/>
      <c r="H905" s="2"/>
    </row>
    <row r="906" spans="3:8" ht="13.8" x14ac:dyDescent="0.25">
      <c r="C906" s="1"/>
      <c r="H906" s="2"/>
    </row>
    <row r="907" spans="3:8" ht="13.8" x14ac:dyDescent="0.25">
      <c r="C907" s="1"/>
      <c r="H907" s="2"/>
    </row>
    <row r="908" spans="3:8" ht="13.8" x14ac:dyDescent="0.25">
      <c r="C908" s="1"/>
      <c r="H908" s="2"/>
    </row>
    <row r="909" spans="3:8" ht="13.8" x14ac:dyDescent="0.25">
      <c r="C909" s="1"/>
      <c r="H909" s="2"/>
    </row>
    <row r="910" spans="3:8" ht="13.8" x14ac:dyDescent="0.25">
      <c r="C910" s="1"/>
      <c r="H910" s="2"/>
    </row>
    <row r="911" spans="3:8" ht="13.8" x14ac:dyDescent="0.25">
      <c r="C911" s="1"/>
      <c r="H911" s="2"/>
    </row>
    <row r="912" spans="3:8" ht="13.8" x14ac:dyDescent="0.25">
      <c r="C912" s="1"/>
      <c r="H912" s="2"/>
    </row>
    <row r="913" spans="3:8" ht="13.8" x14ac:dyDescent="0.25">
      <c r="C913" s="1"/>
      <c r="H913" s="2"/>
    </row>
    <row r="914" spans="3:8" ht="13.8" x14ac:dyDescent="0.25">
      <c r="C914" s="1"/>
      <c r="H914" s="2"/>
    </row>
    <row r="915" spans="3:8" ht="13.8" x14ac:dyDescent="0.25">
      <c r="C915" s="1"/>
      <c r="H915" s="2"/>
    </row>
    <row r="916" spans="3:8" ht="13.8" x14ac:dyDescent="0.25">
      <c r="C916" s="1"/>
      <c r="H916" s="2"/>
    </row>
    <row r="917" spans="3:8" ht="13.8" x14ac:dyDescent="0.25">
      <c r="C917" s="1"/>
      <c r="H917" s="2"/>
    </row>
    <row r="918" spans="3:8" ht="13.8" x14ac:dyDescent="0.25">
      <c r="C918" s="1"/>
      <c r="H918" s="2"/>
    </row>
    <row r="919" spans="3:8" ht="13.8" x14ac:dyDescent="0.25">
      <c r="C919" s="1"/>
      <c r="H919" s="2"/>
    </row>
    <row r="920" spans="3:8" ht="13.8" x14ac:dyDescent="0.25">
      <c r="C920" s="1"/>
      <c r="H920" s="2"/>
    </row>
    <row r="921" spans="3:8" ht="13.8" x14ac:dyDescent="0.25">
      <c r="C921" s="1"/>
      <c r="H921" s="2"/>
    </row>
    <row r="922" spans="3:8" ht="13.8" x14ac:dyDescent="0.25">
      <c r="C922" s="1"/>
      <c r="H922" s="2"/>
    </row>
    <row r="923" spans="3:8" ht="13.8" x14ac:dyDescent="0.25">
      <c r="C923" s="1"/>
      <c r="H923" s="2"/>
    </row>
    <row r="924" spans="3:8" ht="13.8" x14ac:dyDescent="0.25">
      <c r="C924" s="1"/>
      <c r="H924" s="2"/>
    </row>
    <row r="925" spans="3:8" ht="13.8" x14ac:dyDescent="0.25">
      <c r="C925" s="1"/>
      <c r="H925" s="2"/>
    </row>
    <row r="926" spans="3:8" ht="13.8" x14ac:dyDescent="0.25">
      <c r="C926" s="1"/>
      <c r="H926" s="2"/>
    </row>
    <row r="927" spans="3:8" ht="13.8" x14ac:dyDescent="0.25">
      <c r="C927" s="1"/>
      <c r="H927" s="2"/>
    </row>
    <row r="928" spans="3:8" ht="13.8" x14ac:dyDescent="0.25">
      <c r="C928" s="1"/>
      <c r="H928" s="2"/>
    </row>
    <row r="929" spans="3:8" ht="13.8" x14ac:dyDescent="0.25">
      <c r="C929" s="1"/>
      <c r="H929" s="2"/>
    </row>
    <row r="930" spans="3:8" ht="13.8" x14ac:dyDescent="0.25">
      <c r="C930" s="1"/>
      <c r="H930" s="2"/>
    </row>
    <row r="931" spans="3:8" ht="13.8" x14ac:dyDescent="0.25">
      <c r="C931" s="1"/>
      <c r="H931" s="2"/>
    </row>
    <row r="932" spans="3:8" ht="13.8" x14ac:dyDescent="0.25">
      <c r="C932" s="1"/>
      <c r="H932" s="2"/>
    </row>
    <row r="933" spans="3:8" ht="13.8" x14ac:dyDescent="0.25">
      <c r="C933" s="1"/>
      <c r="H933" s="2"/>
    </row>
    <row r="934" spans="3:8" ht="13.8" x14ac:dyDescent="0.25">
      <c r="C934" s="1"/>
      <c r="H934" s="2"/>
    </row>
    <row r="935" spans="3:8" ht="13.8" x14ac:dyDescent="0.25">
      <c r="C935" s="1"/>
      <c r="H935" s="2"/>
    </row>
    <row r="936" spans="3:8" ht="13.8" x14ac:dyDescent="0.25">
      <c r="C936" s="1"/>
      <c r="H936" s="2"/>
    </row>
    <row r="937" spans="3:8" ht="13.8" x14ac:dyDescent="0.25">
      <c r="C937" s="1"/>
      <c r="H937" s="2"/>
    </row>
    <row r="938" spans="3:8" ht="13.8" x14ac:dyDescent="0.25">
      <c r="C938" s="1"/>
      <c r="H938" s="2"/>
    </row>
    <row r="939" spans="3:8" ht="13.8" x14ac:dyDescent="0.25">
      <c r="C939" s="1"/>
      <c r="H939" s="2"/>
    </row>
    <row r="940" spans="3:8" ht="13.8" x14ac:dyDescent="0.25">
      <c r="C940" s="1"/>
      <c r="H940" s="2"/>
    </row>
    <row r="941" spans="3:8" ht="13.8" x14ac:dyDescent="0.25">
      <c r="C941" s="1"/>
      <c r="H941" s="2"/>
    </row>
    <row r="942" spans="3:8" ht="13.8" x14ac:dyDescent="0.25">
      <c r="C942" s="1"/>
      <c r="H942" s="2"/>
    </row>
    <row r="943" spans="3:8" ht="13.8" x14ac:dyDescent="0.25">
      <c r="C943" s="1"/>
      <c r="H943" s="2"/>
    </row>
    <row r="944" spans="3:8" ht="13.8" x14ac:dyDescent="0.25">
      <c r="C944" s="1"/>
      <c r="H944" s="2"/>
    </row>
    <row r="945" spans="3:8" ht="13.8" x14ac:dyDescent="0.25">
      <c r="C945" s="1"/>
      <c r="H945" s="2"/>
    </row>
    <row r="946" spans="3:8" ht="13.8" x14ac:dyDescent="0.25">
      <c r="C946" s="1"/>
      <c r="H946" s="2"/>
    </row>
    <row r="947" spans="3:8" ht="13.8" x14ac:dyDescent="0.25">
      <c r="C947" s="1"/>
      <c r="H947" s="2"/>
    </row>
    <row r="948" spans="3:8" ht="13.8" x14ac:dyDescent="0.25">
      <c r="C948" s="1"/>
      <c r="H948" s="2"/>
    </row>
    <row r="949" spans="3:8" ht="13.8" x14ac:dyDescent="0.25">
      <c r="C949" s="1"/>
      <c r="H949" s="2"/>
    </row>
    <row r="950" spans="3:8" ht="13.8" x14ac:dyDescent="0.25">
      <c r="C950" s="1"/>
      <c r="H950" s="2"/>
    </row>
    <row r="951" spans="3:8" ht="13.8" x14ac:dyDescent="0.25">
      <c r="C951" s="1"/>
      <c r="H951" s="2"/>
    </row>
    <row r="952" spans="3:8" ht="13.8" x14ac:dyDescent="0.25">
      <c r="C952" s="1"/>
      <c r="H952" s="2"/>
    </row>
    <row r="953" spans="3:8" ht="13.8" x14ac:dyDescent="0.25">
      <c r="C953" s="1"/>
      <c r="H953" s="2"/>
    </row>
    <row r="954" spans="3:8" ht="13.8" x14ac:dyDescent="0.25">
      <c r="C954" s="1"/>
      <c r="H954" s="2"/>
    </row>
    <row r="955" spans="3:8" ht="13.8" x14ac:dyDescent="0.25">
      <c r="C955" s="1"/>
      <c r="H955" s="2"/>
    </row>
    <row r="956" spans="3:8" ht="13.8" x14ac:dyDescent="0.25">
      <c r="C956" s="1"/>
      <c r="H956" s="2"/>
    </row>
    <row r="957" spans="3:8" ht="13.8" x14ac:dyDescent="0.25">
      <c r="C957" s="1"/>
      <c r="H957" s="2"/>
    </row>
    <row r="958" spans="3:8" ht="13.8" x14ac:dyDescent="0.25">
      <c r="C958" s="1"/>
      <c r="H958" s="2"/>
    </row>
    <row r="959" spans="3:8" ht="13.8" x14ac:dyDescent="0.25">
      <c r="C959" s="1"/>
      <c r="H959" s="2"/>
    </row>
    <row r="960" spans="3:8" ht="13.8" x14ac:dyDescent="0.25">
      <c r="C960" s="1"/>
      <c r="H960" s="2"/>
    </row>
    <row r="961" spans="3:8" ht="13.8" x14ac:dyDescent="0.25">
      <c r="C961" s="1"/>
      <c r="H961" s="2"/>
    </row>
    <row r="962" spans="3:8" ht="13.8" x14ac:dyDescent="0.25">
      <c r="C962" s="1"/>
      <c r="H962" s="2"/>
    </row>
    <row r="963" spans="3:8" ht="13.8" x14ac:dyDescent="0.25">
      <c r="C963" s="1"/>
      <c r="H963" s="2"/>
    </row>
    <row r="964" spans="3:8" ht="13.8" x14ac:dyDescent="0.25">
      <c r="C964" s="1"/>
      <c r="H964" s="2"/>
    </row>
    <row r="965" spans="3:8" ht="13.8" x14ac:dyDescent="0.25">
      <c r="C965" s="1"/>
      <c r="H965" s="2"/>
    </row>
    <row r="966" spans="3:8" ht="13.8" x14ac:dyDescent="0.25">
      <c r="C966" s="1"/>
      <c r="H966" s="2"/>
    </row>
    <row r="967" spans="3:8" ht="13.8" x14ac:dyDescent="0.25">
      <c r="C967" s="1"/>
      <c r="H967" s="2"/>
    </row>
    <row r="968" spans="3:8" ht="13.8" x14ac:dyDescent="0.25">
      <c r="C968" s="1"/>
      <c r="H968" s="2"/>
    </row>
    <row r="969" spans="3:8" ht="13.8" x14ac:dyDescent="0.25">
      <c r="C969" s="1"/>
      <c r="H969" s="2"/>
    </row>
    <row r="970" spans="3:8" ht="13.8" x14ac:dyDescent="0.25">
      <c r="C970" s="1"/>
      <c r="H970" s="2"/>
    </row>
    <row r="971" spans="3:8" ht="13.8" x14ac:dyDescent="0.25">
      <c r="C971" s="1"/>
      <c r="H971" s="2"/>
    </row>
    <row r="972" spans="3:8" ht="13.8" x14ac:dyDescent="0.25">
      <c r="C972" s="1"/>
      <c r="H972" s="2"/>
    </row>
    <row r="973" spans="3:8" ht="13.8" x14ac:dyDescent="0.25">
      <c r="C973" s="1"/>
      <c r="H973" s="2"/>
    </row>
    <row r="974" spans="3:8" ht="13.8" x14ac:dyDescent="0.25">
      <c r="C974" s="1"/>
      <c r="H974" s="2"/>
    </row>
    <row r="975" spans="3:8" ht="13.8" x14ac:dyDescent="0.25">
      <c r="C975" s="1"/>
      <c r="H975" s="2"/>
    </row>
    <row r="976" spans="3:8" ht="13.8" x14ac:dyDescent="0.25">
      <c r="C976" s="1"/>
      <c r="H976" s="2"/>
    </row>
    <row r="977" spans="3:8" ht="13.8" x14ac:dyDescent="0.25">
      <c r="C977" s="1"/>
      <c r="H977" s="2"/>
    </row>
    <row r="978" spans="3:8" ht="13.8" x14ac:dyDescent="0.25">
      <c r="C978" s="1"/>
      <c r="H978" s="2"/>
    </row>
    <row r="979" spans="3:8" ht="13.8" x14ac:dyDescent="0.25">
      <c r="C979" s="1"/>
      <c r="H979" s="2"/>
    </row>
    <row r="980" spans="3:8" ht="13.8" x14ac:dyDescent="0.25">
      <c r="C980" s="1"/>
      <c r="H980" s="2"/>
    </row>
    <row r="981" spans="3:8" ht="13.8" x14ac:dyDescent="0.25">
      <c r="C981" s="1"/>
      <c r="H981" s="2"/>
    </row>
    <row r="982" spans="3:8" ht="13.8" x14ac:dyDescent="0.25">
      <c r="C982" s="1"/>
      <c r="H982" s="2"/>
    </row>
    <row r="983" spans="3:8" ht="13.8" x14ac:dyDescent="0.25">
      <c r="C983" s="1"/>
      <c r="H983" s="2"/>
    </row>
    <row r="984" spans="3:8" ht="13.8" x14ac:dyDescent="0.25">
      <c r="C984" s="1"/>
      <c r="H984" s="2"/>
    </row>
    <row r="985" spans="3:8" ht="13.8" x14ac:dyDescent="0.25">
      <c r="C985" s="1"/>
      <c r="H985" s="2"/>
    </row>
    <row r="986" spans="3:8" ht="13.8" x14ac:dyDescent="0.25">
      <c r="C986" s="1"/>
      <c r="H986" s="2"/>
    </row>
    <row r="987" spans="3:8" ht="13.8" x14ac:dyDescent="0.25">
      <c r="C987" s="1"/>
      <c r="H987" s="2"/>
    </row>
    <row r="988" spans="3:8" ht="13.8" x14ac:dyDescent="0.25">
      <c r="C988" s="1"/>
      <c r="H988" s="2"/>
    </row>
    <row r="989" spans="3:8" ht="13.8" x14ac:dyDescent="0.25">
      <c r="C989" s="1"/>
      <c r="H989" s="2"/>
    </row>
    <row r="990" spans="3:8" ht="13.8" x14ac:dyDescent="0.25">
      <c r="C990" s="1"/>
      <c r="H990" s="2"/>
    </row>
    <row r="991" spans="3:8" ht="13.8" x14ac:dyDescent="0.25">
      <c r="C991" s="1"/>
      <c r="H991" s="2"/>
    </row>
    <row r="992" spans="3:8" ht="13.8" x14ac:dyDescent="0.25">
      <c r="C992" s="1"/>
      <c r="H992" s="2"/>
    </row>
    <row r="993" spans="3:8" ht="13.8" x14ac:dyDescent="0.25">
      <c r="C993" s="1"/>
      <c r="H993" s="2"/>
    </row>
    <row r="994" spans="3:8" ht="13.8" x14ac:dyDescent="0.25">
      <c r="C994" s="1"/>
      <c r="H994" s="2"/>
    </row>
    <row r="995" spans="3:8" ht="13.8" x14ac:dyDescent="0.25">
      <c r="C995" s="1"/>
      <c r="H995" s="2"/>
    </row>
    <row r="996" spans="3:8" ht="13.8" x14ac:dyDescent="0.25">
      <c r="C996" s="1"/>
      <c r="H996" s="2"/>
    </row>
    <row r="997" spans="3:8" ht="13.8" x14ac:dyDescent="0.25">
      <c r="C997" s="1"/>
      <c r="H997" s="2"/>
    </row>
    <row r="998" spans="3:8" ht="13.8" x14ac:dyDescent="0.25">
      <c r="C998" s="1"/>
      <c r="H998" s="2"/>
    </row>
    <row r="999" spans="3:8" ht="13.8" x14ac:dyDescent="0.25">
      <c r="C999" s="1"/>
      <c r="H999" s="2"/>
    </row>
    <row r="1000" spans="3:8" ht="13.8" x14ac:dyDescent="0.25">
      <c r="C1000" s="1"/>
      <c r="H1000" s="2"/>
    </row>
    <row r="1001" spans="3:8" ht="13.8" x14ac:dyDescent="0.25">
      <c r="C1001" s="1"/>
      <c r="H1001" s="2"/>
    </row>
    <row r="1002" spans="3:8" ht="13.8" x14ac:dyDescent="0.25">
      <c r="C1002" s="1"/>
      <c r="H1002" s="2"/>
    </row>
    <row r="1003" spans="3:8" ht="13.8" x14ac:dyDescent="0.25">
      <c r="C1003" s="1"/>
      <c r="H1003" s="2"/>
    </row>
    <row r="1004" spans="3:8" ht="13.8" x14ac:dyDescent="0.25">
      <c r="C1004" s="1"/>
      <c r="H1004" s="2"/>
    </row>
    <row r="1005" spans="3:8" ht="13.8" x14ac:dyDescent="0.25">
      <c r="C1005" s="1"/>
      <c r="H1005" s="2"/>
    </row>
    <row r="1006" spans="3:8" ht="13.8" x14ac:dyDescent="0.25">
      <c r="C1006" s="1"/>
      <c r="H1006" s="2"/>
    </row>
    <row r="1007" spans="3:8" ht="13.8" x14ac:dyDescent="0.25">
      <c r="C1007" s="1"/>
      <c r="H1007" s="2"/>
    </row>
    <row r="1008" spans="3:8" ht="13.8" x14ac:dyDescent="0.25">
      <c r="C1008" s="1"/>
      <c r="H1008" s="2"/>
    </row>
    <row r="1009" spans="3:8" ht="13.8" x14ac:dyDescent="0.25">
      <c r="C1009" s="1"/>
      <c r="H1009" s="2"/>
    </row>
    <row r="1010" spans="3:8" ht="13.8" x14ac:dyDescent="0.25">
      <c r="C1010" s="1"/>
      <c r="H1010" s="2"/>
    </row>
    <row r="1011" spans="3:8" ht="13.8" x14ac:dyDescent="0.25">
      <c r="C1011" s="1"/>
      <c r="H1011" s="2"/>
    </row>
    <row r="1012" spans="3:8" ht="13.8" x14ac:dyDescent="0.25">
      <c r="C1012" s="1"/>
      <c r="H1012" s="2"/>
    </row>
    <row r="1013" spans="3:8" ht="13.8" x14ac:dyDescent="0.25">
      <c r="C1013" s="1"/>
      <c r="H1013" s="2"/>
    </row>
    <row r="1014" spans="3:8" ht="13.8" x14ac:dyDescent="0.25">
      <c r="C1014" s="1"/>
      <c r="H1014" s="2"/>
    </row>
    <row r="1015" spans="3:8" ht="13.8" x14ac:dyDescent="0.25">
      <c r="C1015" s="1"/>
      <c r="H1015" s="2"/>
    </row>
    <row r="1016" spans="3:8" ht="13.8" x14ac:dyDescent="0.25">
      <c r="C1016" s="1"/>
      <c r="H1016" s="2"/>
    </row>
    <row r="1017" spans="3:8" ht="13.8" x14ac:dyDescent="0.25">
      <c r="C1017" s="1"/>
      <c r="H1017" s="2"/>
    </row>
    <row r="1018" spans="3:8" ht="13.8" x14ac:dyDescent="0.25">
      <c r="C1018" s="1"/>
      <c r="H1018" s="2"/>
    </row>
    <row r="1019" spans="3:8" ht="13.8" x14ac:dyDescent="0.25">
      <c r="C1019" s="1"/>
      <c r="H1019" s="2"/>
    </row>
    <row r="1020" spans="3:8" ht="13.8" x14ac:dyDescent="0.25">
      <c r="C1020" s="1"/>
      <c r="H1020" s="2"/>
    </row>
    <row r="1021" spans="3:8" ht="13.8" x14ac:dyDescent="0.25">
      <c r="C1021" s="1"/>
      <c r="H1021" s="2"/>
    </row>
    <row r="1022" spans="3:8" ht="13.8" x14ac:dyDescent="0.25">
      <c r="C1022" s="1"/>
      <c r="H1022" s="2"/>
    </row>
    <row r="1023" spans="3:8" ht="13.8" x14ac:dyDescent="0.25">
      <c r="C1023" s="1"/>
      <c r="H1023" s="2"/>
    </row>
    <row r="1024" spans="3:8" ht="13.8" x14ac:dyDescent="0.25">
      <c r="C1024" s="1"/>
      <c r="H1024" s="2"/>
    </row>
    <row r="1025" spans="3:17" ht="13.8" x14ac:dyDescent="0.25">
      <c r="C1025" s="1"/>
      <c r="H1025" s="2"/>
    </row>
    <row r="1026" spans="3:17" ht="13.8" x14ac:dyDescent="0.25">
      <c r="C1026" s="1"/>
      <c r="H1026" s="2"/>
    </row>
    <row r="1027" spans="3:17" ht="13.8" x14ac:dyDescent="0.25">
      <c r="C1027" s="1"/>
      <c r="H1027" s="2"/>
    </row>
    <row r="1028" spans="3:17" ht="13.8" x14ac:dyDescent="0.25">
      <c r="C1028" s="1"/>
      <c r="H1028" s="2"/>
    </row>
    <row r="1029" spans="3:17" ht="13.8" x14ac:dyDescent="0.25">
      <c r="C1029" s="1"/>
      <c r="H1029" s="2"/>
      <c r="Q1029" s="45"/>
    </row>
  </sheetData>
  <mergeCells count="1">
    <mergeCell ref="S33:S35"/>
  </mergeCells>
  <conditionalFormatting sqref="B23:C30 E23:E30 J23:O3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4:D24 H24:I24 M24:N24">
    <cfRule type="colorScale" priority="8">
      <colorScale>
        <cfvo type="min"/>
        <cfvo type="max"/>
        <color rgb="FF57BB8A"/>
        <color rgb="FFFFFFFF"/>
      </colorScale>
    </cfRule>
  </conditionalFormatting>
  <conditionalFormatting sqref="D44:D68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9:F2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6:K41 N38:N41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23:E30 G23:H30 J23:O3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4:E68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9:G21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6:I41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4:I68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3:M33 O36:R3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4:J68 L44:M6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6:M41 K36 J37:J41 O38:P41">
    <cfRule type="colorScale" priority="1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20:R20 B35:F35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8:R18 B33:G33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19:R19 B34:G3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24:X30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Y24:Y30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FAIRVALUE 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2025-08-22T11:37:37Z</dcterms:created>
  <dcterms:modified xsi:type="dcterms:W3CDTF">2025-08-22T11:41:28Z</dcterms:modified>
</cp:coreProperties>
</file>