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E6E47A5B-5F66-417D-A67A-77D60F9C9F7A}" xr6:coauthVersionLast="47" xr6:coauthVersionMax="47" xr10:uidLastSave="{00000000-0000-0000-0000-000000000000}"/>
  <bookViews>
    <workbookView xWindow="-108" yWindow="-108" windowWidth="23256" windowHeight="12456" xr2:uid="{65AADC15-6E95-49F2-A77A-84E811D2654A}"/>
  </bookViews>
  <sheets>
    <sheet name="HDFCAM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41" i="1"/>
  <c r="F40" i="1"/>
  <c r="F39" i="1"/>
  <c r="F38" i="1"/>
  <c r="F37" i="1"/>
  <c r="F36" i="1"/>
  <c r="R35" i="1"/>
  <c r="Q35" i="1"/>
  <c r="S29" i="1" s="1"/>
  <c r="F35" i="1"/>
  <c r="N34" i="1"/>
  <c r="F34" i="1"/>
  <c r="T33" i="1"/>
  <c r="N33" i="1"/>
  <c r="K33" i="1"/>
  <c r="J33" i="1"/>
  <c r="L33" i="1" s="1"/>
  <c r="F33" i="1"/>
  <c r="T32" i="1"/>
  <c r="N32" i="1"/>
  <c r="K32" i="1"/>
  <c r="J32" i="1"/>
  <c r="L32" i="1" s="1"/>
  <c r="F32" i="1"/>
  <c r="T31" i="1"/>
  <c r="N31" i="1"/>
  <c r="K31" i="1"/>
  <c r="J31" i="1"/>
  <c r="L31" i="1" s="1"/>
  <c r="F31" i="1"/>
  <c r="F21" i="1" s="1"/>
  <c r="T30" i="1"/>
  <c r="N30" i="1"/>
  <c r="K30" i="1"/>
  <c r="J30" i="1"/>
  <c r="L30" i="1" s="1"/>
  <c r="F30" i="1"/>
  <c r="T29" i="1"/>
  <c r="N29" i="1"/>
  <c r="L29" i="1"/>
  <c r="K29" i="1"/>
  <c r="J29" i="1"/>
  <c r="F29" i="1"/>
  <c r="N28" i="1"/>
  <c r="L28" i="1"/>
  <c r="K28" i="1"/>
  <c r="K23" i="1" s="1"/>
  <c r="J28" i="1"/>
  <c r="F28" i="1"/>
  <c r="F22" i="1" s="1"/>
  <c r="G27" i="1"/>
  <c r="K3" i="1" s="1"/>
  <c r="E27" i="1"/>
  <c r="D27" i="1"/>
  <c r="F27" i="1" s="1"/>
  <c r="AC25" i="1"/>
  <c r="X25" i="1"/>
  <c r="S25" i="1"/>
  <c r="AB24" i="1"/>
  <c r="AA24" i="1"/>
  <c r="AC24" i="1" s="1"/>
  <c r="W24" i="1"/>
  <c r="V24" i="1"/>
  <c r="X24" i="1" s="1"/>
  <c r="R24" i="1"/>
  <c r="Q24" i="1"/>
  <c r="S24" i="1" s="1"/>
  <c r="L24" i="1"/>
  <c r="K24" i="1"/>
  <c r="J24" i="1"/>
  <c r="I24" i="1"/>
  <c r="H24" i="1"/>
  <c r="G24" i="1"/>
  <c r="E24" i="1"/>
  <c r="D24" i="1"/>
  <c r="C24" i="1"/>
  <c r="AC23" i="1"/>
  <c r="X23" i="1"/>
  <c r="S23" i="1"/>
  <c r="I23" i="1"/>
  <c r="H23" i="1"/>
  <c r="G23" i="1"/>
  <c r="E23" i="1"/>
  <c r="D23" i="1"/>
  <c r="C23" i="1"/>
  <c r="AC22" i="1"/>
  <c r="X22" i="1"/>
  <c r="S22" i="1"/>
  <c r="E22" i="1"/>
  <c r="D22" i="1"/>
  <c r="C22" i="1"/>
  <c r="AC21" i="1"/>
  <c r="X21" i="1"/>
  <c r="S21" i="1"/>
  <c r="E21" i="1"/>
  <c r="D21" i="1"/>
  <c r="C21" i="1"/>
  <c r="AC20" i="1"/>
  <c r="X20" i="1"/>
  <c r="S20" i="1"/>
  <c r="AC19" i="1"/>
  <c r="X19" i="1"/>
  <c r="S19" i="1"/>
  <c r="AC18" i="1"/>
  <c r="X18" i="1"/>
  <c r="S18" i="1"/>
  <c r="Q15" i="1"/>
  <c r="P15" i="1"/>
  <c r="G14" i="1"/>
  <c r="F14" i="1"/>
  <c r="D14" i="1"/>
  <c r="E14" i="1" s="1"/>
  <c r="E18" i="1" s="1"/>
  <c r="C14" i="1"/>
  <c r="D13" i="1"/>
  <c r="D12" i="1" s="1"/>
  <c r="C13" i="1"/>
  <c r="C12" i="1" s="1"/>
  <c r="M12" i="1"/>
  <c r="M9" i="1"/>
  <c r="J9" i="1"/>
  <c r="I9" i="1"/>
  <c r="H9" i="1"/>
  <c r="G9" i="1"/>
  <c r="E9" i="1"/>
  <c r="C9" i="1"/>
  <c r="B9" i="1"/>
  <c r="P5" i="1"/>
  <c r="O5" i="1"/>
  <c r="N5" i="1"/>
  <c r="M5" i="1"/>
  <c r="L5" i="1"/>
  <c r="H5" i="1"/>
  <c r="G5" i="1"/>
  <c r="F5" i="1"/>
  <c r="E5" i="1"/>
  <c r="Q4" i="1"/>
  <c r="J4" i="1"/>
  <c r="I4" i="1"/>
  <c r="D4" i="1"/>
  <c r="J3" i="1"/>
  <c r="J5" i="1" s="1"/>
  <c r="I3" i="1"/>
  <c r="I5" i="1" s="1"/>
  <c r="D3" i="1"/>
  <c r="D5" i="1" s="1"/>
  <c r="C3" i="1"/>
  <c r="N9" i="1" s="1"/>
  <c r="Q2" i="1"/>
  <c r="K5" i="1" l="1"/>
  <c r="L9" i="1"/>
  <c r="K9" i="1"/>
  <c r="R15" i="1"/>
  <c r="S14" i="1" s="1"/>
  <c r="O9" i="1" s="1"/>
  <c r="J23" i="1"/>
  <c r="L23" i="1" s="1"/>
  <c r="J27" i="1"/>
  <c r="L27" i="1" s="1"/>
  <c r="F24" i="1"/>
  <c r="K27" i="1"/>
  <c r="S35" i="1"/>
  <c r="S33" i="1"/>
  <c r="T35" i="1"/>
  <c r="C5" i="1"/>
  <c r="N27" i="1"/>
  <c r="S32" i="1"/>
  <c r="F23" i="1"/>
  <c r="S31" i="1"/>
  <c r="E13" i="1"/>
  <c r="S30" i="1"/>
  <c r="F13" i="1" l="1"/>
  <c r="E12" i="1"/>
  <c r="F12" i="1" l="1"/>
  <c r="G12" i="1" s="1"/>
  <c r="G13" i="1"/>
</calcChain>
</file>

<file path=xl/sharedStrings.xml><?xml version="1.0" encoding="utf-8"?>
<sst xmlns="http://schemas.openxmlformats.org/spreadsheetml/2006/main" count="181" uniqueCount="120">
  <si>
    <t>Company</t>
  </si>
  <si>
    <t>Price</t>
  </si>
  <si>
    <t>MCap Cr.</t>
  </si>
  <si>
    <t>AUM CR</t>
  </si>
  <si>
    <t>EQ_AUM</t>
  </si>
  <si>
    <t>IND FOLIO</t>
  </si>
  <si>
    <t>SIP INFLOW</t>
  </si>
  <si>
    <t>Revenue</t>
  </si>
  <si>
    <t>PROFIT</t>
  </si>
  <si>
    <t>TRAIL_EPS</t>
  </si>
  <si>
    <t>FV</t>
  </si>
  <si>
    <t>EQUITY</t>
  </si>
  <si>
    <t>RESERVE</t>
  </si>
  <si>
    <t>ASSETS</t>
  </si>
  <si>
    <t>LIABILITIES</t>
  </si>
  <si>
    <t>HDFCAMC</t>
  </si>
  <si>
    <t>PRE_YEAR</t>
  </si>
  <si>
    <t>GROWTH</t>
  </si>
  <si>
    <t>LIQUIDITY</t>
  </si>
  <si>
    <t>PROFITABILITY</t>
  </si>
  <si>
    <t>VALUATIONS</t>
  </si>
  <si>
    <t>AUM GR</t>
  </si>
  <si>
    <t>SALES GROWTH</t>
  </si>
  <si>
    <t>M.SHARE</t>
  </si>
  <si>
    <t>ACC. GR</t>
  </si>
  <si>
    <t>RANKING</t>
  </si>
  <si>
    <t>P-MARGIN</t>
  </si>
  <si>
    <t>DEBTRATIO</t>
  </si>
  <si>
    <t>ROE</t>
  </si>
  <si>
    <t>ROPE</t>
  </si>
  <si>
    <t>TRAIL_PE</t>
  </si>
  <si>
    <t>YIELD</t>
  </si>
  <si>
    <t>BOOKVALUE</t>
  </si>
  <si>
    <t>PBV</t>
  </si>
  <si>
    <t>PEG</t>
  </si>
  <si>
    <t>NO#1</t>
  </si>
  <si>
    <t>EXPECTED</t>
  </si>
  <si>
    <t>YEARS</t>
  </si>
  <si>
    <t>AUM LCR</t>
  </si>
  <si>
    <t>Profit</t>
  </si>
  <si>
    <t>EPS</t>
  </si>
  <si>
    <t>FAIRVALUE</t>
  </si>
  <si>
    <t>Q3_FY24</t>
  </si>
  <si>
    <t>Q4_FY24</t>
  </si>
  <si>
    <t>Q1_FY25</t>
  </si>
  <si>
    <t>Q2_FY25</t>
  </si>
  <si>
    <t>FIN_2035</t>
  </si>
  <si>
    <t>EPS_24</t>
  </si>
  <si>
    <t>T_EPS</t>
  </si>
  <si>
    <t>F_EPS_25</t>
  </si>
  <si>
    <t>F_PEG</t>
  </si>
  <si>
    <t>FIN_2030</t>
  </si>
  <si>
    <t>FIN_2025</t>
  </si>
  <si>
    <t>Trend</t>
  </si>
  <si>
    <t>9M_FY24</t>
  </si>
  <si>
    <t>FY24</t>
  </si>
  <si>
    <t>Q1_FY_25</t>
  </si>
  <si>
    <t>H1_FY_25</t>
  </si>
  <si>
    <t>EST_2025</t>
  </si>
  <si>
    <t>PE</t>
  </si>
  <si>
    <t>F_PE</t>
  </si>
  <si>
    <t>AUM</t>
  </si>
  <si>
    <t>MARGIN</t>
  </si>
  <si>
    <t>Sales</t>
  </si>
  <si>
    <t>LONGTERM</t>
  </si>
  <si>
    <t>RESULT</t>
  </si>
  <si>
    <t>H1_FY_24</t>
  </si>
  <si>
    <t>Growth</t>
  </si>
  <si>
    <t>Q1_FY_24</t>
  </si>
  <si>
    <t>FY_24</t>
  </si>
  <si>
    <t>FY_23</t>
  </si>
  <si>
    <t>CYEAR</t>
  </si>
  <si>
    <t>Margin</t>
  </si>
  <si>
    <t>High Price</t>
  </si>
  <si>
    <t>Low Price</t>
  </si>
  <si>
    <t>HIghPE</t>
  </si>
  <si>
    <t>LOWPE</t>
  </si>
  <si>
    <t>Int PE</t>
  </si>
  <si>
    <t>REVENUE</t>
  </si>
  <si>
    <t>15 Year</t>
  </si>
  <si>
    <t>COST</t>
  </si>
  <si>
    <t>10 Years</t>
  </si>
  <si>
    <t>POST IPO</t>
  </si>
  <si>
    <t>5 Years</t>
  </si>
  <si>
    <t>LAST YEAR</t>
  </si>
  <si>
    <t>ACTUAL</t>
  </si>
  <si>
    <t>DIVIDEND</t>
  </si>
  <si>
    <t>DIV%</t>
  </si>
  <si>
    <t>TRAIL_FY25</t>
  </si>
  <si>
    <t>FIN_2024</t>
  </si>
  <si>
    <t>Share</t>
  </si>
  <si>
    <t>FIN_2023</t>
  </si>
  <si>
    <t>Employee</t>
  </si>
  <si>
    <t>FIN_2022</t>
  </si>
  <si>
    <t>Other exp</t>
  </si>
  <si>
    <t>FIN_2021</t>
  </si>
  <si>
    <t>Depreciation</t>
  </si>
  <si>
    <t>FIN_2020</t>
  </si>
  <si>
    <t>Finance</t>
  </si>
  <si>
    <t>IPO</t>
  </si>
  <si>
    <t>FIN_2019</t>
  </si>
  <si>
    <t>FEES &amp; Commision</t>
  </si>
  <si>
    <t>FIN_2018</t>
  </si>
  <si>
    <t>FIN_2017</t>
  </si>
  <si>
    <t>Net</t>
  </si>
  <si>
    <t>FIN_2016</t>
  </si>
  <si>
    <t>FIN_2015</t>
  </si>
  <si>
    <t>FIN_2014</t>
  </si>
  <si>
    <t>FIN_2013</t>
  </si>
  <si>
    <t>FIN_2012</t>
  </si>
  <si>
    <t>FIN_2011</t>
  </si>
  <si>
    <t>FIN_2010</t>
  </si>
  <si>
    <t>FIN_2009</t>
  </si>
  <si>
    <t>FIN_2008</t>
  </si>
  <si>
    <t>FIN_2007</t>
  </si>
  <si>
    <t>FIN_2006</t>
  </si>
  <si>
    <t>FIN_2005</t>
  </si>
  <si>
    <t>FIN_2000</t>
  </si>
  <si>
    <t>SEBI APPROVAL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</si>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</sst>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Arial"/>
    </font>
    <font>
      <sz val="11"/>
      <name val="Calibri"/>
    </font>
    <font>
      <sz val="11"/>
      <color theme="1"/>
      <name val="Arial"/>
    </font>
    <font>
      <sz val="13"/>
      <color theme="1"/>
      <name val="Calibri"/>
      <scheme val="minor"/>
    </font>
    <font>
      <sz val="11"/>
      <color theme="1"/>
      <name val="Calibri"/>
    </font>
    <font>
      <i/>
      <sz val="11"/>
      <color rgb="FF000000"/>
      <name val="Calibri"/>
      <scheme val="minor"/>
    </font>
    <font>
      <sz val="11"/>
      <color rgb="FFFFFFFF"/>
      <name val="Calibri"/>
      <scheme val="minor"/>
    </font>
    <font>
      <b/>
      <i/>
      <sz val="11"/>
      <color theme="1"/>
      <name val="Calibri"/>
      <scheme val="minor"/>
    </font>
    <font>
      <b/>
      <i/>
      <sz val="11"/>
      <color rgb="FF000000"/>
      <name val="Calibri"/>
      <scheme val="minor"/>
    </font>
    <font>
      <u/>
      <sz val="23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2D3B4"/>
        <bgColor rgb="FF92D3B4"/>
      </patternFill>
    </fill>
    <fill>
      <patternFill patternType="solid">
        <fgColor rgb="FFEEA7A1"/>
        <bgColor rgb="FFEEA7A1"/>
      </patternFill>
    </fill>
    <fill>
      <patternFill patternType="solid">
        <fgColor rgb="FFCFE2F3"/>
        <bgColor rgb="FFCFE2F3"/>
      </patternFill>
    </fill>
    <fill>
      <patternFill patternType="solid">
        <fgColor rgb="FFE67C73"/>
        <bgColor rgb="FFE67C7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/>
    <xf numFmtId="0" fontId="0" fillId="2" borderId="1" xfId="0" applyFill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/>
    <xf numFmtId="9" fontId="1" fillId="0" borderId="1" xfId="0" applyNumberFormat="1" applyFont="1" applyBorder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4" fillId="0" borderId="0" xfId="0" applyFont="1"/>
    <xf numFmtId="164" fontId="4" fillId="4" borderId="1" xfId="0" applyNumberFormat="1" applyFont="1" applyFill="1" applyBorder="1" applyAlignment="1">
      <alignment horizontal="left"/>
    </xf>
    <xf numFmtId="9" fontId="4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1" fontId="4" fillId="4" borderId="1" xfId="0" applyNumberFormat="1" applyFont="1" applyFill="1" applyBorder="1" applyAlignment="1">
      <alignment horizontal="right"/>
    </xf>
    <xf numFmtId="0" fontId="1" fillId="0" borderId="0" xfId="0" applyFont="1"/>
    <xf numFmtId="0" fontId="0" fillId="5" borderId="0" xfId="0" applyFill="1"/>
    <xf numFmtId="3" fontId="1" fillId="0" borderId="1" xfId="0" applyNumberFormat="1" applyFont="1" applyBorder="1"/>
    <xf numFmtId="165" fontId="1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165" fontId="5" fillId="6" borderId="0" xfId="0" applyNumberFormat="1" applyFont="1" applyFill="1" applyAlignment="1">
      <alignment horizontal="center" vertical="center"/>
    </xf>
    <xf numFmtId="164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9" fontId="0" fillId="2" borderId="1" xfId="0" applyNumberFormat="1" applyFill="1" applyBorder="1"/>
    <xf numFmtId="9" fontId="6" fillId="7" borderId="1" xfId="0" applyNumberFormat="1" applyFont="1" applyFill="1" applyBorder="1" applyAlignment="1">
      <alignment horizontal="right"/>
    </xf>
    <xf numFmtId="10" fontId="1" fillId="0" borderId="0" xfId="0" applyNumberFormat="1" applyFont="1"/>
    <xf numFmtId="9" fontId="6" fillId="8" borderId="8" xfId="0" applyNumberFormat="1" applyFont="1" applyFill="1" applyBorder="1" applyAlignment="1">
      <alignment horizontal="right"/>
    </xf>
    <xf numFmtId="4" fontId="7" fillId="9" borderId="1" xfId="0" applyNumberFormat="1" applyFont="1" applyFill="1" applyBorder="1"/>
    <xf numFmtId="4" fontId="1" fillId="0" borderId="0" xfId="0" applyNumberFormat="1" applyFont="1"/>
    <xf numFmtId="164" fontId="7" fillId="9" borderId="1" xfId="0" applyNumberFormat="1" applyFont="1" applyFill="1" applyBorder="1"/>
    <xf numFmtId="1" fontId="1" fillId="0" borderId="0" xfId="0" applyNumberFormat="1" applyFont="1"/>
    <xf numFmtId="9" fontId="7" fillId="9" borderId="1" xfId="0" applyNumberFormat="1" applyFont="1" applyFill="1" applyBorder="1"/>
    <xf numFmtId="164" fontId="0" fillId="2" borderId="1" xfId="0" applyNumberFormat="1" applyFill="1" applyBorder="1"/>
    <xf numFmtId="0" fontId="7" fillId="2" borderId="1" xfId="0" applyFont="1" applyFill="1" applyBorder="1"/>
    <xf numFmtId="9" fontId="7" fillId="2" borderId="1" xfId="0" applyNumberFormat="1" applyFont="1" applyFill="1" applyBorder="1"/>
    <xf numFmtId="1" fontId="7" fillId="2" borderId="1" xfId="0" applyNumberFormat="1" applyFont="1" applyFill="1" applyBorder="1"/>
    <xf numFmtId="164" fontId="1" fillId="0" borderId="0" xfId="0" applyNumberFormat="1" applyFont="1"/>
    <xf numFmtId="0" fontId="8" fillId="2" borderId="0" xfId="0" applyFont="1" applyFill="1"/>
    <xf numFmtId="0" fontId="7" fillId="2" borderId="0" xfId="0" applyFont="1" applyFill="1"/>
    <xf numFmtId="0" fontId="7" fillId="10" borderId="1" xfId="0" applyFont="1" applyFill="1" applyBorder="1"/>
    <xf numFmtId="9" fontId="1" fillId="0" borderId="0" xfId="0" applyNumberFormat="1" applyFont="1"/>
    <xf numFmtId="0" fontId="9" fillId="2" borderId="1" xfId="0" applyFont="1" applyFill="1" applyBorder="1"/>
    <xf numFmtId="9" fontId="10" fillId="9" borderId="1" xfId="0" applyNumberFormat="1" applyFont="1" applyFill="1" applyBorder="1"/>
    <xf numFmtId="10" fontId="7" fillId="2" borderId="1" xfId="0" applyNumberFormat="1" applyFont="1" applyFill="1" applyBorder="1"/>
    <xf numFmtId="0" fontId="7" fillId="0" borderId="0" xfId="0" applyFont="1"/>
    <xf numFmtId="0" fontId="7" fillId="0" borderId="1" xfId="0" applyFont="1" applyBorder="1"/>
    <xf numFmtId="3" fontId="7" fillId="2" borderId="1" xfId="0" applyNumberFormat="1" applyFont="1" applyFill="1" applyBorder="1"/>
    <xf numFmtId="0" fontId="0" fillId="2" borderId="0" xfId="0" applyFill="1" applyAlignment="1">
      <alignment horizontal="left"/>
    </xf>
    <xf numFmtId="0" fontId="1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48</xdr:row>
      <xdr:rowOff>95250</xdr:rowOff>
    </xdr:from>
    <xdr:ext cx="10534650" cy="4562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0849934-032C-4879-ABAC-9BACB59E0A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9338310"/>
          <a:ext cx="10534650" cy="456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F7ADA-EFBF-4035-890D-13C3286D027D}">
  <dimension ref="A1:AH1007"/>
  <sheetViews>
    <sheetView showGridLines="0" tabSelected="1" workbookViewId="0"/>
  </sheetViews>
  <sheetFormatPr defaultColWidth="14.44140625" defaultRowHeight="15" customHeight="1"/>
  <cols>
    <col min="1" max="1" width="9.88671875" customWidth="1"/>
    <col min="2" max="2" width="13" customWidth="1"/>
    <col min="3" max="3" width="14.6640625" customWidth="1"/>
    <col min="4" max="4" width="10.6640625" customWidth="1"/>
    <col min="5" max="5" width="12" customWidth="1"/>
    <col min="6" max="6" width="10.6640625" customWidth="1"/>
    <col min="7" max="7" width="11.5546875" customWidth="1"/>
    <col min="8" max="8" width="13" customWidth="1"/>
    <col min="9" max="9" width="16.44140625" customWidth="1"/>
    <col min="10" max="10" width="10.109375" customWidth="1"/>
    <col min="11" max="11" width="14.109375" customWidth="1"/>
    <col min="12" max="12" width="10.33203125" customWidth="1"/>
    <col min="13" max="13" width="13.88671875" customWidth="1"/>
    <col min="14" max="14" width="11.109375" customWidth="1"/>
    <col min="15" max="15" width="9.88671875" customWidth="1"/>
    <col min="16" max="16" width="14.44140625" customWidth="1"/>
    <col min="17" max="17" width="11.44140625" customWidth="1"/>
    <col min="18" max="18" width="12.6640625" customWidth="1"/>
    <col min="19" max="19" width="17" customWidth="1"/>
    <col min="20" max="20" width="18.44140625" customWidth="1"/>
    <col min="21" max="22" width="11.44140625" customWidth="1"/>
    <col min="23" max="23" width="13" customWidth="1"/>
    <col min="24" max="24" width="7.88671875" customWidth="1"/>
    <col min="25" max="25" width="13.33203125" customWidth="1"/>
    <col min="26" max="26" width="9.88671875" customWidth="1"/>
    <col min="27" max="27" width="13.33203125" customWidth="1"/>
    <col min="28" max="28" width="11" customWidth="1"/>
    <col min="29" max="29" width="10.88671875" customWidth="1"/>
    <col min="30" max="34" width="8.6640625" customWidth="1"/>
  </cols>
  <sheetData>
    <row r="1" spans="1:34" ht="14.4">
      <c r="A1" s="1"/>
      <c r="B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4">
      <c r="A2" s="1"/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5" t="str">
        <f ca="1">IFERROR(__xludf.DUMMYFUNCTION("SPARKLINE(GOOGLEFINANCE(B3,""PRICE"",TODAY()-4380,TODAY()))"),"")</f>
        <v/>
      </c>
      <c r="R2" s="6"/>
      <c r="S2" s="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4.4">
      <c r="A3" s="1"/>
      <c r="B3" s="8" t="s">
        <v>15</v>
      </c>
      <c r="C3" s="9">
        <f ca="1">IFERROR(__xludf.DUMMYFUNCTION("googlefinance(""nse:""&amp;B3,""price"")"),4599)</f>
        <v>4599</v>
      </c>
      <c r="D3" s="9">
        <f ca="1">IFERROR(__xludf.DUMMYFUNCTION("googlefinance(""nse:""&amp;B3,""Marketcap"")/10000000"),98242.09038)</f>
        <v>98242.090379999994</v>
      </c>
      <c r="E3" s="10">
        <v>768600</v>
      </c>
      <c r="F3" s="11">
        <v>487300</v>
      </c>
      <c r="G3" s="10">
        <v>2.06</v>
      </c>
      <c r="H3" s="11">
        <v>3680</v>
      </c>
      <c r="I3" s="10">
        <f t="shared" ref="I3:J4" si="0">D27</f>
        <v>3029</v>
      </c>
      <c r="J3" s="10">
        <f t="shared" si="0"/>
        <v>2205</v>
      </c>
      <c r="K3" s="9">
        <f>G27</f>
        <v>103.46</v>
      </c>
      <c r="L3" s="11">
        <v>5</v>
      </c>
      <c r="M3" s="10">
        <v>107</v>
      </c>
      <c r="N3" s="10">
        <v>6968</v>
      </c>
      <c r="O3" s="10">
        <v>7554</v>
      </c>
      <c r="P3" s="10">
        <v>478</v>
      </c>
      <c r="Q3" s="12"/>
      <c r="R3" s="13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4.4">
      <c r="A4" s="1"/>
      <c r="B4" s="15" t="s">
        <v>16</v>
      </c>
      <c r="C4" s="11">
        <v>3754</v>
      </c>
      <c r="D4" s="16">
        <f ca="1">(C4*D3)/C3</f>
        <v>80191.521479999996</v>
      </c>
      <c r="E4" s="11">
        <v>522900</v>
      </c>
      <c r="F4" s="11">
        <v>300200</v>
      </c>
      <c r="G4" s="11">
        <v>1.35</v>
      </c>
      <c r="H4" s="11">
        <v>2930</v>
      </c>
      <c r="I4" s="11">
        <f t="shared" si="0"/>
        <v>2584</v>
      </c>
      <c r="J4" s="11">
        <f t="shared" si="0"/>
        <v>1940</v>
      </c>
      <c r="K4" s="11">
        <v>91</v>
      </c>
      <c r="L4" s="11">
        <v>5</v>
      </c>
      <c r="M4" s="11">
        <v>107</v>
      </c>
      <c r="N4" s="11">
        <v>6002</v>
      </c>
      <c r="O4" s="11">
        <v>6537</v>
      </c>
      <c r="P4" s="10">
        <v>428</v>
      </c>
      <c r="Q4" s="5" t="str">
        <f ca="1">IFERROR(__xludf.DUMMYFUNCTION("SPARKLINE(GOOGLEFINANCE(B5,""PRICE"",TODAY()-4380,TODAY()))"),"#N/A")</f>
        <v>#N/A</v>
      </c>
      <c r="R4" s="6"/>
      <c r="S4" s="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4.4">
      <c r="A5" s="1"/>
      <c r="B5" s="15" t="s">
        <v>17</v>
      </c>
      <c r="C5" s="17">
        <f t="shared" ref="C5:P5" ca="1" si="1">(C3/C4)-1</f>
        <v>0.22509323388385716</v>
      </c>
      <c r="D5" s="17">
        <f t="shared" ca="1" si="1"/>
        <v>0.22509323388385716</v>
      </c>
      <c r="E5" s="17">
        <f t="shared" si="1"/>
        <v>0.46987951807228923</v>
      </c>
      <c r="F5" s="17">
        <f t="shared" si="1"/>
        <v>0.6232511658894071</v>
      </c>
      <c r="G5" s="17">
        <f t="shared" si="1"/>
        <v>0.52592592592592591</v>
      </c>
      <c r="H5" s="17">
        <f t="shared" si="1"/>
        <v>0.25597269624573382</v>
      </c>
      <c r="I5" s="17">
        <f t="shared" si="1"/>
        <v>0.17221362229102177</v>
      </c>
      <c r="J5" s="17">
        <f t="shared" si="1"/>
        <v>0.13659793814432986</v>
      </c>
      <c r="K5" s="17">
        <f t="shared" si="1"/>
        <v>0.13692307692307693</v>
      </c>
      <c r="L5" s="17">
        <f t="shared" si="1"/>
        <v>0</v>
      </c>
      <c r="M5" s="17">
        <f t="shared" si="1"/>
        <v>0</v>
      </c>
      <c r="N5" s="17">
        <f t="shared" si="1"/>
        <v>0.16094635121626122</v>
      </c>
      <c r="O5" s="17">
        <f t="shared" si="1"/>
        <v>0.15557595227168419</v>
      </c>
      <c r="P5" s="17">
        <f t="shared" si="1"/>
        <v>0.11682242990654212</v>
      </c>
      <c r="Q5" s="12"/>
      <c r="R5" s="13"/>
      <c r="S5" s="1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4.4">
      <c r="A6" s="1"/>
      <c r="B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4.4">
      <c r="A7" s="1"/>
      <c r="B7" s="18" t="s">
        <v>17</v>
      </c>
      <c r="G7" s="19" t="s">
        <v>18</v>
      </c>
      <c r="H7" s="20"/>
      <c r="I7" s="19" t="s">
        <v>19</v>
      </c>
      <c r="J7" s="20"/>
      <c r="K7" s="19" t="s">
        <v>20</v>
      </c>
      <c r="L7" s="20"/>
      <c r="M7" s="20"/>
      <c r="N7" s="20"/>
      <c r="O7" s="2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4">
      <c r="A8" s="1"/>
      <c r="B8" s="3" t="s">
        <v>21</v>
      </c>
      <c r="C8" s="4" t="s">
        <v>22</v>
      </c>
      <c r="D8" s="4" t="s">
        <v>23</v>
      </c>
      <c r="E8" s="4" t="s">
        <v>24</v>
      </c>
      <c r="F8" s="4" t="s">
        <v>25</v>
      </c>
      <c r="G8" s="4" t="s">
        <v>26</v>
      </c>
      <c r="H8" s="4" t="s">
        <v>27</v>
      </c>
      <c r="I8" s="4" t="s">
        <v>28</v>
      </c>
      <c r="J8" s="4" t="s">
        <v>29</v>
      </c>
      <c r="K8" s="4" t="s">
        <v>30</v>
      </c>
      <c r="L8" s="4" t="s">
        <v>31</v>
      </c>
      <c r="M8" s="4" t="s">
        <v>32</v>
      </c>
      <c r="N8" s="4" t="s">
        <v>33</v>
      </c>
      <c r="O8" s="4" t="s">
        <v>34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4.4">
      <c r="A9" s="1"/>
      <c r="B9" s="21">
        <f>S19</f>
        <v>0.46987951807228923</v>
      </c>
      <c r="C9" s="22">
        <f>S20</f>
        <v>0.36565324568611346</v>
      </c>
      <c r="D9" s="23">
        <v>0.115</v>
      </c>
      <c r="E9" s="22">
        <f>S18</f>
        <v>0.71</v>
      </c>
      <c r="F9" s="24" t="s">
        <v>35</v>
      </c>
      <c r="G9" s="22">
        <f>Q24</f>
        <v>0.70818291215403129</v>
      </c>
      <c r="H9" s="23">
        <f>P3/O3</f>
        <v>6.3277733651045803E-2</v>
      </c>
      <c r="I9" s="22">
        <f>J3/N3</f>
        <v>0.31644661308840416</v>
      </c>
      <c r="J9" s="25">
        <f>J3/M3</f>
        <v>20.607476635514018</v>
      </c>
      <c r="K9" s="26">
        <f ca="1">C3/K3</f>
        <v>44.451962110960757</v>
      </c>
      <c r="L9" s="23">
        <f ca="1">K3/C3</f>
        <v>2.2496194824961947E-2</v>
      </c>
      <c r="M9" s="26">
        <f>N3/(M3/L3)</f>
        <v>325.60747663551405</v>
      </c>
      <c r="N9" s="25">
        <f ca="1">C3/M9</f>
        <v>14.124368541905854</v>
      </c>
      <c r="O9" s="26">
        <f ca="1">S14</f>
        <v>1.7853260869565217</v>
      </c>
      <c r="Z9" s="1"/>
      <c r="AA9" s="1"/>
      <c r="AB9" s="1"/>
      <c r="AC9" s="1"/>
      <c r="AD9" s="1"/>
      <c r="AE9" s="1"/>
      <c r="AF9" s="1"/>
      <c r="AG9" s="1"/>
      <c r="AH9" s="1"/>
    </row>
    <row r="10" spans="1:34" ht="14.4">
      <c r="A10" s="27"/>
      <c r="B10" s="2"/>
      <c r="C10" s="27"/>
      <c r="D10" s="27"/>
      <c r="E10" s="27"/>
      <c r="F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14.4">
      <c r="A11" s="19" t="s">
        <v>36</v>
      </c>
      <c r="B11" s="3" t="s">
        <v>37</v>
      </c>
      <c r="C11" s="4" t="s">
        <v>38</v>
      </c>
      <c r="D11" s="4" t="s">
        <v>7</v>
      </c>
      <c r="E11" s="4" t="s">
        <v>39</v>
      </c>
      <c r="F11" s="4" t="s">
        <v>40</v>
      </c>
      <c r="G11" s="4" t="s">
        <v>41</v>
      </c>
      <c r="H11" s="27"/>
      <c r="I11" s="19" t="s">
        <v>42</v>
      </c>
      <c r="J11" s="19" t="s">
        <v>43</v>
      </c>
      <c r="K11" s="19" t="s">
        <v>44</v>
      </c>
      <c r="L11" s="19" t="s">
        <v>45</v>
      </c>
      <c r="M11" s="19" t="s">
        <v>9</v>
      </c>
      <c r="N11" s="27"/>
      <c r="O11" s="27"/>
      <c r="P11" s="27"/>
      <c r="Q11" s="27"/>
      <c r="S11" s="27"/>
      <c r="T11" s="27"/>
      <c r="U11" s="27"/>
      <c r="V11" s="27"/>
      <c r="W11" s="27"/>
      <c r="X11" s="27"/>
      <c r="Y11" s="27"/>
      <c r="Z11" s="27"/>
      <c r="AA11" s="28"/>
      <c r="AB11" s="28"/>
      <c r="AC11" s="28"/>
      <c r="AD11" s="28"/>
      <c r="AE11" s="28"/>
      <c r="AF11" s="28"/>
      <c r="AG11" s="28"/>
      <c r="AH11" s="28"/>
    </row>
    <row r="12" spans="1:34" ht="14.4">
      <c r="A12" s="1"/>
      <c r="B12" s="3" t="s">
        <v>46</v>
      </c>
      <c r="C12" s="29">
        <f t="shared" ref="C12:F12" si="2">FV(12%,5,0,-C13,0)</f>
        <v>2932936.8014978878</v>
      </c>
      <c r="D12" s="29">
        <f t="shared" si="2"/>
        <v>11907.351575197097</v>
      </c>
      <c r="E12" s="29">
        <f t="shared" si="2"/>
        <v>7739.7785238781134</v>
      </c>
      <c r="F12" s="29">
        <f t="shared" si="2"/>
        <v>363.22926073011905</v>
      </c>
      <c r="G12" s="16">
        <f t="shared" ref="G12:G14" si="3">F12*30</f>
        <v>10896.877821903572</v>
      </c>
      <c r="H12" s="27"/>
      <c r="I12" s="11">
        <v>22.86</v>
      </c>
      <c r="J12" s="11">
        <v>25.33</v>
      </c>
      <c r="K12" s="11">
        <v>28.28</v>
      </c>
      <c r="L12" s="11">
        <v>26.99</v>
      </c>
      <c r="M12" s="30">
        <f>SUM(I12:L12)</f>
        <v>103.46</v>
      </c>
      <c r="N12" s="27"/>
      <c r="O12" s="27"/>
      <c r="P12" s="31" t="s">
        <v>47</v>
      </c>
      <c r="Q12" s="31" t="s">
        <v>48</v>
      </c>
      <c r="R12" s="31" t="s">
        <v>49</v>
      </c>
      <c r="S12" s="31" t="s">
        <v>50</v>
      </c>
      <c r="T12" s="27"/>
      <c r="U12" s="27"/>
      <c r="V12" s="27"/>
      <c r="W12" s="27"/>
      <c r="X12" s="27"/>
      <c r="Y12" s="27"/>
      <c r="Z12" s="27"/>
      <c r="AA12" s="28"/>
      <c r="AB12" s="28"/>
      <c r="AC12" s="28"/>
      <c r="AD12" s="28"/>
      <c r="AE12" s="28"/>
      <c r="AF12" s="28"/>
      <c r="AG12" s="28"/>
      <c r="AH12" s="28"/>
    </row>
    <row r="13" spans="1:34" ht="17.399999999999999">
      <c r="A13" s="1"/>
      <c r="B13" s="3" t="s">
        <v>51</v>
      </c>
      <c r="C13" s="29">
        <f t="shared" ref="C13:D13" si="4">FV(C17,5,0,-C14,0)</f>
        <v>1664227.107295312</v>
      </c>
      <c r="D13" s="29">
        <f t="shared" si="4"/>
        <v>6756.5510642499985</v>
      </c>
      <c r="E13" s="29">
        <f t="shared" ref="E13:E14" si="5">D13*G17</f>
        <v>4391.7581917624993</v>
      </c>
      <c r="F13" s="29">
        <f>(E13*F14)/E14</f>
        <v>206.10603732108271</v>
      </c>
      <c r="G13" s="16">
        <f t="shared" si="3"/>
        <v>6183.1811196324816</v>
      </c>
      <c r="H13" s="27"/>
      <c r="N13" s="27"/>
      <c r="O13" s="27"/>
      <c r="P13" s="32">
        <v>91</v>
      </c>
      <c r="Q13" s="32">
        <v>103.5</v>
      </c>
      <c r="R13" s="32">
        <v>112</v>
      </c>
      <c r="S13" s="33"/>
      <c r="T13" s="27"/>
      <c r="U13" s="27"/>
      <c r="V13" s="27"/>
      <c r="W13" s="27"/>
      <c r="X13" s="27"/>
      <c r="Y13" s="27"/>
      <c r="Z13" s="27"/>
      <c r="AA13" s="28"/>
      <c r="AB13" s="28"/>
      <c r="AC13" s="28"/>
      <c r="AD13" s="28"/>
      <c r="AE13" s="28"/>
      <c r="AF13" s="28"/>
      <c r="AG13" s="28"/>
      <c r="AH13" s="28"/>
    </row>
    <row r="14" spans="1:34" ht="17.399999999999999">
      <c r="A14" s="1"/>
      <c r="B14" s="3" t="s">
        <v>52</v>
      </c>
      <c r="C14" s="29">
        <f t="shared" ref="C14:D14" si="6">FV(C18,1,0,-C28,0)</f>
        <v>827415</v>
      </c>
      <c r="D14" s="29">
        <f t="shared" si="6"/>
        <v>3359.2000000000003</v>
      </c>
      <c r="E14" s="29">
        <f t="shared" si="5"/>
        <v>2385.0320000000002</v>
      </c>
      <c r="F14" s="29">
        <f>FV(F18,1,0,-G28,0)</f>
        <v>111.92999999999999</v>
      </c>
      <c r="G14" s="16">
        <f t="shared" si="3"/>
        <v>3357.8999999999996</v>
      </c>
      <c r="H14" s="27"/>
      <c r="I14" s="4" t="s">
        <v>53</v>
      </c>
      <c r="J14" s="4" t="s">
        <v>54</v>
      </c>
      <c r="K14" s="4" t="s">
        <v>55</v>
      </c>
      <c r="L14" s="19" t="s">
        <v>56</v>
      </c>
      <c r="M14" s="19" t="s">
        <v>57</v>
      </c>
      <c r="N14" s="4" t="s">
        <v>58</v>
      </c>
      <c r="P14" s="31" t="s">
        <v>59</v>
      </c>
      <c r="Q14" s="31" t="s">
        <v>59</v>
      </c>
      <c r="R14" s="31" t="s">
        <v>60</v>
      </c>
      <c r="S14" s="34">
        <f ca="1">R15/23</f>
        <v>1.7853260869565217</v>
      </c>
      <c r="T14" s="27"/>
      <c r="U14" s="27"/>
      <c r="V14" s="27"/>
      <c r="W14" s="27"/>
      <c r="X14" s="27"/>
      <c r="Y14" s="27"/>
      <c r="Z14" s="27"/>
      <c r="AA14" s="27"/>
      <c r="AB14" s="1"/>
      <c r="AC14" s="1"/>
      <c r="AD14" s="1"/>
      <c r="AE14" s="1"/>
      <c r="AF14" s="1"/>
      <c r="AG14" s="1"/>
      <c r="AH14" s="1"/>
    </row>
    <row r="15" spans="1:34" ht="17.399999999999999">
      <c r="A15" s="1"/>
      <c r="H15" s="27"/>
      <c r="I15" s="4" t="s">
        <v>61</v>
      </c>
      <c r="J15" s="35">
        <v>0.28299999999999997</v>
      </c>
      <c r="K15" s="17">
        <v>0.36</v>
      </c>
      <c r="L15" s="17">
        <v>0.38300000000000001</v>
      </c>
      <c r="M15" s="17">
        <v>0.47</v>
      </c>
      <c r="N15" s="17">
        <v>0.35</v>
      </c>
      <c r="P15" s="36">
        <f>C4/P13</f>
        <v>41.252747252747255</v>
      </c>
      <c r="Q15" s="36">
        <f ca="1">C3/Q13</f>
        <v>44.434782608695649</v>
      </c>
      <c r="R15" s="36">
        <f ca="1">C3/R13</f>
        <v>41.0625</v>
      </c>
      <c r="S15" s="33"/>
      <c r="V15" s="27"/>
      <c r="W15" s="27"/>
      <c r="X15" s="27"/>
      <c r="Y15" s="27"/>
      <c r="Z15" s="27"/>
      <c r="AA15" s="27"/>
      <c r="AB15" s="1"/>
      <c r="AC15" s="1"/>
      <c r="AD15" s="1"/>
      <c r="AE15" s="1"/>
      <c r="AF15" s="1"/>
      <c r="AG15" s="1"/>
      <c r="AH15" s="1"/>
    </row>
    <row r="16" spans="1:34" ht="14.4">
      <c r="A16" s="19" t="s">
        <v>36</v>
      </c>
      <c r="B16" s="3" t="s">
        <v>37</v>
      </c>
      <c r="C16" s="4" t="s">
        <v>38</v>
      </c>
      <c r="D16" s="4" t="s">
        <v>7</v>
      </c>
      <c r="E16" s="4" t="s">
        <v>39</v>
      </c>
      <c r="F16" s="4" t="s">
        <v>40</v>
      </c>
      <c r="G16" s="4" t="s">
        <v>62</v>
      </c>
      <c r="H16" s="27"/>
      <c r="I16" s="4" t="s">
        <v>63</v>
      </c>
      <c r="J16" s="37">
        <v>0.16</v>
      </c>
      <c r="K16" s="37">
        <v>0.19</v>
      </c>
      <c r="L16" s="37">
        <v>0.35</v>
      </c>
      <c r="M16" s="37">
        <v>0.37</v>
      </c>
      <c r="N16" s="37">
        <v>0.3</v>
      </c>
      <c r="V16" s="27"/>
      <c r="W16" s="27"/>
      <c r="X16" s="27"/>
      <c r="Y16" s="27"/>
      <c r="Z16" s="27"/>
      <c r="AA16" s="27"/>
      <c r="AB16" s="1"/>
      <c r="AC16" s="1"/>
      <c r="AD16" s="1"/>
      <c r="AE16" s="1"/>
      <c r="AF16" s="1"/>
      <c r="AG16" s="1"/>
      <c r="AH16" s="1"/>
    </row>
    <row r="17" spans="1:34" ht="14.4">
      <c r="A17" s="1"/>
      <c r="B17" s="3" t="s">
        <v>64</v>
      </c>
      <c r="C17" s="17">
        <v>0.15</v>
      </c>
      <c r="D17" s="17">
        <v>0.15</v>
      </c>
      <c r="E17" s="17">
        <v>0.15</v>
      </c>
      <c r="F17" s="17">
        <v>0.15</v>
      </c>
      <c r="G17" s="38">
        <v>0.65</v>
      </c>
      <c r="H17" s="27"/>
      <c r="I17" s="4" t="s">
        <v>39</v>
      </c>
      <c r="J17" s="37">
        <v>0.34</v>
      </c>
      <c r="K17" s="37">
        <v>0.36</v>
      </c>
      <c r="L17" s="37">
        <v>0.26</v>
      </c>
      <c r="M17" s="37">
        <v>0.28999999999999998</v>
      </c>
      <c r="N17" s="37">
        <v>0.23</v>
      </c>
      <c r="O17" s="39"/>
      <c r="P17" s="19" t="s">
        <v>65</v>
      </c>
      <c r="Q17" s="19" t="s">
        <v>57</v>
      </c>
      <c r="R17" s="19" t="s">
        <v>66</v>
      </c>
      <c r="S17" s="19" t="s">
        <v>67</v>
      </c>
      <c r="U17" s="19" t="s">
        <v>65</v>
      </c>
      <c r="V17" s="19" t="s">
        <v>56</v>
      </c>
      <c r="W17" s="19" t="s">
        <v>68</v>
      </c>
      <c r="X17" s="19" t="s">
        <v>67</v>
      </c>
      <c r="Z17" s="19" t="s">
        <v>65</v>
      </c>
      <c r="AA17" s="19" t="s">
        <v>69</v>
      </c>
      <c r="AB17" s="19" t="s">
        <v>70</v>
      </c>
      <c r="AC17" s="19" t="s">
        <v>67</v>
      </c>
      <c r="AD17" s="1"/>
      <c r="AE17" s="1"/>
      <c r="AF17" s="1"/>
      <c r="AG17" s="1"/>
      <c r="AH17" s="1"/>
    </row>
    <row r="18" spans="1:34" ht="14.4">
      <c r="A18" s="1"/>
      <c r="B18" s="3" t="s">
        <v>71</v>
      </c>
      <c r="C18" s="17">
        <v>0.35</v>
      </c>
      <c r="D18" s="17">
        <v>0.3</v>
      </c>
      <c r="E18" s="17">
        <f>(E14/E28)-1</f>
        <v>0.22939793814433007</v>
      </c>
      <c r="F18" s="40">
        <v>0.23</v>
      </c>
      <c r="G18" s="40">
        <v>0.71</v>
      </c>
      <c r="H18" s="27"/>
      <c r="I18" s="4" t="s">
        <v>62</v>
      </c>
      <c r="J18" s="37">
        <v>0.74</v>
      </c>
      <c r="K18" s="37">
        <v>0.75</v>
      </c>
      <c r="L18" s="37">
        <v>0.78</v>
      </c>
      <c r="M18" s="37">
        <v>0.71</v>
      </c>
      <c r="N18" s="37">
        <v>0.71</v>
      </c>
      <c r="P18" s="10" t="s">
        <v>5</v>
      </c>
      <c r="Q18" s="11">
        <v>2.06</v>
      </c>
      <c r="R18" s="11">
        <v>1.35</v>
      </c>
      <c r="S18" s="41">
        <f>Q18-R18</f>
        <v>0.71</v>
      </c>
      <c r="T18" s="42"/>
      <c r="U18" s="10" t="s">
        <v>5</v>
      </c>
      <c r="V18" s="11">
        <v>1.85</v>
      </c>
      <c r="W18" s="11">
        <v>1.2</v>
      </c>
      <c r="X18" s="41">
        <f>V18-W18</f>
        <v>0.65000000000000013</v>
      </c>
      <c r="Y18" s="27"/>
      <c r="Z18" s="10" t="s">
        <v>5</v>
      </c>
      <c r="AA18" s="11">
        <v>1.62</v>
      </c>
      <c r="AB18" s="11">
        <v>1.1200000000000001</v>
      </c>
      <c r="AC18" s="41">
        <f>AA18-AB18</f>
        <v>0.5</v>
      </c>
      <c r="AD18" s="1"/>
      <c r="AE18" s="1"/>
      <c r="AF18" s="1"/>
      <c r="AG18" s="1"/>
      <c r="AH18" s="1"/>
    </row>
    <row r="19" spans="1:34" ht="14.4">
      <c r="P19" s="10" t="s">
        <v>61</v>
      </c>
      <c r="Q19" s="11">
        <v>768600</v>
      </c>
      <c r="R19" s="11">
        <v>522900</v>
      </c>
      <c r="S19" s="43">
        <f t="shared" ref="S19:S23" si="7">(Q19/R19)^(1/1)-1</f>
        <v>0.46987951807228923</v>
      </c>
      <c r="U19" s="10" t="s">
        <v>61</v>
      </c>
      <c r="V19" s="11">
        <v>671600</v>
      </c>
      <c r="W19" s="11">
        <v>485700</v>
      </c>
      <c r="X19" s="43">
        <f t="shared" ref="X19:X23" si="8">(V19/W19)^(1/1)-1</f>
        <v>0.38274655136915792</v>
      </c>
      <c r="Y19" s="27"/>
      <c r="Z19" s="10" t="s">
        <v>61</v>
      </c>
      <c r="AA19" s="11">
        <v>612900</v>
      </c>
      <c r="AB19" s="11">
        <v>449800</v>
      </c>
      <c r="AC19" s="43">
        <f t="shared" ref="AC19:AC23" si="9">(AA19/AB19)^(1/1)-1</f>
        <v>0.36260560248999552</v>
      </c>
      <c r="AD19" s="1"/>
      <c r="AE19" s="1"/>
      <c r="AF19" s="1"/>
      <c r="AG19" s="1"/>
      <c r="AH19" s="1"/>
    </row>
    <row r="20" spans="1:34" ht="14.4">
      <c r="A20" s="19" t="s">
        <v>67</v>
      </c>
      <c r="B20" s="18" t="s">
        <v>37</v>
      </c>
      <c r="C20" s="19" t="s">
        <v>38</v>
      </c>
      <c r="D20" s="19" t="s">
        <v>7</v>
      </c>
      <c r="E20" s="19" t="s">
        <v>39</v>
      </c>
      <c r="F20" s="19" t="s">
        <v>72</v>
      </c>
      <c r="G20" s="19" t="s">
        <v>40</v>
      </c>
      <c r="H20" s="19" t="s">
        <v>73</v>
      </c>
      <c r="I20" s="19" t="s">
        <v>74</v>
      </c>
      <c r="J20" s="19" t="s">
        <v>75</v>
      </c>
      <c r="K20" s="19" t="s">
        <v>76</v>
      </c>
      <c r="L20" s="19" t="s">
        <v>77</v>
      </c>
      <c r="M20" s="44"/>
      <c r="P20" s="10" t="s">
        <v>78</v>
      </c>
      <c r="Q20" s="11">
        <v>1662</v>
      </c>
      <c r="R20" s="11">
        <v>1217</v>
      </c>
      <c r="S20" s="45">
        <f t="shared" si="7"/>
        <v>0.36565324568611346</v>
      </c>
      <c r="U20" s="10" t="s">
        <v>78</v>
      </c>
      <c r="V20" s="11">
        <v>775</v>
      </c>
      <c r="W20" s="11">
        <v>575</v>
      </c>
      <c r="X20" s="45">
        <f t="shared" si="8"/>
        <v>0.34782608695652173</v>
      </c>
      <c r="Y20" s="27"/>
      <c r="Z20" s="10" t="s">
        <v>78</v>
      </c>
      <c r="AA20" s="11">
        <v>2584</v>
      </c>
      <c r="AB20" s="11">
        <v>2167</v>
      </c>
      <c r="AC20" s="45">
        <f t="shared" si="9"/>
        <v>0.19243193354868482</v>
      </c>
      <c r="AD20" s="1"/>
      <c r="AE20" s="1"/>
      <c r="AF20" s="1"/>
      <c r="AG20" s="1"/>
      <c r="AH20" s="1"/>
    </row>
    <row r="21" spans="1:34" ht="14.4">
      <c r="A21" s="1"/>
      <c r="B21" s="3" t="s">
        <v>79</v>
      </c>
      <c r="C21" s="11" t="e">
        <f>(C29/C44)^(1/15)-1</f>
        <v>#DIV/0!</v>
      </c>
      <c r="D21" s="17">
        <f t="shared" ref="D21:E21" si="10">(D28/D42)^(1/15)-1</f>
        <v>9.9244157793761723E-2</v>
      </c>
      <c r="E21" s="17">
        <f t="shared" si="10"/>
        <v>0.16051090653629951</v>
      </c>
      <c r="F21" s="17">
        <f>MEDIAN(F28:F42)</f>
        <v>0.40688775510204084</v>
      </c>
      <c r="G21" s="11"/>
      <c r="H21" s="11"/>
      <c r="I21" s="16"/>
      <c r="J21" s="11"/>
      <c r="K21" s="11"/>
      <c r="L21" s="11"/>
      <c r="M21" s="44"/>
      <c r="P21" s="10" t="s">
        <v>80</v>
      </c>
      <c r="Q21" s="10">
        <v>396</v>
      </c>
      <c r="R21" s="10">
        <v>338</v>
      </c>
      <c r="S21" s="45">
        <f t="shared" si="7"/>
        <v>0.17159763313609466</v>
      </c>
      <c r="T21" s="39"/>
      <c r="U21" s="10" t="s">
        <v>80</v>
      </c>
      <c r="V21" s="10">
        <v>196</v>
      </c>
      <c r="W21" s="10">
        <v>161</v>
      </c>
      <c r="X21" s="45">
        <f t="shared" si="8"/>
        <v>0.21739130434782616</v>
      </c>
      <c r="Z21" s="10" t="s">
        <v>80</v>
      </c>
      <c r="AA21" s="10">
        <v>688</v>
      </c>
      <c r="AB21" s="10">
        <v>612</v>
      </c>
      <c r="AC21" s="45">
        <f t="shared" si="9"/>
        <v>0.12418300653594772</v>
      </c>
      <c r="AD21" s="1"/>
      <c r="AE21" s="1"/>
      <c r="AF21" s="1"/>
      <c r="AG21" s="1"/>
      <c r="AH21" s="1"/>
    </row>
    <row r="22" spans="1:34" ht="14.4">
      <c r="A22" s="1"/>
      <c r="B22" s="3" t="s">
        <v>81</v>
      </c>
      <c r="C22" s="17">
        <f>(C28/C40)^(1/12)-1</f>
        <v>0.16528060979274484</v>
      </c>
      <c r="D22" s="17">
        <f t="shared" ref="D22:E22" si="11">(D28/D38)^(1/10)-1</f>
        <v>0.11086293382131807</v>
      </c>
      <c r="E22" s="17">
        <f t="shared" si="11"/>
        <v>0.18410951334733472</v>
      </c>
      <c r="F22" s="17">
        <f>MEDIAN(F28:F38)</f>
        <v>0.48616187989556137</v>
      </c>
      <c r="G22" s="17"/>
      <c r="H22" s="11"/>
      <c r="I22" s="11"/>
      <c r="J22" s="11"/>
      <c r="K22" s="11"/>
      <c r="L22" s="11"/>
      <c r="P22" s="10" t="s">
        <v>8</v>
      </c>
      <c r="Q22" s="10">
        <v>1177</v>
      </c>
      <c r="R22" s="10">
        <v>912</v>
      </c>
      <c r="S22" s="45">
        <f t="shared" si="7"/>
        <v>0.29057017543859653</v>
      </c>
      <c r="U22" s="10" t="s">
        <v>8</v>
      </c>
      <c r="V22" s="10">
        <v>603</v>
      </c>
      <c r="W22" s="10">
        <v>477</v>
      </c>
      <c r="X22" s="45">
        <f t="shared" si="8"/>
        <v>0.26415094339622636</v>
      </c>
      <c r="Z22" s="10" t="s">
        <v>8</v>
      </c>
      <c r="AA22" s="10">
        <v>1940</v>
      </c>
      <c r="AB22" s="10">
        <v>1424</v>
      </c>
      <c r="AC22" s="45">
        <f t="shared" si="9"/>
        <v>0.36235955056179781</v>
      </c>
      <c r="AD22" s="1"/>
      <c r="AE22" s="1"/>
      <c r="AF22" s="1"/>
      <c r="AG22" s="1"/>
      <c r="AH22" s="1"/>
    </row>
    <row r="23" spans="1:34" ht="14.4">
      <c r="A23" s="27" t="s">
        <v>82</v>
      </c>
      <c r="B23" s="3" t="s">
        <v>83</v>
      </c>
      <c r="C23" s="17">
        <f t="shared" ref="C23:E23" si="12">(C28/C33)^(1/5)-1</f>
        <v>0.12248847843825938</v>
      </c>
      <c r="D23" s="17">
        <f t="shared" si="12"/>
        <v>6.1756054589628073E-2</v>
      </c>
      <c r="E23" s="17">
        <f t="shared" si="12"/>
        <v>0.15816492924647552</v>
      </c>
      <c r="F23" s="17">
        <f>MEDIAN(F28:F33)</f>
        <v>0.65787925698283178</v>
      </c>
      <c r="G23" s="17">
        <f t="shared" ref="G23:I23" si="13">(G28/G33)^(1/5)-1</f>
        <v>0.15711027899029517</v>
      </c>
      <c r="H23" s="17">
        <f t="shared" si="13"/>
        <v>0.14488297210157519</v>
      </c>
      <c r="I23" s="17">
        <f t="shared" si="13"/>
        <v>6.4052053179784352E-2</v>
      </c>
      <c r="J23" s="16">
        <f t="shared" ref="J23:K23" si="14">MEDIAN(J28:J33)</f>
        <v>48.19474522617314</v>
      </c>
      <c r="K23" s="16">
        <f t="shared" si="14"/>
        <v>26.904545827841527</v>
      </c>
      <c r="L23" s="16">
        <f t="shared" ref="L23:L24" si="15">AVERAGE(J23:K23)</f>
        <v>37.549645527007335</v>
      </c>
      <c r="M23" s="27"/>
      <c r="P23" s="10" t="s">
        <v>40</v>
      </c>
      <c r="Q23" s="10">
        <v>55.28</v>
      </c>
      <c r="R23" s="10">
        <v>42.82</v>
      </c>
      <c r="S23" s="45">
        <f t="shared" si="7"/>
        <v>0.2909855207846801</v>
      </c>
      <c r="T23" s="1"/>
      <c r="U23" s="10" t="s">
        <v>40</v>
      </c>
      <c r="V23" s="10">
        <v>28.28</v>
      </c>
      <c r="W23" s="10">
        <v>22.37</v>
      </c>
      <c r="X23" s="45">
        <f t="shared" si="8"/>
        <v>0.26419311578006255</v>
      </c>
      <c r="Z23" s="10" t="s">
        <v>40</v>
      </c>
      <c r="AA23" s="10">
        <v>91</v>
      </c>
      <c r="AB23" s="10">
        <v>66.72</v>
      </c>
      <c r="AC23" s="45">
        <f t="shared" si="9"/>
        <v>0.36390887290167862</v>
      </c>
      <c r="AD23" s="1"/>
      <c r="AE23" s="1"/>
      <c r="AF23" s="1"/>
      <c r="AG23" s="1"/>
      <c r="AH23" s="1"/>
    </row>
    <row r="24" spans="1:34" ht="14.4">
      <c r="A24" s="1"/>
      <c r="B24" s="3" t="s">
        <v>84</v>
      </c>
      <c r="C24" s="17">
        <f t="shared" ref="C24:E24" si="16">(C28/C29)-1</f>
        <v>0.36260560248999552</v>
      </c>
      <c r="D24" s="17">
        <f t="shared" si="16"/>
        <v>0.19243193354868482</v>
      </c>
      <c r="E24" s="17">
        <f t="shared" si="16"/>
        <v>0.36235955056179781</v>
      </c>
      <c r="F24" s="17">
        <f>F28</f>
        <v>0.75077399380804954</v>
      </c>
      <c r="G24" s="17">
        <f t="shared" ref="G24:I24" si="17">(G28/G29)-1</f>
        <v>0.36329588014981273</v>
      </c>
      <c r="H24" s="17">
        <f t="shared" si="17"/>
        <v>0.5625</v>
      </c>
      <c r="I24" s="17">
        <f t="shared" si="17"/>
        <v>7.2327044025157328E-2</v>
      </c>
      <c r="J24" s="16">
        <f t="shared" ref="J24:K24" si="18">J28</f>
        <v>42.582417582417584</v>
      </c>
      <c r="K24" s="16">
        <f t="shared" si="18"/>
        <v>18.736263736263737</v>
      </c>
      <c r="L24" s="16">
        <f t="shared" si="15"/>
        <v>30.659340659340661</v>
      </c>
      <c r="P24" s="10" t="s">
        <v>62</v>
      </c>
      <c r="Q24" s="37">
        <f t="shared" ref="Q24:R24" si="19">Q22/Q20</f>
        <v>0.70818291215403129</v>
      </c>
      <c r="R24" s="37">
        <f t="shared" si="19"/>
        <v>0.74938373048479867</v>
      </c>
      <c r="S24" s="45">
        <f t="shared" ref="S24:S25" si="20">Q24-R24</f>
        <v>-4.1200818330767386E-2</v>
      </c>
      <c r="U24" s="10" t="s">
        <v>62</v>
      </c>
      <c r="V24" s="37">
        <f t="shared" ref="V24:W24" si="21">V22/V20</f>
        <v>0.77806451612903227</v>
      </c>
      <c r="W24" s="37">
        <f t="shared" si="21"/>
        <v>0.8295652173913044</v>
      </c>
      <c r="X24" s="45">
        <f t="shared" ref="X24:X25" si="22">V24-W24</f>
        <v>-5.1500701262272131E-2</v>
      </c>
      <c r="Z24" s="10" t="s">
        <v>62</v>
      </c>
      <c r="AA24" s="37">
        <f t="shared" ref="AA24:AB24" si="23">AA22/AA20</f>
        <v>0.75077399380804954</v>
      </c>
      <c r="AB24" s="37">
        <f t="shared" si="23"/>
        <v>0.65712967235809872</v>
      </c>
      <c r="AC24" s="45">
        <f t="shared" ref="AC24:AC25" si="24">AA24-AB24</f>
        <v>9.3644321449950829E-2</v>
      </c>
      <c r="AD24" s="1"/>
      <c r="AE24" s="1"/>
      <c r="AF24" s="1"/>
      <c r="AG24" s="1"/>
      <c r="AH24" s="1"/>
    </row>
    <row r="25" spans="1:34" ht="14.4">
      <c r="M25" s="27"/>
      <c r="P25" s="10" t="s">
        <v>23</v>
      </c>
      <c r="Q25" s="46">
        <v>0.115</v>
      </c>
      <c r="R25" s="46">
        <v>0.112</v>
      </c>
      <c r="S25" s="45">
        <f t="shared" si="20"/>
        <v>3.0000000000000027E-3</v>
      </c>
      <c r="U25" s="10" t="s">
        <v>23</v>
      </c>
      <c r="V25" s="46">
        <v>0.114</v>
      </c>
      <c r="W25" s="46">
        <v>0.113</v>
      </c>
      <c r="X25" s="45">
        <f t="shared" si="22"/>
        <v>1.0000000000000009E-3</v>
      </c>
      <c r="Z25" s="10" t="s">
        <v>23</v>
      </c>
      <c r="AA25" s="46">
        <v>0.113</v>
      </c>
      <c r="AB25" s="46">
        <v>0.111</v>
      </c>
      <c r="AC25" s="45">
        <f t="shared" si="24"/>
        <v>2.0000000000000018E-3</v>
      </c>
      <c r="AD25" s="27"/>
      <c r="AE25" s="1"/>
      <c r="AF25" s="1"/>
      <c r="AG25" s="1"/>
      <c r="AH25" s="1"/>
    </row>
    <row r="26" spans="1:34" ht="15.75" customHeight="1">
      <c r="A26" s="19" t="s">
        <v>85</v>
      </c>
      <c r="B26" s="3" t="s">
        <v>37</v>
      </c>
      <c r="C26" s="4" t="s">
        <v>38</v>
      </c>
      <c r="D26" s="4" t="s">
        <v>7</v>
      </c>
      <c r="E26" s="4" t="s">
        <v>39</v>
      </c>
      <c r="F26" s="4" t="s">
        <v>72</v>
      </c>
      <c r="G26" s="4" t="s">
        <v>40</v>
      </c>
      <c r="H26" s="4" t="s">
        <v>73</v>
      </c>
      <c r="I26" s="4" t="s">
        <v>74</v>
      </c>
      <c r="J26" s="4" t="s">
        <v>75</v>
      </c>
      <c r="K26" s="4" t="s">
        <v>76</v>
      </c>
      <c r="L26" s="4" t="s">
        <v>77</v>
      </c>
      <c r="M26" s="4" t="s">
        <v>86</v>
      </c>
      <c r="N26" s="4" t="s">
        <v>87</v>
      </c>
      <c r="AF26" s="1"/>
      <c r="AG26" s="1"/>
      <c r="AH26" s="1"/>
    </row>
    <row r="27" spans="1:34" ht="15.75" customHeight="1">
      <c r="B27" s="3" t="s">
        <v>88</v>
      </c>
      <c r="C27" s="11">
        <v>671600</v>
      </c>
      <c r="D27" s="47">
        <f>D28+Q20-R20</f>
        <v>3029</v>
      </c>
      <c r="E27" s="47">
        <f>E28+Q22-R22</f>
        <v>2205</v>
      </c>
      <c r="F27" s="48">
        <f t="shared" ref="F27:F47" si="25">E27/D27</f>
        <v>0.72796302410036318</v>
      </c>
      <c r="G27" s="49">
        <f>M12</f>
        <v>103.46</v>
      </c>
      <c r="H27" s="47">
        <v>4528</v>
      </c>
      <c r="I27" s="47">
        <v>2618</v>
      </c>
      <c r="J27" s="49">
        <f t="shared" ref="J27:J33" si="26">H27/G27</f>
        <v>43.765706553257303</v>
      </c>
      <c r="K27" s="49">
        <f t="shared" ref="K27:K33" si="27">I27/G27</f>
        <v>25.304465493910691</v>
      </c>
      <c r="L27" s="49">
        <f t="shared" ref="L27:L33" si="28">AVERAGE(J27:K27)</f>
        <v>34.535086023584</v>
      </c>
      <c r="M27" s="11"/>
      <c r="N27" s="50">
        <f t="shared" ref="N27:N34" si="29">M27/G27</f>
        <v>0</v>
      </c>
      <c r="P27" s="19"/>
      <c r="Q27" s="19"/>
      <c r="R27" s="19"/>
      <c r="S27" s="19"/>
      <c r="T27" s="19"/>
      <c r="AE27" s="51"/>
      <c r="AF27" s="1"/>
      <c r="AG27" s="1"/>
      <c r="AH27" s="1"/>
    </row>
    <row r="28" spans="1:34" ht="15.75" customHeight="1">
      <c r="B28" s="3" t="s">
        <v>89</v>
      </c>
      <c r="C28" s="11">
        <v>612900</v>
      </c>
      <c r="D28" s="47">
        <v>2584</v>
      </c>
      <c r="E28" s="47">
        <v>1940</v>
      </c>
      <c r="F28" s="48">
        <f t="shared" si="25"/>
        <v>0.75077399380804954</v>
      </c>
      <c r="G28" s="49">
        <v>91</v>
      </c>
      <c r="H28" s="47">
        <v>3875</v>
      </c>
      <c r="I28" s="47">
        <v>1705</v>
      </c>
      <c r="J28" s="49">
        <f t="shared" si="26"/>
        <v>42.582417582417584</v>
      </c>
      <c r="K28" s="49">
        <f t="shared" si="27"/>
        <v>18.736263736263737</v>
      </c>
      <c r="L28" s="49">
        <f t="shared" si="28"/>
        <v>30.659340659340661</v>
      </c>
      <c r="M28" s="11">
        <v>70</v>
      </c>
      <c r="N28" s="50">
        <f t="shared" si="29"/>
        <v>0.76923076923076927</v>
      </c>
      <c r="P28" s="19" t="s">
        <v>80</v>
      </c>
      <c r="Q28" s="19" t="s">
        <v>57</v>
      </c>
      <c r="R28" s="19" t="s">
        <v>66</v>
      </c>
      <c r="S28" s="19" t="s">
        <v>90</v>
      </c>
      <c r="T28" s="19" t="s">
        <v>67</v>
      </c>
      <c r="AE28" s="51"/>
      <c r="AF28" s="1"/>
      <c r="AG28" s="1"/>
      <c r="AH28" s="1"/>
    </row>
    <row r="29" spans="1:34" ht="15.75" customHeight="1">
      <c r="B29" s="3" t="s">
        <v>91</v>
      </c>
      <c r="C29" s="11">
        <v>449800</v>
      </c>
      <c r="D29" s="47">
        <v>2167</v>
      </c>
      <c r="E29" s="47">
        <v>1424</v>
      </c>
      <c r="F29" s="48">
        <f t="shared" si="25"/>
        <v>0.65712967235809872</v>
      </c>
      <c r="G29" s="49">
        <v>66.75</v>
      </c>
      <c r="H29" s="47">
        <v>2480</v>
      </c>
      <c r="I29" s="47">
        <v>1590</v>
      </c>
      <c r="J29" s="49">
        <f t="shared" si="26"/>
        <v>37.153558052434455</v>
      </c>
      <c r="K29" s="49">
        <f t="shared" si="27"/>
        <v>23.820224719101123</v>
      </c>
      <c r="L29" s="49">
        <f t="shared" si="28"/>
        <v>30.486891385767791</v>
      </c>
      <c r="M29" s="11">
        <v>48</v>
      </c>
      <c r="N29" s="50">
        <f t="shared" si="29"/>
        <v>0.7191011235955056</v>
      </c>
      <c r="P29" s="10" t="s">
        <v>92</v>
      </c>
      <c r="Q29" s="10">
        <v>197</v>
      </c>
      <c r="R29" s="10">
        <v>177</v>
      </c>
      <c r="S29" s="45">
        <f t="shared" ref="S29:S33" si="30">Q29/$Q$35</f>
        <v>0.49699783036480144</v>
      </c>
      <c r="T29" s="45">
        <f t="shared" ref="T29:T33" si="31">(Q29/R29)^(1/1)-1</f>
        <v>0.11299435028248594</v>
      </c>
      <c r="AE29" s="52"/>
      <c r="AF29" s="51"/>
      <c r="AG29" s="51"/>
      <c r="AH29" s="51"/>
    </row>
    <row r="30" spans="1:34" ht="15.75" customHeight="1">
      <c r="B30" s="3" t="s">
        <v>93</v>
      </c>
      <c r="C30" s="11">
        <v>432100</v>
      </c>
      <c r="D30" s="47">
        <v>2115</v>
      </c>
      <c r="E30" s="47">
        <v>1393</v>
      </c>
      <c r="F30" s="48">
        <f t="shared" si="25"/>
        <v>0.65862884160756496</v>
      </c>
      <c r="G30" s="49">
        <v>65.36</v>
      </c>
      <c r="H30" s="47">
        <v>3365</v>
      </c>
      <c r="I30" s="47">
        <v>1988</v>
      </c>
      <c r="J30" s="49">
        <f t="shared" si="26"/>
        <v>51.484088127294982</v>
      </c>
      <c r="K30" s="49">
        <f t="shared" si="27"/>
        <v>30.416156670746634</v>
      </c>
      <c r="L30" s="49">
        <f t="shared" si="28"/>
        <v>40.950122399020806</v>
      </c>
      <c r="M30" s="11">
        <v>42</v>
      </c>
      <c r="N30" s="50">
        <f t="shared" si="29"/>
        <v>0.64259485924112603</v>
      </c>
      <c r="P30" s="10" t="s">
        <v>94</v>
      </c>
      <c r="Q30" s="10">
        <v>166</v>
      </c>
      <c r="R30" s="10">
        <v>130</v>
      </c>
      <c r="S30" s="45">
        <f t="shared" si="30"/>
        <v>0.4187900499520662</v>
      </c>
      <c r="T30" s="45">
        <f t="shared" si="31"/>
        <v>0.27692307692307683</v>
      </c>
      <c r="AE30" s="52"/>
      <c r="AF30" s="52"/>
      <c r="AG30" s="52"/>
      <c r="AH30" s="52"/>
    </row>
    <row r="31" spans="1:34" ht="15.75" customHeight="1">
      <c r="B31" s="3" t="s">
        <v>95</v>
      </c>
      <c r="C31" s="11">
        <v>395500</v>
      </c>
      <c r="D31" s="53">
        <v>1853</v>
      </c>
      <c r="E31" s="47">
        <v>1326</v>
      </c>
      <c r="F31" s="48">
        <f t="shared" si="25"/>
        <v>0.7155963302752294</v>
      </c>
      <c r="G31" s="49">
        <v>62.28</v>
      </c>
      <c r="H31" s="47">
        <v>3359</v>
      </c>
      <c r="I31" s="47">
        <v>2070</v>
      </c>
      <c r="J31" s="49">
        <f t="shared" si="26"/>
        <v>53.93384714193963</v>
      </c>
      <c r="K31" s="49">
        <f t="shared" si="27"/>
        <v>33.236994219653177</v>
      </c>
      <c r="L31" s="49">
        <f t="shared" si="28"/>
        <v>43.585420680796403</v>
      </c>
      <c r="M31" s="11">
        <v>34</v>
      </c>
      <c r="N31" s="50">
        <f t="shared" si="29"/>
        <v>0.54592164418754008</v>
      </c>
      <c r="P31" s="10" t="s">
        <v>96</v>
      </c>
      <c r="Q31" s="10">
        <v>27</v>
      </c>
      <c r="R31" s="10">
        <v>26</v>
      </c>
      <c r="S31" s="45">
        <f t="shared" si="30"/>
        <v>6.8116453907866192E-2</v>
      </c>
      <c r="T31" s="45">
        <f t="shared" si="31"/>
        <v>3.8461538461538547E-2</v>
      </c>
      <c r="AE31" s="52"/>
      <c r="AF31" s="52"/>
      <c r="AG31" s="52"/>
      <c r="AH31" s="52"/>
    </row>
    <row r="32" spans="1:34" ht="15.75" customHeight="1">
      <c r="B32" s="3" t="s">
        <v>97</v>
      </c>
      <c r="C32" s="11">
        <v>319100</v>
      </c>
      <c r="D32" s="47">
        <v>2003</v>
      </c>
      <c r="E32" s="47">
        <v>1262</v>
      </c>
      <c r="F32" s="48">
        <f t="shared" si="25"/>
        <v>0.63005491762356469</v>
      </c>
      <c r="G32" s="49">
        <v>59.37</v>
      </c>
      <c r="H32" s="47">
        <v>3844</v>
      </c>
      <c r="I32" s="47">
        <v>1503</v>
      </c>
      <c r="J32" s="49">
        <f t="shared" si="26"/>
        <v>64.746504968839488</v>
      </c>
      <c r="K32" s="49">
        <f t="shared" si="27"/>
        <v>25.315816068721578</v>
      </c>
      <c r="L32" s="49">
        <f t="shared" si="28"/>
        <v>45.031160518780531</v>
      </c>
      <c r="M32" s="11">
        <v>28</v>
      </c>
      <c r="N32" s="50">
        <f t="shared" si="29"/>
        <v>0.47161866262422103</v>
      </c>
      <c r="P32" s="10" t="s">
        <v>98</v>
      </c>
      <c r="Q32" s="11">
        <v>4.58</v>
      </c>
      <c r="R32" s="11">
        <v>4.6100000000000003</v>
      </c>
      <c r="S32" s="45">
        <f t="shared" si="30"/>
        <v>1.155456884807508E-2</v>
      </c>
      <c r="T32" s="45">
        <f t="shared" si="31"/>
        <v>-6.5075921908894774E-3</v>
      </c>
      <c r="U32" s="27"/>
      <c r="AE32" s="52"/>
      <c r="AF32" s="52"/>
      <c r="AG32" s="52"/>
      <c r="AH32" s="52"/>
    </row>
    <row r="33" spans="1:34" ht="15.75" customHeight="1">
      <c r="A33" s="27" t="s">
        <v>99</v>
      </c>
      <c r="B33" s="3" t="s">
        <v>100</v>
      </c>
      <c r="C33" s="11">
        <v>343938</v>
      </c>
      <c r="D33" s="47">
        <v>1915</v>
      </c>
      <c r="E33" s="47">
        <v>931</v>
      </c>
      <c r="F33" s="48">
        <f t="shared" si="25"/>
        <v>0.48616187989556137</v>
      </c>
      <c r="G33" s="49">
        <v>43.87</v>
      </c>
      <c r="H33" s="47">
        <v>1970</v>
      </c>
      <c r="I33" s="47">
        <v>1250</v>
      </c>
      <c r="J33" s="49">
        <f t="shared" si="26"/>
        <v>44.905402325051291</v>
      </c>
      <c r="K33" s="49">
        <f t="shared" si="27"/>
        <v>28.493275586961477</v>
      </c>
      <c r="L33" s="49">
        <f t="shared" si="28"/>
        <v>36.699338956006386</v>
      </c>
      <c r="M33" s="11">
        <v>24</v>
      </c>
      <c r="N33" s="50">
        <f t="shared" si="29"/>
        <v>0.54707089126966035</v>
      </c>
      <c r="P33" s="10" t="s">
        <v>101</v>
      </c>
      <c r="Q33" s="10">
        <v>1.8</v>
      </c>
      <c r="R33" s="10">
        <v>1.37</v>
      </c>
      <c r="S33" s="45">
        <f t="shared" si="30"/>
        <v>4.5410969271910797E-3</v>
      </c>
      <c r="T33" s="45">
        <f t="shared" si="31"/>
        <v>0.31386861313868608</v>
      </c>
      <c r="U33" s="54"/>
      <c r="AE33" s="52"/>
      <c r="AF33" s="52"/>
      <c r="AG33" s="52"/>
      <c r="AH33" s="52"/>
    </row>
    <row r="34" spans="1:34" ht="15.75" customHeight="1">
      <c r="B34" s="3" t="s">
        <v>102</v>
      </c>
      <c r="C34" s="11">
        <v>291985</v>
      </c>
      <c r="D34" s="47">
        <v>1760</v>
      </c>
      <c r="E34" s="47">
        <v>722</v>
      </c>
      <c r="F34" s="48">
        <f t="shared" si="25"/>
        <v>0.41022727272727272</v>
      </c>
      <c r="G34" s="49">
        <v>34.520000000000003</v>
      </c>
      <c r="H34" s="47"/>
      <c r="I34" s="47"/>
      <c r="J34" s="47"/>
      <c r="K34" s="47"/>
      <c r="L34" s="47"/>
      <c r="M34" s="11">
        <v>16</v>
      </c>
      <c r="N34" s="50">
        <f t="shared" si="29"/>
        <v>0.46349942062572419</v>
      </c>
      <c r="AE34" s="52"/>
      <c r="AF34" s="52"/>
      <c r="AG34" s="52"/>
      <c r="AH34" s="52"/>
    </row>
    <row r="35" spans="1:34" ht="15.75" customHeight="1">
      <c r="B35" s="3" t="s">
        <v>103</v>
      </c>
      <c r="C35" s="11">
        <v>230594</v>
      </c>
      <c r="D35" s="47">
        <v>1480</v>
      </c>
      <c r="E35" s="47">
        <v>550</v>
      </c>
      <c r="F35" s="48">
        <f t="shared" si="25"/>
        <v>0.3716216216216216</v>
      </c>
      <c r="G35" s="49"/>
      <c r="H35" s="47"/>
      <c r="I35" s="47"/>
      <c r="J35" s="47"/>
      <c r="K35" s="47"/>
      <c r="L35" s="47"/>
      <c r="M35" s="11"/>
      <c r="P35" s="55" t="s">
        <v>104</v>
      </c>
      <c r="Q35" s="55">
        <f t="shared" ref="Q35:R35" si="32">SUM(Q29:Q33)</f>
        <v>396.38</v>
      </c>
      <c r="R35" s="55">
        <f t="shared" si="32"/>
        <v>338.98</v>
      </c>
      <c r="S35" s="56">
        <f>Q35/$Q$35</f>
        <v>1</v>
      </c>
      <c r="T35" s="56">
        <f>(Q35/R35)^(1/1)-1</f>
        <v>0.16933152398371587</v>
      </c>
      <c r="AE35" s="52"/>
      <c r="AF35" s="52"/>
      <c r="AG35" s="52"/>
      <c r="AH35" s="52"/>
    </row>
    <row r="36" spans="1:34" ht="15.75" customHeight="1">
      <c r="B36" s="3" t="s">
        <v>105</v>
      </c>
      <c r="C36" s="11">
        <v>165619</v>
      </c>
      <c r="D36" s="47">
        <v>1443</v>
      </c>
      <c r="E36" s="47">
        <v>478</v>
      </c>
      <c r="F36" s="48">
        <f t="shared" si="25"/>
        <v>0.33125433125433124</v>
      </c>
      <c r="G36" s="57"/>
      <c r="H36" s="47"/>
      <c r="I36" s="47"/>
      <c r="J36" s="47"/>
      <c r="K36" s="47"/>
      <c r="L36" s="47"/>
      <c r="M36" s="11"/>
      <c r="AF36" s="52"/>
      <c r="AG36" s="52"/>
      <c r="AH36" s="52"/>
    </row>
    <row r="37" spans="1:34" ht="15.75" customHeight="1">
      <c r="B37" s="3" t="s">
        <v>106</v>
      </c>
      <c r="C37" s="11">
        <v>150569</v>
      </c>
      <c r="D37" s="47">
        <v>1064</v>
      </c>
      <c r="E37" s="47">
        <v>416</v>
      </c>
      <c r="F37" s="48">
        <f t="shared" si="25"/>
        <v>0.39097744360902253</v>
      </c>
      <c r="G37" s="57"/>
      <c r="H37" s="47"/>
      <c r="I37" s="47"/>
      <c r="J37" s="47"/>
      <c r="K37" s="47"/>
      <c r="L37" s="47"/>
      <c r="M37" s="11"/>
      <c r="Q37" s="27"/>
      <c r="R37" s="27"/>
      <c r="U37" s="27"/>
      <c r="V37" s="27"/>
      <c r="AF37" s="52"/>
      <c r="AG37" s="52"/>
      <c r="AH37" s="52"/>
    </row>
    <row r="38" spans="1:34" ht="15.75" customHeight="1">
      <c r="B38" s="3" t="s">
        <v>107</v>
      </c>
      <c r="C38" s="11"/>
      <c r="D38" s="47">
        <v>903</v>
      </c>
      <c r="E38" s="47">
        <v>358</v>
      </c>
      <c r="F38" s="48">
        <f t="shared" si="25"/>
        <v>0.39645625692137321</v>
      </c>
      <c r="G38" s="57"/>
      <c r="H38" s="47"/>
      <c r="I38" s="47"/>
      <c r="J38" s="47"/>
      <c r="K38" s="47"/>
      <c r="L38" s="47"/>
      <c r="M38" s="11"/>
      <c r="P38" s="27"/>
      <c r="Q38" s="44"/>
      <c r="R38" s="44"/>
      <c r="S38" s="54"/>
      <c r="U38" s="27"/>
      <c r="V38" s="39"/>
      <c r="AE38" s="52"/>
      <c r="AF38" s="52"/>
      <c r="AG38" s="52"/>
      <c r="AH38" s="52"/>
    </row>
    <row r="39" spans="1:34" ht="15.75" customHeight="1">
      <c r="B39" s="3" t="s">
        <v>108</v>
      </c>
      <c r="C39" s="11"/>
      <c r="D39" s="47">
        <v>784</v>
      </c>
      <c r="E39" s="47">
        <v>319</v>
      </c>
      <c r="F39" s="48">
        <f t="shared" si="25"/>
        <v>0.40688775510204084</v>
      </c>
      <c r="G39" s="57"/>
      <c r="H39" s="47"/>
      <c r="I39" s="47"/>
      <c r="J39" s="47"/>
      <c r="K39" s="47"/>
      <c r="L39" s="47"/>
      <c r="M39" s="11"/>
      <c r="P39" s="27"/>
      <c r="Q39" s="44"/>
      <c r="R39" s="44"/>
      <c r="S39" s="54"/>
      <c r="U39" s="27"/>
      <c r="V39" s="39"/>
      <c r="AE39" s="58"/>
      <c r="AF39" s="58"/>
      <c r="AG39" s="58"/>
      <c r="AH39" s="58"/>
    </row>
    <row r="40" spans="1:34" ht="15.75" customHeight="1">
      <c r="B40" s="3" t="s">
        <v>109</v>
      </c>
      <c r="C40" s="11">
        <v>97774</v>
      </c>
      <c r="D40" s="47">
        <v>690</v>
      </c>
      <c r="E40" s="47">
        <v>269</v>
      </c>
      <c r="F40" s="48">
        <f t="shared" si="25"/>
        <v>0.3898550724637681</v>
      </c>
      <c r="G40" s="57"/>
      <c r="H40" s="47"/>
      <c r="I40" s="47"/>
      <c r="J40" s="47"/>
      <c r="K40" s="47"/>
      <c r="L40" s="59"/>
      <c r="M40" s="11"/>
      <c r="P40" s="27"/>
      <c r="Q40" s="44"/>
      <c r="R40" s="44"/>
      <c r="S40" s="54"/>
      <c r="U40" s="27"/>
      <c r="V40" s="39"/>
      <c r="AE40" s="52"/>
      <c r="AF40" s="52"/>
      <c r="AG40" s="52"/>
      <c r="AH40" s="52"/>
    </row>
    <row r="41" spans="1:34" ht="15.75" customHeight="1">
      <c r="B41" s="3" t="s">
        <v>110</v>
      </c>
      <c r="C41" s="11"/>
      <c r="D41" s="47">
        <v>681</v>
      </c>
      <c r="E41" s="60">
        <v>242</v>
      </c>
      <c r="F41" s="48">
        <f t="shared" si="25"/>
        <v>0.35535976505139499</v>
      </c>
      <c r="G41" s="57"/>
      <c r="H41" s="47"/>
      <c r="I41" s="47"/>
      <c r="J41" s="47"/>
      <c r="K41" s="47"/>
      <c r="L41" s="47"/>
      <c r="M41" s="11"/>
      <c r="P41" s="27"/>
      <c r="Q41" s="44"/>
      <c r="R41" s="44"/>
      <c r="S41" s="54"/>
      <c r="AE41" s="52"/>
      <c r="AF41" s="52"/>
      <c r="AG41" s="52"/>
      <c r="AH41" s="52"/>
    </row>
    <row r="42" spans="1:34" ht="15.75" customHeight="1">
      <c r="B42" s="3" t="s">
        <v>111</v>
      </c>
      <c r="C42" s="11"/>
      <c r="D42" s="59">
        <v>625</v>
      </c>
      <c r="E42" s="60">
        <v>208</v>
      </c>
      <c r="F42" s="48">
        <f t="shared" si="25"/>
        <v>0.33279999999999998</v>
      </c>
      <c r="G42" s="57"/>
      <c r="H42" s="59"/>
      <c r="I42" s="59"/>
      <c r="J42" s="59"/>
      <c r="K42" s="59"/>
      <c r="L42" s="47"/>
      <c r="M42" s="11"/>
      <c r="P42" s="27"/>
      <c r="Q42" s="44"/>
      <c r="R42" s="44"/>
      <c r="S42" s="54"/>
      <c r="AE42" s="52"/>
      <c r="AF42" s="52"/>
      <c r="AG42" s="52"/>
      <c r="AH42" s="52"/>
    </row>
    <row r="43" spans="1:34" ht="15.75" customHeight="1">
      <c r="B43" s="3" t="s">
        <v>112</v>
      </c>
      <c r="C43" s="11"/>
      <c r="D43" s="47">
        <v>451</v>
      </c>
      <c r="E43" s="60">
        <v>129</v>
      </c>
      <c r="F43" s="48">
        <f t="shared" si="25"/>
        <v>0.28603104212860309</v>
      </c>
      <c r="G43" s="57"/>
      <c r="H43" s="47"/>
      <c r="I43" s="47"/>
      <c r="J43" s="47"/>
      <c r="K43" s="47"/>
      <c r="L43" s="47"/>
      <c r="M43" s="11"/>
      <c r="R43" s="27"/>
      <c r="AE43" s="52"/>
      <c r="AF43" s="52"/>
      <c r="AG43" s="52"/>
      <c r="AH43" s="52"/>
    </row>
    <row r="44" spans="1:34" ht="15.75" customHeight="1">
      <c r="B44" s="3" t="s">
        <v>113</v>
      </c>
      <c r="C44" s="11"/>
      <c r="D44" s="47">
        <v>320</v>
      </c>
      <c r="E44" s="60">
        <v>118</v>
      </c>
      <c r="F44" s="48">
        <f t="shared" si="25"/>
        <v>0.36875000000000002</v>
      </c>
      <c r="G44" s="57"/>
      <c r="H44" s="47"/>
      <c r="I44" s="47"/>
      <c r="J44" s="47"/>
      <c r="K44" s="47"/>
      <c r="L44" s="47"/>
      <c r="M44" s="11"/>
      <c r="P44" s="27"/>
      <c r="Q44" s="27"/>
      <c r="R44" s="27"/>
      <c r="S44" s="54"/>
      <c r="AE44" s="52"/>
      <c r="AF44" s="52"/>
      <c r="AG44" s="52"/>
      <c r="AH44" s="52"/>
    </row>
    <row r="45" spans="1:34" ht="15.75" customHeight="1">
      <c r="B45" s="3" t="s">
        <v>114</v>
      </c>
      <c r="C45" s="11"/>
      <c r="D45" s="47">
        <v>187</v>
      </c>
      <c r="E45" s="47">
        <v>67</v>
      </c>
      <c r="F45" s="48">
        <f t="shared" si="25"/>
        <v>0.35828877005347592</v>
      </c>
      <c r="G45" s="47"/>
      <c r="H45" s="47"/>
      <c r="I45" s="47"/>
      <c r="J45" s="47"/>
      <c r="K45" s="47"/>
      <c r="L45" s="47"/>
      <c r="M45" s="11"/>
      <c r="AE45" s="52"/>
      <c r="AF45" s="52"/>
      <c r="AG45" s="52"/>
      <c r="AH45" s="52"/>
    </row>
    <row r="46" spans="1:34" ht="15.75" customHeight="1">
      <c r="B46" s="3" t="s">
        <v>115</v>
      </c>
      <c r="C46" s="11"/>
      <c r="D46" s="47">
        <v>136</v>
      </c>
      <c r="E46" s="47">
        <v>46</v>
      </c>
      <c r="F46" s="48">
        <f t="shared" si="25"/>
        <v>0.33823529411764708</v>
      </c>
      <c r="G46" s="47"/>
      <c r="H46" s="47"/>
      <c r="I46" s="47"/>
      <c r="J46" s="47"/>
      <c r="K46" s="47"/>
      <c r="L46" s="47"/>
      <c r="M46" s="11"/>
      <c r="AE46" s="52"/>
      <c r="AF46" s="52"/>
      <c r="AG46" s="52"/>
      <c r="AH46" s="52"/>
    </row>
    <row r="47" spans="1:34" ht="15.75" customHeight="1">
      <c r="B47" s="3" t="s">
        <v>116</v>
      </c>
      <c r="C47" s="11"/>
      <c r="D47" s="47">
        <v>101</v>
      </c>
      <c r="E47" s="47">
        <v>32</v>
      </c>
      <c r="F47" s="48">
        <f t="shared" si="25"/>
        <v>0.31683168316831684</v>
      </c>
      <c r="G47" s="47"/>
      <c r="H47" s="47"/>
      <c r="I47" s="47"/>
      <c r="J47" s="47"/>
      <c r="K47" s="47"/>
      <c r="L47" s="47"/>
      <c r="M47" s="1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>
      <c r="B48" s="3" t="s">
        <v>117</v>
      </c>
      <c r="C48" s="11" t="s">
        <v>118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customHeight="1"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customHeight="1">
      <c r="A51" s="1"/>
      <c r="B51" s="6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customHeight="1">
      <c r="A52" s="1"/>
      <c r="B52" s="6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34" ht="15.75" customHeight="1">
      <c r="A53" s="1"/>
      <c r="B53" s="6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P53" s="1"/>
      <c r="Q53" s="1"/>
      <c r="R53" s="1"/>
      <c r="S53" s="1"/>
    </row>
    <row r="54" spans="1:34" ht="15.75" customHeight="1">
      <c r="A54" s="1"/>
      <c r="B54" s="6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34" ht="15.75" customHeight="1">
      <c r="A55" s="1"/>
      <c r="B55" s="6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34" ht="15.75" customHeight="1">
      <c r="A56" s="1"/>
      <c r="B56" s="6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34" ht="15.75" customHeight="1">
      <c r="A57" s="1"/>
      <c r="B57" s="6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34" ht="15.75" customHeight="1">
      <c r="A58" s="1"/>
      <c r="B58" s="6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34" ht="15.75" customHeight="1">
      <c r="A59" s="1"/>
      <c r="B59" s="6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34" ht="15.75" customHeight="1">
      <c r="A60" s="1"/>
      <c r="B60" s="6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34" ht="15.75" customHeight="1">
      <c r="A61" s="1"/>
      <c r="B61" s="6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34" ht="15.75" customHeight="1">
      <c r="A62" s="1"/>
      <c r="B62" s="6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AA62" s="1"/>
      <c r="AB62" s="1"/>
      <c r="AC62" s="1"/>
      <c r="AD62" s="1"/>
      <c r="AE62" s="1"/>
      <c r="AF62" s="1"/>
      <c r="AG62" s="1"/>
      <c r="AH62" s="1"/>
    </row>
    <row r="63" spans="1:34" ht="15.75" customHeight="1">
      <c r="A63" s="1"/>
      <c r="B63" s="6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AA63" s="1"/>
      <c r="AB63" s="1"/>
      <c r="AC63" s="1"/>
      <c r="AD63" s="1"/>
      <c r="AE63" s="1"/>
      <c r="AF63" s="1"/>
      <c r="AG63" s="1"/>
      <c r="AH63" s="1"/>
    </row>
    <row r="64" spans="1:34" ht="15.75" customHeight="1">
      <c r="A64" s="1"/>
      <c r="B64" s="6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AA64" s="1"/>
      <c r="AB64" s="1"/>
      <c r="AC64" s="1"/>
      <c r="AD64" s="1"/>
      <c r="AE64" s="1"/>
      <c r="AF64" s="1"/>
      <c r="AG64" s="1"/>
      <c r="AH64" s="1"/>
    </row>
    <row r="65" spans="1:34" ht="15.75" customHeight="1">
      <c r="A65" s="1"/>
      <c r="B65" s="6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7"/>
      <c r="AG65" s="1"/>
      <c r="AH65" s="1"/>
    </row>
    <row r="66" spans="1:34" ht="15.75" customHeight="1">
      <c r="A66" s="1"/>
      <c r="B66" s="6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7"/>
      <c r="T66" s="27"/>
      <c r="W66" s="27"/>
      <c r="X66" s="27"/>
      <c r="Y66" s="27"/>
      <c r="Z66" s="27"/>
      <c r="AG66" s="1"/>
      <c r="AH66" s="1"/>
    </row>
    <row r="67" spans="1:34" ht="15.75" customHeight="1">
      <c r="A67" s="1"/>
      <c r="B67" s="6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7"/>
      <c r="T67" s="27"/>
      <c r="U67" s="27"/>
      <c r="V67" s="27"/>
      <c r="W67" s="27"/>
      <c r="X67" s="27"/>
      <c r="Y67" s="27"/>
      <c r="Z67" s="27"/>
      <c r="AG67" s="1"/>
      <c r="AH67" s="1"/>
    </row>
    <row r="68" spans="1:34" ht="15.75" customHeight="1">
      <c r="A68" s="1"/>
      <c r="B68" s="6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7"/>
      <c r="T68" s="27"/>
      <c r="U68" s="54"/>
      <c r="V68" s="54"/>
      <c r="W68" s="27"/>
      <c r="X68" s="44"/>
      <c r="Y68" s="44"/>
      <c r="Z68" s="44"/>
      <c r="AG68" s="1"/>
      <c r="AH68" s="1"/>
    </row>
    <row r="69" spans="1:34" ht="15.75" customHeight="1">
      <c r="A69" s="1"/>
      <c r="B69" s="6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7"/>
      <c r="T69" s="27"/>
      <c r="U69" s="54"/>
      <c r="V69" s="54"/>
      <c r="W69" s="27"/>
      <c r="X69" s="44"/>
      <c r="Y69" s="44"/>
      <c r="Z69" s="44"/>
      <c r="AG69" s="1"/>
      <c r="AH69" s="1"/>
    </row>
    <row r="70" spans="1:34" ht="15.75" customHeight="1">
      <c r="A70" s="1"/>
      <c r="B70" s="6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7"/>
      <c r="T70" s="27"/>
      <c r="U70" s="54"/>
      <c r="V70" s="54"/>
      <c r="W70" s="27"/>
      <c r="X70" s="44"/>
      <c r="Y70" s="44"/>
      <c r="Z70" s="44"/>
      <c r="AG70" s="1"/>
      <c r="AH70" s="1"/>
    </row>
    <row r="71" spans="1:34" ht="15.75" customHeight="1">
      <c r="A71" s="1"/>
      <c r="B71" s="6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7"/>
      <c r="T71" s="27"/>
      <c r="U71" s="54"/>
      <c r="V71" s="54"/>
      <c r="W71" s="27"/>
      <c r="X71" s="44"/>
      <c r="Y71" s="44"/>
      <c r="Z71" s="44"/>
      <c r="AG71" s="1"/>
      <c r="AH71" s="1"/>
    </row>
    <row r="72" spans="1:34" ht="15.75" customHeight="1">
      <c r="A72" s="1"/>
      <c r="B72" s="6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7"/>
      <c r="T72" s="27"/>
      <c r="U72" s="44"/>
      <c r="V72" s="44"/>
      <c r="W72" s="27"/>
      <c r="X72" s="44"/>
      <c r="Y72" s="44"/>
      <c r="Z72" s="44"/>
      <c r="AA72" s="27"/>
      <c r="AB72" s="1"/>
      <c r="AC72" s="1"/>
      <c r="AD72" s="1"/>
      <c r="AE72" s="1"/>
      <c r="AF72" s="1"/>
      <c r="AG72" s="1"/>
      <c r="AH72" s="1"/>
    </row>
    <row r="73" spans="1:34" ht="15.75" customHeight="1">
      <c r="A73" s="1"/>
      <c r="B73" s="6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7"/>
      <c r="T73" s="27"/>
      <c r="U73" s="27"/>
      <c r="V73" s="27"/>
      <c r="W73" s="27"/>
      <c r="X73" s="27"/>
      <c r="Y73" s="27"/>
      <c r="Z73" s="27"/>
      <c r="AA73" s="27"/>
      <c r="AB73" s="1"/>
      <c r="AC73" s="1"/>
      <c r="AD73" s="1"/>
      <c r="AE73" s="1"/>
      <c r="AF73" s="1"/>
      <c r="AG73" s="1"/>
      <c r="AH73" s="1"/>
    </row>
    <row r="74" spans="1:34" ht="15.75" customHeight="1">
      <c r="A74" s="1"/>
      <c r="B74" s="6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customHeight="1">
      <c r="A75" s="1"/>
      <c r="B75" s="6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>
      <c r="A76" s="1"/>
      <c r="B76" s="6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>
      <c r="A77" s="1"/>
      <c r="B77" s="62" t="s">
        <v>119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1"/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customHeight="1">
      <c r="A79" s="1"/>
      <c r="B79" s="6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customHeight="1">
      <c r="A80" s="1"/>
      <c r="B80" s="6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.75" customHeight="1">
      <c r="A81" s="1"/>
      <c r="B81" s="6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customHeight="1">
      <c r="A82" s="1"/>
      <c r="B82" s="6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customHeight="1">
      <c r="A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customHeight="1">
      <c r="A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>
      <c r="A85" s="1"/>
      <c r="B85" s="6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>
      <c r="A86" s="1"/>
      <c r="B86" s="6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>
      <c r="A87" s="1"/>
      <c r="B87" s="6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>
      <c r="A88" s="1"/>
      <c r="B88" s="6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>
      <c r="A89" s="1"/>
      <c r="B89" s="6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customHeight="1">
      <c r="A90" s="1"/>
      <c r="B90" s="6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customHeight="1">
      <c r="A91" s="1"/>
      <c r="B91" s="6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>
      <c r="A92" s="1"/>
      <c r="B92" s="6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>
      <c r="A93" s="1"/>
      <c r="B93" s="6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>
      <c r="A94" s="1"/>
      <c r="B94" s="6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customHeight="1">
      <c r="A95" s="1"/>
      <c r="B95" s="6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customHeight="1">
      <c r="A96" s="1"/>
      <c r="B96" s="6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customHeight="1">
      <c r="A97" s="1"/>
      <c r="B97" s="6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>
      <c r="A98" s="1"/>
      <c r="B98" s="6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>
      <c r="A99" s="1"/>
      <c r="B99" s="6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>
      <c r="A100" s="1"/>
      <c r="B100" s="6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A101" s="1"/>
      <c r="B101" s="6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A102" s="1"/>
      <c r="B102" s="6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1"/>
      <c r="B103" s="6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A104" s="1"/>
      <c r="B104" s="6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>
      <c r="A105" s="1"/>
      <c r="B105" s="6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>
      <c r="A106" s="1"/>
      <c r="B106" s="6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>
      <c r="A107" s="1"/>
      <c r="B107" s="6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1"/>
      <c r="B108" s="6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A109" s="1"/>
      <c r="B109" s="6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A110" s="1"/>
      <c r="B110" s="6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>
      <c r="A111" s="1"/>
      <c r="B111" s="6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>
      <c r="A112" s="1"/>
      <c r="B112" s="6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>
      <c r="A113" s="1"/>
      <c r="B113" s="6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>
      <c r="A114" s="1"/>
      <c r="B114" s="6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>
      <c r="A115" s="1"/>
      <c r="B115" s="6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1"/>
      <c r="B116" s="6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1"/>
      <c r="B117" s="6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1"/>
      <c r="B118" s="6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1"/>
      <c r="B119" s="6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27"/>
      <c r="B120" s="27"/>
      <c r="C120" s="27"/>
      <c r="D120" s="27"/>
      <c r="E120" s="2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>
      <c r="A121" s="27"/>
      <c r="B121" s="27"/>
      <c r="C121" s="27"/>
      <c r="D121" s="27"/>
      <c r="E121" s="2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>
      <c r="A122" s="27"/>
      <c r="B122" s="27"/>
      <c r="C122" s="27"/>
      <c r="D122" s="27"/>
      <c r="E122" s="2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27"/>
      <c r="B123" s="27"/>
      <c r="C123" s="27"/>
      <c r="D123" s="27"/>
      <c r="E123" s="2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27"/>
      <c r="B124" s="27"/>
      <c r="C124" s="27"/>
      <c r="D124" s="27"/>
      <c r="E124" s="2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27"/>
      <c r="B125" s="27"/>
      <c r="C125" s="27"/>
      <c r="D125" s="27"/>
      <c r="E125" s="2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>
      <c r="A126" s="27"/>
      <c r="B126" s="27"/>
      <c r="C126" s="27"/>
      <c r="D126" s="27"/>
      <c r="E126" s="2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>
      <c r="A127" s="27"/>
      <c r="B127" s="27"/>
      <c r="C127" s="27"/>
      <c r="D127" s="27"/>
      <c r="E127" s="2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>
      <c r="A128" s="27"/>
      <c r="B128" s="27"/>
      <c r="C128" s="27"/>
      <c r="D128" s="27"/>
      <c r="E128" s="2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>
      <c r="A129" s="27"/>
      <c r="B129" s="27"/>
      <c r="C129" s="27"/>
      <c r="D129" s="27"/>
      <c r="E129" s="2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>
      <c r="A130" s="27"/>
      <c r="B130" s="27"/>
      <c r="C130" s="27"/>
      <c r="D130" s="27"/>
      <c r="E130" s="2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>
      <c r="A131" s="27"/>
      <c r="B131" s="27"/>
      <c r="C131" s="27"/>
      <c r="D131" s="27"/>
      <c r="E131" s="2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>
      <c r="A132" s="27"/>
      <c r="B132" s="27"/>
      <c r="C132" s="27"/>
      <c r="D132" s="27"/>
      <c r="E132" s="2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27"/>
      <c r="B133" s="27"/>
      <c r="C133" s="27"/>
      <c r="D133" s="27"/>
      <c r="E133" s="2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27"/>
      <c r="B134" s="27"/>
      <c r="C134" s="27"/>
      <c r="D134" s="27"/>
      <c r="E134" s="2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27"/>
      <c r="B135" s="27"/>
      <c r="C135" s="27"/>
      <c r="D135" s="27"/>
      <c r="E135" s="2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27"/>
      <c r="B136" s="27"/>
      <c r="C136" s="27"/>
      <c r="D136" s="27"/>
      <c r="E136" s="2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>
      <c r="A137" s="27"/>
      <c r="B137" s="27"/>
      <c r="C137" s="27"/>
      <c r="D137" s="27"/>
      <c r="E137" s="2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>
      <c r="A138" s="27"/>
      <c r="B138" s="27"/>
      <c r="C138" s="27"/>
      <c r="D138" s="27"/>
      <c r="E138" s="2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>
      <c r="A139" s="27"/>
      <c r="B139" s="27"/>
      <c r="C139" s="27"/>
      <c r="D139" s="27"/>
      <c r="E139" s="2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27"/>
      <c r="B140" s="27"/>
      <c r="C140" s="27"/>
      <c r="D140" s="27"/>
      <c r="E140" s="2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27"/>
      <c r="B141" s="27"/>
      <c r="C141" s="27"/>
      <c r="D141" s="27"/>
      <c r="E141" s="2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27"/>
      <c r="B142" s="27"/>
      <c r="C142" s="27"/>
      <c r="D142" s="27"/>
      <c r="E142" s="2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>
      <c r="A143" s="27"/>
      <c r="B143" s="27"/>
      <c r="C143" s="27"/>
      <c r="D143" s="27"/>
      <c r="E143" s="2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>
      <c r="A144" s="1"/>
      <c r="B144" s="6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>
      <c r="A145" s="1"/>
      <c r="B145" s="6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>
      <c r="A146" s="1"/>
      <c r="B146" s="6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>
      <c r="A147" s="1"/>
      <c r="B147" s="6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>
      <c r="A148" s="1"/>
      <c r="B148" s="6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1"/>
      <c r="B149" s="6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1"/>
      <c r="B150" s="6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1"/>
      <c r="B151" s="6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1"/>
      <c r="B152" s="6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>
      <c r="A153" s="1"/>
      <c r="B153" s="6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>
      <c r="A154" s="1"/>
      <c r="B154" s="6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>
      <c r="A155" s="1"/>
      <c r="B155" s="6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1"/>
      <c r="B156" s="6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1"/>
      <c r="B157" s="6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1"/>
      <c r="B158" s="6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>
      <c r="A159" s="1"/>
      <c r="B159" s="6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>
      <c r="A160" s="1"/>
      <c r="B160" s="6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>
      <c r="A161" s="1"/>
      <c r="B161" s="6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>
      <c r="A162" s="1"/>
      <c r="B162" s="6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>
      <c r="A163" s="1"/>
      <c r="B163" s="6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>
      <c r="A164" s="1"/>
      <c r="B164" s="6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1"/>
      <c r="B165" s="6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1"/>
      <c r="B166" s="6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1"/>
      <c r="B167" s="6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1"/>
      <c r="B168" s="6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>
      <c r="A169" s="1"/>
      <c r="B169" s="6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>
      <c r="A170" s="1"/>
      <c r="B170" s="6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>
      <c r="A171" s="1"/>
      <c r="B171" s="6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1"/>
      <c r="B172" s="6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1"/>
      <c r="B173" s="6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1"/>
      <c r="B174" s="6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>
      <c r="A175" s="1"/>
      <c r="B175" s="6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>
      <c r="A176" s="1"/>
      <c r="B176" s="6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>
      <c r="A177" s="1"/>
      <c r="B177" s="6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>
      <c r="A178" s="1"/>
      <c r="B178" s="6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>
      <c r="A179" s="1"/>
      <c r="B179" s="6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>
      <c r="A180" s="1"/>
      <c r="B180" s="6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1"/>
      <c r="B181" s="6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1"/>
      <c r="B182" s="6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1"/>
      <c r="B183" s="6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1"/>
      <c r="B184" s="6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>
      <c r="A185" s="1"/>
      <c r="B185" s="6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>
      <c r="A186" s="1"/>
      <c r="B186" s="6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>
      <c r="A187" s="1"/>
      <c r="B187" s="6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>
      <c r="A188" s="1"/>
      <c r="B188" s="6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>
      <c r="A189" s="1"/>
      <c r="B189" s="6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>
      <c r="A190" s="1"/>
      <c r="B190" s="6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>
      <c r="A191" s="1"/>
      <c r="B191" s="6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>
      <c r="A192" s="1"/>
      <c r="B192" s="6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>
      <c r="A193" s="1"/>
      <c r="B193" s="6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>
      <c r="A194" s="1"/>
      <c r="B194" s="6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>
      <c r="A195" s="1"/>
      <c r="B195" s="6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>
      <c r="A196" s="1"/>
      <c r="B196" s="6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>
      <c r="A197" s="1"/>
      <c r="B197" s="6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>
      <c r="A198" s="1"/>
      <c r="B198" s="6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>
      <c r="A199" s="1"/>
      <c r="B199" s="6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>
      <c r="A200" s="1"/>
      <c r="B200" s="6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>
      <c r="A201" s="1"/>
      <c r="B201" s="6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>
      <c r="A202" s="1"/>
      <c r="B202" s="6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>
      <c r="A203" s="1"/>
      <c r="B203" s="6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>
      <c r="A204" s="1"/>
      <c r="B204" s="6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>
      <c r="A205" s="1"/>
      <c r="B205" s="6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>
      <c r="A206" s="1"/>
      <c r="B206" s="6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>
      <c r="A207" s="1"/>
      <c r="B207" s="6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>
      <c r="A208" s="1"/>
      <c r="B208" s="6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>
      <c r="A209" s="1"/>
      <c r="B209" s="6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>
      <c r="A210" s="1"/>
      <c r="B210" s="6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>
      <c r="A211" s="1"/>
      <c r="B211" s="6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>
      <c r="A212" s="1"/>
      <c r="B212" s="6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>
      <c r="A213" s="1"/>
      <c r="B213" s="6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>
      <c r="A214" s="1"/>
      <c r="B214" s="6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>
      <c r="A215" s="1"/>
      <c r="B215" s="6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>
      <c r="A216" s="1"/>
      <c r="B216" s="6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>
      <c r="A217" s="1"/>
      <c r="B217" s="6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>
      <c r="A218" s="1"/>
      <c r="B218" s="6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>
      <c r="A219" s="1"/>
      <c r="B219" s="6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>
      <c r="A220" s="1"/>
      <c r="B220" s="6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>
      <c r="A221" s="1"/>
      <c r="B221" s="6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>
      <c r="A222" s="1"/>
      <c r="B222" s="6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>
      <c r="A223" s="1"/>
      <c r="B223" s="6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>
      <c r="A224" s="1"/>
      <c r="B224" s="6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>
      <c r="A225" s="1"/>
      <c r="B225" s="6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>
      <c r="A226" s="1"/>
      <c r="B226" s="6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>
      <c r="A227" s="1"/>
      <c r="B227" s="6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>
      <c r="A228" s="1"/>
      <c r="B228" s="6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>
      <c r="A229" s="1"/>
      <c r="B229" s="6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>
      <c r="A230" s="1"/>
      <c r="B230" s="6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>
      <c r="A231" s="1"/>
      <c r="B231" s="6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>
      <c r="A232" s="1"/>
      <c r="B232" s="6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>
      <c r="A233" s="1"/>
      <c r="B233" s="6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>
      <c r="A234" s="1"/>
      <c r="B234" s="6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>
      <c r="A235" s="1"/>
      <c r="B235" s="6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>
      <c r="A236" s="1"/>
      <c r="B236" s="6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>
      <c r="A237" s="1"/>
      <c r="B237" s="6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>
      <c r="A238" s="1"/>
      <c r="B238" s="6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>
      <c r="A239" s="1"/>
      <c r="B239" s="6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>
      <c r="A240" s="1"/>
      <c r="B240" s="6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>
      <c r="A241" s="1"/>
      <c r="B241" s="6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>
      <c r="A242" s="1"/>
      <c r="B242" s="6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>
      <c r="A243" s="1"/>
      <c r="B243" s="6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>
      <c r="A244" s="1"/>
      <c r="B244" s="6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>
      <c r="A245" s="1"/>
      <c r="B245" s="6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>
      <c r="A246" s="1"/>
      <c r="B246" s="6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>
      <c r="A247" s="1"/>
      <c r="B247" s="6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>
      <c r="A248" s="1"/>
      <c r="B248" s="6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>
      <c r="A249" s="1"/>
      <c r="B249" s="6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>
      <c r="A250" s="1"/>
      <c r="B250" s="6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>
      <c r="A251" s="1"/>
      <c r="B251" s="6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>
      <c r="A252" s="1"/>
      <c r="B252" s="6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>
      <c r="A253" s="1"/>
      <c r="B253" s="6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>
      <c r="A254" s="1"/>
      <c r="B254" s="6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>
      <c r="A255" s="1"/>
      <c r="B255" s="6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>
      <c r="A256" s="1"/>
      <c r="B256" s="6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>
      <c r="A257" s="1"/>
      <c r="B257" s="6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>
      <c r="A258" s="1"/>
      <c r="B258" s="6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>
      <c r="A259" s="1"/>
      <c r="B259" s="6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>
      <c r="A260" s="1"/>
      <c r="B260" s="6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>
      <c r="A261" s="1"/>
      <c r="B261" s="6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>
      <c r="A262" s="1"/>
      <c r="B262" s="6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>
      <c r="A263" s="1"/>
      <c r="B263" s="6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>
      <c r="A264" s="1"/>
      <c r="B264" s="6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>
      <c r="A265" s="1"/>
      <c r="B265" s="6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>
      <c r="A266" s="1"/>
      <c r="B266" s="6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>
      <c r="A267" s="1"/>
      <c r="B267" s="6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>
      <c r="A268" s="1"/>
      <c r="B268" s="6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>
      <c r="A269" s="1"/>
      <c r="B269" s="6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>
      <c r="A270" s="1"/>
      <c r="B270" s="6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>
      <c r="A271" s="1"/>
      <c r="B271" s="6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>
      <c r="A272" s="1"/>
      <c r="B272" s="6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>
      <c r="A273" s="1"/>
      <c r="B273" s="6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>
      <c r="A274" s="1"/>
      <c r="B274" s="6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>
      <c r="A275" s="1"/>
      <c r="B275" s="6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>
      <c r="A276" s="1"/>
      <c r="B276" s="6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>
      <c r="A277" s="1"/>
      <c r="B277" s="6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>
      <c r="A278" s="1"/>
      <c r="B278" s="6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>
      <c r="A279" s="1"/>
      <c r="B279" s="6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>
      <c r="A280" s="1"/>
      <c r="B280" s="6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>
      <c r="A281" s="1"/>
      <c r="B281" s="6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>
      <c r="A282" s="1"/>
      <c r="B282" s="6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>
      <c r="A283" s="1"/>
      <c r="B283" s="6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>
      <c r="A284" s="1"/>
      <c r="B284" s="6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>
      <c r="A285" s="1"/>
      <c r="B285" s="6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>
      <c r="A286" s="1"/>
      <c r="B286" s="6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>
      <c r="A287" s="1"/>
      <c r="B287" s="6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>
      <c r="A288" s="1"/>
      <c r="B288" s="6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>
      <c r="A289" s="1"/>
      <c r="B289" s="6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>
      <c r="A290" s="1"/>
      <c r="B290" s="6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>
      <c r="A291" s="1"/>
      <c r="B291" s="6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>
      <c r="A292" s="1"/>
      <c r="B292" s="6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>
      <c r="A293" s="1"/>
      <c r="B293" s="6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>
      <c r="A294" s="1"/>
      <c r="B294" s="6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>
      <c r="A295" s="1"/>
      <c r="B295" s="6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>
      <c r="A296" s="1"/>
      <c r="B296" s="6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>
      <c r="A297" s="1"/>
      <c r="B297" s="6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>
      <c r="A298" s="1"/>
      <c r="B298" s="6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>
      <c r="A299" s="1"/>
      <c r="B299" s="6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>
      <c r="A300" s="1"/>
      <c r="B300" s="6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>
      <c r="A301" s="1"/>
      <c r="B301" s="6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>
      <c r="A302" s="1"/>
      <c r="B302" s="6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>
      <c r="A303" s="1"/>
      <c r="B303" s="6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>
      <c r="A304" s="1"/>
      <c r="B304" s="6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>
      <c r="A305" s="1"/>
      <c r="B305" s="6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>
      <c r="A306" s="1"/>
      <c r="B306" s="6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>
      <c r="A307" s="1"/>
      <c r="B307" s="6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>
      <c r="A308" s="1"/>
      <c r="B308" s="6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>
      <c r="A309" s="1"/>
      <c r="B309" s="6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>
      <c r="A310" s="1"/>
      <c r="B310" s="6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>
      <c r="A311" s="1"/>
      <c r="B311" s="6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>
      <c r="A312" s="1"/>
      <c r="B312" s="6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>
      <c r="A313" s="1"/>
      <c r="B313" s="6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>
      <c r="A314" s="1"/>
      <c r="B314" s="6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>
      <c r="A315" s="1"/>
      <c r="B315" s="6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>
      <c r="A316" s="1"/>
      <c r="B316" s="6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>
      <c r="A317" s="1"/>
      <c r="B317" s="6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>
      <c r="A318" s="1"/>
      <c r="B318" s="6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>
      <c r="A319" s="1"/>
      <c r="B319" s="6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>
      <c r="A320" s="1"/>
      <c r="B320" s="6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>
      <c r="A321" s="1"/>
      <c r="B321" s="6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>
      <c r="A322" s="1"/>
      <c r="B322" s="6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>
      <c r="A323" s="1"/>
      <c r="B323" s="6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>
      <c r="A324" s="1"/>
      <c r="B324" s="6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>
      <c r="A325" s="1"/>
      <c r="B325" s="6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>
      <c r="A326" s="1"/>
      <c r="B326" s="6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>
      <c r="A327" s="1"/>
      <c r="B327" s="6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>
      <c r="A328" s="1"/>
      <c r="B328" s="6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>
      <c r="A329" s="1"/>
      <c r="B329" s="6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>
      <c r="A330" s="1"/>
      <c r="B330" s="6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>
      <c r="A331" s="1"/>
      <c r="B331" s="6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>
      <c r="A332" s="1"/>
      <c r="B332" s="6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>
      <c r="A333" s="1"/>
      <c r="B333" s="6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>
      <c r="A334" s="1"/>
      <c r="B334" s="6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>
      <c r="A335" s="1"/>
      <c r="B335" s="6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>
      <c r="A336" s="1"/>
      <c r="B336" s="6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>
      <c r="A337" s="1"/>
      <c r="B337" s="6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>
      <c r="A338" s="1"/>
      <c r="B338" s="6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>
      <c r="A339" s="1"/>
      <c r="B339" s="6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>
      <c r="A340" s="1"/>
      <c r="B340" s="6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>
      <c r="A341" s="1"/>
      <c r="B341" s="6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>
      <c r="A342" s="1"/>
      <c r="B342" s="6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>
      <c r="A343" s="1"/>
      <c r="B343" s="6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>
      <c r="A344" s="1"/>
      <c r="B344" s="6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>
      <c r="A345" s="1"/>
      <c r="B345" s="6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>
      <c r="A346" s="1"/>
      <c r="B346" s="6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>
      <c r="A347" s="1"/>
      <c r="B347" s="6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>
      <c r="A348" s="1"/>
      <c r="B348" s="6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>
      <c r="A349" s="1"/>
      <c r="B349" s="6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>
      <c r="A350" s="1"/>
      <c r="B350" s="6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>
      <c r="A351" s="1"/>
      <c r="B351" s="6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>
      <c r="A352" s="1"/>
      <c r="B352" s="6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>
      <c r="A353" s="1"/>
      <c r="B353" s="6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>
      <c r="A354" s="1"/>
      <c r="B354" s="6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>
      <c r="A355" s="1"/>
      <c r="B355" s="6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>
      <c r="A356" s="1"/>
      <c r="B356" s="6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>
      <c r="A357" s="1"/>
      <c r="B357" s="6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>
      <c r="A358" s="1"/>
      <c r="B358" s="6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>
      <c r="A359" s="1"/>
      <c r="B359" s="6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>
      <c r="A360" s="1"/>
      <c r="B360" s="6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>
      <c r="A361" s="1"/>
      <c r="B361" s="6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>
      <c r="A362" s="1"/>
      <c r="B362" s="6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>
      <c r="A363" s="1"/>
      <c r="B363" s="6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>
      <c r="A364" s="1"/>
      <c r="B364" s="6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>
      <c r="A365" s="1"/>
      <c r="B365" s="6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>
      <c r="A366" s="1"/>
      <c r="B366" s="6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>
      <c r="A367" s="1"/>
      <c r="B367" s="6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>
      <c r="A368" s="1"/>
      <c r="B368" s="6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>
      <c r="A369" s="1"/>
      <c r="B369" s="6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>
      <c r="A370" s="1"/>
      <c r="B370" s="6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>
      <c r="A371" s="1"/>
      <c r="B371" s="6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>
      <c r="A372" s="1"/>
      <c r="B372" s="6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>
      <c r="A373" s="1"/>
      <c r="B373" s="6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>
      <c r="A374" s="1"/>
      <c r="B374" s="6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>
      <c r="A375" s="1"/>
      <c r="B375" s="6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>
      <c r="A376" s="1"/>
      <c r="B376" s="6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>
      <c r="A377" s="1"/>
      <c r="B377" s="6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>
      <c r="A378" s="1"/>
      <c r="B378" s="6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>
      <c r="A379" s="1"/>
      <c r="B379" s="6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>
      <c r="A380" s="1"/>
      <c r="B380" s="6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>
      <c r="A381" s="1"/>
      <c r="B381" s="6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>
      <c r="A382" s="1"/>
      <c r="B382" s="6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>
      <c r="A383" s="1"/>
      <c r="B383" s="6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>
      <c r="A384" s="1"/>
      <c r="B384" s="6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>
      <c r="A385" s="1"/>
      <c r="B385" s="6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>
      <c r="A386" s="1"/>
      <c r="B386" s="6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>
      <c r="A387" s="1"/>
      <c r="B387" s="6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>
      <c r="A388" s="1"/>
      <c r="B388" s="6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>
      <c r="A389" s="1"/>
      <c r="B389" s="6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>
      <c r="A390" s="1"/>
      <c r="B390" s="6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>
      <c r="A391" s="1"/>
      <c r="B391" s="6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>
      <c r="A392" s="1"/>
      <c r="B392" s="6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>
      <c r="A393" s="1"/>
      <c r="B393" s="6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>
      <c r="A394" s="1"/>
      <c r="B394" s="6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>
      <c r="A395" s="1"/>
      <c r="B395" s="6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>
      <c r="A396" s="1"/>
      <c r="B396" s="6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>
      <c r="A397" s="1"/>
      <c r="B397" s="6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>
      <c r="A398" s="1"/>
      <c r="B398" s="6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>
      <c r="A399" s="1"/>
      <c r="B399" s="6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>
      <c r="A400" s="1"/>
      <c r="B400" s="6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>
      <c r="A401" s="1"/>
      <c r="B401" s="6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>
      <c r="A402" s="1"/>
      <c r="B402" s="6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>
      <c r="A403" s="1"/>
      <c r="B403" s="6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>
      <c r="A404" s="1"/>
      <c r="B404" s="6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>
      <c r="A405" s="1"/>
      <c r="B405" s="6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>
      <c r="A406" s="1"/>
      <c r="B406" s="6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>
      <c r="A407" s="1"/>
      <c r="B407" s="6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>
      <c r="A408" s="1"/>
      <c r="B408" s="6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>
      <c r="A409" s="1"/>
      <c r="B409" s="6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>
      <c r="A410" s="1"/>
      <c r="B410" s="6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>
      <c r="A411" s="1"/>
      <c r="B411" s="6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>
      <c r="A412" s="1"/>
      <c r="B412" s="6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>
      <c r="A413" s="1"/>
      <c r="B413" s="6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>
      <c r="A414" s="1"/>
      <c r="B414" s="6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>
      <c r="A415" s="1"/>
      <c r="B415" s="6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>
      <c r="A416" s="1"/>
      <c r="B416" s="6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>
      <c r="A417" s="1"/>
      <c r="B417" s="6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>
      <c r="A418" s="1"/>
      <c r="B418" s="6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>
      <c r="A419" s="1"/>
      <c r="B419" s="6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>
      <c r="A420" s="1"/>
      <c r="B420" s="6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>
      <c r="A421" s="1"/>
      <c r="B421" s="6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>
      <c r="A422" s="1"/>
      <c r="B422" s="6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>
      <c r="A423" s="1"/>
      <c r="B423" s="6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>
      <c r="A424" s="1"/>
      <c r="B424" s="6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>
      <c r="A425" s="1"/>
      <c r="B425" s="6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>
      <c r="A426" s="1"/>
      <c r="B426" s="6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>
      <c r="A427" s="1"/>
      <c r="B427" s="6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>
      <c r="A428" s="1"/>
      <c r="B428" s="6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>
      <c r="A429" s="1"/>
      <c r="B429" s="6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>
      <c r="A430" s="1"/>
      <c r="B430" s="6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>
      <c r="A431" s="1"/>
      <c r="B431" s="6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>
      <c r="A432" s="1"/>
      <c r="B432" s="6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>
      <c r="A433" s="1"/>
      <c r="B433" s="6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>
      <c r="A434" s="1"/>
      <c r="B434" s="6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>
      <c r="A435" s="1"/>
      <c r="B435" s="6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>
      <c r="A436" s="1"/>
      <c r="B436" s="6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>
      <c r="A437" s="1"/>
      <c r="B437" s="6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>
      <c r="A438" s="1"/>
      <c r="B438" s="6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>
      <c r="A439" s="1"/>
      <c r="B439" s="6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>
      <c r="A440" s="1"/>
      <c r="B440" s="6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>
      <c r="A441" s="1"/>
      <c r="B441" s="6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>
      <c r="A442" s="1"/>
      <c r="B442" s="6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>
      <c r="A443" s="1"/>
      <c r="B443" s="6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>
      <c r="A444" s="1"/>
      <c r="B444" s="6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>
      <c r="A445" s="1"/>
      <c r="B445" s="6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>
      <c r="A446" s="1"/>
      <c r="B446" s="6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>
      <c r="A447" s="1"/>
      <c r="B447" s="6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>
      <c r="A448" s="1"/>
      <c r="B448" s="6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>
      <c r="A449" s="1"/>
      <c r="B449" s="6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>
      <c r="A450" s="1"/>
      <c r="B450" s="6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>
      <c r="A451" s="1"/>
      <c r="B451" s="6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>
      <c r="A452" s="1"/>
      <c r="B452" s="6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>
      <c r="A453" s="1"/>
      <c r="B453" s="6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>
      <c r="A454" s="1"/>
      <c r="B454" s="6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>
      <c r="A455" s="1"/>
      <c r="B455" s="6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>
      <c r="A456" s="1"/>
      <c r="B456" s="6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>
      <c r="A457" s="1"/>
      <c r="B457" s="6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>
      <c r="A458" s="1"/>
      <c r="B458" s="6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>
      <c r="A459" s="1"/>
      <c r="B459" s="6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>
      <c r="A460" s="1"/>
      <c r="B460" s="6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>
      <c r="A461" s="1"/>
      <c r="B461" s="6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>
      <c r="A462" s="1"/>
      <c r="B462" s="6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>
      <c r="A463" s="1"/>
      <c r="B463" s="6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>
      <c r="A464" s="1"/>
      <c r="B464" s="6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>
      <c r="A465" s="1"/>
      <c r="B465" s="6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>
      <c r="A466" s="1"/>
      <c r="B466" s="6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>
      <c r="A467" s="1"/>
      <c r="B467" s="6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>
      <c r="A468" s="1"/>
      <c r="B468" s="6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>
      <c r="A469" s="1"/>
      <c r="B469" s="6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>
      <c r="A470" s="1"/>
      <c r="B470" s="6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>
      <c r="A471" s="1"/>
      <c r="B471" s="6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>
      <c r="A472" s="1"/>
      <c r="B472" s="6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>
      <c r="A473" s="1"/>
      <c r="B473" s="6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>
      <c r="A474" s="1"/>
      <c r="B474" s="6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>
      <c r="A475" s="1"/>
      <c r="B475" s="6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>
      <c r="A476" s="1"/>
      <c r="B476" s="6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>
      <c r="A477" s="1"/>
      <c r="B477" s="6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>
      <c r="A478" s="1"/>
      <c r="B478" s="6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>
      <c r="A479" s="1"/>
      <c r="B479" s="6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>
      <c r="A480" s="1"/>
      <c r="B480" s="6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>
      <c r="A481" s="1"/>
      <c r="B481" s="6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>
      <c r="A482" s="1"/>
      <c r="B482" s="6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>
      <c r="A483" s="1"/>
      <c r="B483" s="6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>
      <c r="A484" s="1"/>
      <c r="B484" s="6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>
      <c r="A485" s="1"/>
      <c r="B485" s="6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>
      <c r="A486" s="1"/>
      <c r="B486" s="6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>
      <c r="A487" s="1"/>
      <c r="B487" s="6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>
      <c r="A488" s="1"/>
      <c r="B488" s="6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>
      <c r="A489" s="1"/>
      <c r="B489" s="6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>
      <c r="A490" s="1"/>
      <c r="B490" s="6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>
      <c r="A491" s="1"/>
      <c r="B491" s="6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>
      <c r="A492" s="1"/>
      <c r="B492" s="6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>
      <c r="A493" s="1"/>
      <c r="B493" s="6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>
      <c r="A494" s="1"/>
      <c r="B494" s="6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>
      <c r="A495" s="1"/>
      <c r="B495" s="6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>
      <c r="A496" s="1"/>
      <c r="B496" s="6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>
      <c r="A497" s="1"/>
      <c r="B497" s="6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>
      <c r="A498" s="1"/>
      <c r="B498" s="6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>
      <c r="A499" s="1"/>
      <c r="B499" s="6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>
      <c r="A500" s="1"/>
      <c r="B500" s="6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>
      <c r="A501" s="1"/>
      <c r="B501" s="6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>
      <c r="A502" s="1"/>
      <c r="B502" s="6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>
      <c r="A503" s="1"/>
      <c r="B503" s="6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>
      <c r="A504" s="1"/>
      <c r="B504" s="6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>
      <c r="A505" s="1"/>
      <c r="B505" s="6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>
      <c r="A506" s="1"/>
      <c r="B506" s="6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>
      <c r="A507" s="1"/>
      <c r="B507" s="6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>
      <c r="A508" s="1"/>
      <c r="B508" s="6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>
      <c r="A509" s="1"/>
      <c r="B509" s="6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>
      <c r="A510" s="1"/>
      <c r="B510" s="6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>
      <c r="A511" s="1"/>
      <c r="B511" s="6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>
      <c r="A512" s="1"/>
      <c r="B512" s="6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>
      <c r="A513" s="1"/>
      <c r="B513" s="6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>
      <c r="A514" s="1"/>
      <c r="B514" s="6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>
      <c r="A515" s="1"/>
      <c r="B515" s="6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>
      <c r="A516" s="1"/>
      <c r="B516" s="6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>
      <c r="A517" s="1"/>
      <c r="B517" s="6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>
      <c r="A518" s="1"/>
      <c r="B518" s="6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>
      <c r="A519" s="1"/>
      <c r="B519" s="6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>
      <c r="A520" s="1"/>
      <c r="B520" s="6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>
      <c r="A521" s="1"/>
      <c r="B521" s="6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>
      <c r="A522" s="1"/>
      <c r="B522" s="6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>
      <c r="A523" s="1"/>
      <c r="B523" s="6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>
      <c r="A524" s="1"/>
      <c r="B524" s="6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>
      <c r="A525" s="1"/>
      <c r="B525" s="6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>
      <c r="A526" s="1"/>
      <c r="B526" s="6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>
      <c r="A527" s="1"/>
      <c r="B527" s="6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>
      <c r="A528" s="1"/>
      <c r="B528" s="6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>
      <c r="A529" s="1"/>
      <c r="B529" s="6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>
      <c r="A530" s="1"/>
      <c r="B530" s="6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>
      <c r="A531" s="1"/>
      <c r="B531" s="6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>
      <c r="A532" s="1"/>
      <c r="B532" s="6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>
      <c r="A533" s="1"/>
      <c r="B533" s="6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>
      <c r="A534" s="1"/>
      <c r="B534" s="6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>
      <c r="A535" s="1"/>
      <c r="B535" s="6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>
      <c r="A536" s="1"/>
      <c r="B536" s="6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>
      <c r="A537" s="1"/>
      <c r="B537" s="6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>
      <c r="A538" s="1"/>
      <c r="B538" s="6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>
      <c r="A539" s="1"/>
      <c r="B539" s="6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>
      <c r="A540" s="1"/>
      <c r="B540" s="6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>
      <c r="A541" s="1"/>
      <c r="B541" s="6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>
      <c r="A542" s="1"/>
      <c r="B542" s="6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>
      <c r="A543" s="1"/>
      <c r="B543" s="6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>
      <c r="A544" s="1"/>
      <c r="B544" s="6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>
      <c r="A545" s="1"/>
      <c r="B545" s="6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>
      <c r="A546" s="1"/>
      <c r="B546" s="6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>
      <c r="A547" s="1"/>
      <c r="B547" s="6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>
      <c r="A548" s="1"/>
      <c r="B548" s="6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>
      <c r="A549" s="1"/>
      <c r="B549" s="6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>
      <c r="A550" s="1"/>
      <c r="B550" s="6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>
      <c r="A551" s="1"/>
      <c r="B551" s="6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>
      <c r="A552" s="1"/>
      <c r="B552" s="6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>
      <c r="A553" s="1"/>
      <c r="B553" s="6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>
      <c r="A554" s="1"/>
      <c r="B554" s="6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>
      <c r="A555" s="1"/>
      <c r="B555" s="6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>
      <c r="A556" s="1"/>
      <c r="B556" s="6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>
      <c r="A557" s="1"/>
      <c r="B557" s="6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>
      <c r="A558" s="1"/>
      <c r="B558" s="6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>
      <c r="A559" s="1"/>
      <c r="B559" s="6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>
      <c r="A560" s="1"/>
      <c r="B560" s="6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>
      <c r="A561" s="1"/>
      <c r="B561" s="6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>
      <c r="A562" s="1"/>
      <c r="B562" s="6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>
      <c r="A563" s="1"/>
      <c r="B563" s="6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>
      <c r="A564" s="1"/>
      <c r="B564" s="6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>
      <c r="A565" s="1"/>
      <c r="B565" s="6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>
      <c r="A566" s="1"/>
      <c r="B566" s="6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>
      <c r="A567" s="1"/>
      <c r="B567" s="6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>
      <c r="A568" s="1"/>
      <c r="B568" s="6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>
      <c r="A569" s="1"/>
      <c r="B569" s="6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>
      <c r="A570" s="1"/>
      <c r="B570" s="6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>
      <c r="A571" s="1"/>
      <c r="B571" s="6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>
      <c r="A572" s="1"/>
      <c r="B572" s="6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>
      <c r="A573" s="1"/>
      <c r="B573" s="6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>
      <c r="A574" s="1"/>
      <c r="B574" s="6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>
      <c r="A575" s="1"/>
      <c r="B575" s="6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>
      <c r="A576" s="1"/>
      <c r="B576" s="6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>
      <c r="A577" s="1"/>
      <c r="B577" s="6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>
      <c r="A578" s="1"/>
      <c r="B578" s="6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>
      <c r="A579" s="1"/>
      <c r="B579" s="6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>
      <c r="A580" s="1"/>
      <c r="B580" s="6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>
      <c r="A581" s="1"/>
      <c r="B581" s="6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>
      <c r="A582" s="1"/>
      <c r="B582" s="6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>
      <c r="A583" s="1"/>
      <c r="B583" s="6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>
      <c r="A584" s="1"/>
      <c r="B584" s="6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>
      <c r="A585" s="1"/>
      <c r="B585" s="6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>
      <c r="A586" s="1"/>
      <c r="B586" s="6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>
      <c r="A587" s="1"/>
      <c r="B587" s="6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>
      <c r="A588" s="1"/>
      <c r="B588" s="6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>
      <c r="A589" s="1"/>
      <c r="B589" s="6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>
      <c r="A590" s="1"/>
      <c r="B590" s="6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>
      <c r="A591" s="1"/>
      <c r="B591" s="6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>
      <c r="A592" s="1"/>
      <c r="B592" s="6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>
      <c r="A593" s="1"/>
      <c r="B593" s="6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>
      <c r="A594" s="1"/>
      <c r="B594" s="6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>
      <c r="A595" s="1"/>
      <c r="B595" s="6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>
      <c r="A596" s="1"/>
      <c r="B596" s="6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>
      <c r="A597" s="1"/>
      <c r="B597" s="6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>
      <c r="A598" s="1"/>
      <c r="B598" s="6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>
      <c r="A599" s="1"/>
      <c r="B599" s="6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>
      <c r="A600" s="1"/>
      <c r="B600" s="6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>
      <c r="A601" s="1"/>
      <c r="B601" s="6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>
      <c r="A602" s="1"/>
      <c r="B602" s="6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>
      <c r="A603" s="1"/>
      <c r="B603" s="6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>
      <c r="A604" s="1"/>
      <c r="B604" s="6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>
      <c r="A605" s="1"/>
      <c r="B605" s="6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>
      <c r="A606" s="1"/>
      <c r="B606" s="6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>
      <c r="A607" s="1"/>
      <c r="B607" s="6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>
      <c r="A608" s="1"/>
      <c r="B608" s="6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>
      <c r="A609" s="1"/>
      <c r="B609" s="6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>
      <c r="A610" s="1"/>
      <c r="B610" s="6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>
      <c r="A611" s="1"/>
      <c r="B611" s="6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>
      <c r="A612" s="1"/>
      <c r="B612" s="6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>
      <c r="A613" s="1"/>
      <c r="B613" s="6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>
      <c r="A614" s="1"/>
      <c r="B614" s="6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>
      <c r="A615" s="1"/>
      <c r="B615" s="6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>
      <c r="A616" s="1"/>
      <c r="B616" s="6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>
      <c r="A617" s="1"/>
      <c r="B617" s="6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>
      <c r="A618" s="1"/>
      <c r="B618" s="6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>
      <c r="A619" s="1"/>
      <c r="B619" s="6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>
      <c r="A620" s="1"/>
      <c r="B620" s="6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>
      <c r="A621" s="1"/>
      <c r="B621" s="6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>
      <c r="A622" s="1"/>
      <c r="B622" s="6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>
      <c r="A623" s="1"/>
      <c r="B623" s="6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>
      <c r="A624" s="1"/>
      <c r="B624" s="6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>
      <c r="A625" s="1"/>
      <c r="B625" s="6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>
      <c r="A626" s="1"/>
      <c r="B626" s="6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>
      <c r="A627" s="1"/>
      <c r="B627" s="6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>
      <c r="A628" s="1"/>
      <c r="B628" s="6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>
      <c r="A629" s="1"/>
      <c r="B629" s="6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>
      <c r="A630" s="1"/>
      <c r="B630" s="6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>
      <c r="A631" s="1"/>
      <c r="B631" s="6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>
      <c r="A632" s="1"/>
      <c r="B632" s="6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>
      <c r="A633" s="1"/>
      <c r="B633" s="6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>
      <c r="A634" s="1"/>
      <c r="B634" s="6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>
      <c r="A635" s="1"/>
      <c r="B635" s="6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>
      <c r="A636" s="1"/>
      <c r="B636" s="6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>
      <c r="A637" s="1"/>
      <c r="B637" s="6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>
      <c r="A638" s="1"/>
      <c r="B638" s="6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>
      <c r="A639" s="1"/>
      <c r="B639" s="6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>
      <c r="A640" s="1"/>
      <c r="B640" s="6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>
      <c r="A641" s="1"/>
      <c r="B641" s="6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>
      <c r="A642" s="1"/>
      <c r="B642" s="6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>
      <c r="A643" s="1"/>
      <c r="B643" s="6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>
      <c r="A644" s="1"/>
      <c r="B644" s="6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>
      <c r="A645" s="1"/>
      <c r="B645" s="6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>
      <c r="A646" s="1"/>
      <c r="B646" s="6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>
      <c r="A647" s="1"/>
      <c r="B647" s="6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>
      <c r="A648" s="1"/>
      <c r="B648" s="6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>
      <c r="A649" s="1"/>
      <c r="B649" s="6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>
      <c r="A650" s="1"/>
      <c r="B650" s="6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>
      <c r="A651" s="1"/>
      <c r="B651" s="6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>
      <c r="A652" s="1"/>
      <c r="B652" s="6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>
      <c r="A653" s="1"/>
      <c r="B653" s="6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>
      <c r="A654" s="1"/>
      <c r="B654" s="6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>
      <c r="A655" s="1"/>
      <c r="B655" s="6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>
      <c r="A656" s="1"/>
      <c r="B656" s="6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>
      <c r="A657" s="1"/>
      <c r="B657" s="6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>
      <c r="A658" s="1"/>
      <c r="B658" s="6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>
      <c r="A659" s="1"/>
      <c r="B659" s="6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>
      <c r="A660" s="1"/>
      <c r="B660" s="6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>
      <c r="A661" s="1"/>
      <c r="B661" s="6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>
      <c r="A662" s="1"/>
      <c r="B662" s="6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>
      <c r="A663" s="1"/>
      <c r="B663" s="6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>
      <c r="A664" s="1"/>
      <c r="B664" s="6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>
      <c r="A665" s="1"/>
      <c r="B665" s="6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>
      <c r="A666" s="1"/>
      <c r="B666" s="6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>
      <c r="A667" s="1"/>
      <c r="B667" s="6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>
      <c r="A668" s="1"/>
      <c r="B668" s="6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>
      <c r="A669" s="1"/>
      <c r="B669" s="6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>
      <c r="A670" s="1"/>
      <c r="B670" s="6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>
      <c r="A671" s="1"/>
      <c r="B671" s="6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>
      <c r="A672" s="1"/>
      <c r="B672" s="6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>
      <c r="A673" s="1"/>
      <c r="B673" s="6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>
      <c r="A674" s="1"/>
      <c r="B674" s="6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>
      <c r="A675" s="1"/>
      <c r="B675" s="6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>
      <c r="A676" s="1"/>
      <c r="B676" s="6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>
      <c r="A677" s="1"/>
      <c r="B677" s="6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>
      <c r="A678" s="1"/>
      <c r="B678" s="6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>
      <c r="A679" s="1"/>
      <c r="B679" s="6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>
      <c r="A680" s="1"/>
      <c r="B680" s="6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>
      <c r="A681" s="1"/>
      <c r="B681" s="6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>
      <c r="A682" s="1"/>
      <c r="B682" s="6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>
      <c r="A683" s="1"/>
      <c r="B683" s="6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>
      <c r="A684" s="1"/>
      <c r="B684" s="6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>
      <c r="A685" s="1"/>
      <c r="B685" s="6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>
      <c r="A686" s="1"/>
      <c r="B686" s="6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>
      <c r="A687" s="1"/>
      <c r="B687" s="6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>
      <c r="A688" s="1"/>
      <c r="B688" s="6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>
      <c r="A689" s="1"/>
      <c r="B689" s="6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>
      <c r="A690" s="1"/>
      <c r="B690" s="6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>
      <c r="A691" s="1"/>
      <c r="B691" s="6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>
      <c r="A692" s="1"/>
      <c r="B692" s="6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>
      <c r="A693" s="1"/>
      <c r="B693" s="6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>
      <c r="A694" s="1"/>
      <c r="B694" s="6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>
      <c r="A695" s="1"/>
      <c r="B695" s="6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>
      <c r="A696" s="1"/>
      <c r="B696" s="6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>
      <c r="A697" s="1"/>
      <c r="B697" s="6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>
      <c r="A698" s="1"/>
      <c r="B698" s="6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>
      <c r="A699" s="1"/>
      <c r="B699" s="6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>
      <c r="A700" s="1"/>
      <c r="B700" s="6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>
      <c r="A701" s="1"/>
      <c r="B701" s="6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>
      <c r="A702" s="1"/>
      <c r="B702" s="6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>
      <c r="A703" s="1"/>
      <c r="B703" s="6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>
      <c r="A704" s="1"/>
      <c r="B704" s="6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>
      <c r="A705" s="1"/>
      <c r="B705" s="6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>
      <c r="A706" s="1"/>
      <c r="B706" s="6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>
      <c r="A707" s="1"/>
      <c r="B707" s="6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>
      <c r="A708" s="1"/>
      <c r="B708" s="6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>
      <c r="A709" s="1"/>
      <c r="B709" s="6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>
      <c r="A710" s="1"/>
      <c r="B710" s="6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>
      <c r="A711" s="1"/>
      <c r="B711" s="6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>
      <c r="A712" s="1"/>
      <c r="B712" s="6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>
      <c r="A713" s="1"/>
      <c r="B713" s="6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>
      <c r="A714" s="1"/>
      <c r="B714" s="6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>
      <c r="A715" s="1"/>
      <c r="B715" s="6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>
      <c r="A716" s="1"/>
      <c r="B716" s="6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>
      <c r="A717" s="1"/>
      <c r="B717" s="6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>
      <c r="A718" s="1"/>
      <c r="B718" s="6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>
      <c r="A719" s="1"/>
      <c r="B719" s="6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>
      <c r="A720" s="1"/>
      <c r="B720" s="6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>
      <c r="A721" s="1"/>
      <c r="B721" s="6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>
      <c r="A722" s="1"/>
      <c r="B722" s="6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>
      <c r="A723" s="1"/>
      <c r="B723" s="6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>
      <c r="A724" s="1"/>
      <c r="B724" s="6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>
      <c r="A725" s="1"/>
      <c r="B725" s="6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>
      <c r="A726" s="1"/>
      <c r="B726" s="6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>
      <c r="A727" s="1"/>
      <c r="B727" s="6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>
      <c r="A728" s="1"/>
      <c r="B728" s="6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>
      <c r="A729" s="1"/>
      <c r="B729" s="6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>
      <c r="A730" s="1"/>
      <c r="B730" s="6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>
      <c r="A731" s="1"/>
      <c r="B731" s="6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>
      <c r="A732" s="1"/>
      <c r="B732" s="6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>
      <c r="A733" s="1"/>
      <c r="B733" s="6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>
      <c r="A734" s="1"/>
      <c r="B734" s="6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>
      <c r="A735" s="1"/>
      <c r="B735" s="6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>
      <c r="A736" s="1"/>
      <c r="B736" s="6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>
      <c r="A737" s="1"/>
      <c r="B737" s="6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>
      <c r="A738" s="1"/>
      <c r="B738" s="6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>
      <c r="A739" s="1"/>
      <c r="B739" s="6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>
      <c r="A740" s="1"/>
      <c r="B740" s="6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>
      <c r="A741" s="1"/>
      <c r="B741" s="6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>
      <c r="A742" s="1"/>
      <c r="B742" s="6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>
      <c r="A743" s="1"/>
      <c r="B743" s="6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>
      <c r="A744" s="1"/>
      <c r="B744" s="6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>
      <c r="A745" s="1"/>
      <c r="B745" s="6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>
      <c r="A746" s="1"/>
      <c r="B746" s="6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>
      <c r="A747" s="1"/>
      <c r="B747" s="6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>
      <c r="A748" s="1"/>
      <c r="B748" s="6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>
      <c r="A749" s="1"/>
      <c r="B749" s="6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>
      <c r="A750" s="1"/>
      <c r="B750" s="6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>
      <c r="A751" s="1"/>
      <c r="B751" s="6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>
      <c r="A752" s="1"/>
      <c r="B752" s="6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>
      <c r="A753" s="1"/>
      <c r="B753" s="6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>
      <c r="A754" s="1"/>
      <c r="B754" s="6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>
      <c r="A755" s="1"/>
      <c r="B755" s="6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>
      <c r="A756" s="1"/>
      <c r="B756" s="6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>
      <c r="A757" s="1"/>
      <c r="B757" s="6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>
      <c r="A758" s="1"/>
      <c r="B758" s="6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>
      <c r="A759" s="1"/>
      <c r="B759" s="6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>
      <c r="A760" s="1"/>
      <c r="B760" s="6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>
      <c r="A761" s="1"/>
      <c r="B761" s="6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>
      <c r="A762" s="1"/>
      <c r="B762" s="6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>
      <c r="A763" s="1"/>
      <c r="B763" s="6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>
      <c r="A764" s="1"/>
      <c r="B764" s="6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>
      <c r="A765" s="1"/>
      <c r="B765" s="6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>
      <c r="A766" s="1"/>
      <c r="B766" s="6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>
      <c r="A767" s="1"/>
      <c r="B767" s="6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>
      <c r="A768" s="1"/>
      <c r="B768" s="6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>
      <c r="A769" s="1"/>
      <c r="B769" s="6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>
      <c r="A770" s="1"/>
      <c r="B770" s="6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>
      <c r="A771" s="1"/>
      <c r="B771" s="6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>
      <c r="A772" s="1"/>
      <c r="B772" s="6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>
      <c r="A773" s="1"/>
      <c r="B773" s="6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>
      <c r="A774" s="1"/>
      <c r="B774" s="6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>
      <c r="A775" s="1"/>
      <c r="B775" s="6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>
      <c r="A776" s="1"/>
      <c r="B776" s="6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>
      <c r="A777" s="1"/>
      <c r="B777" s="6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>
      <c r="A778" s="1"/>
      <c r="B778" s="6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>
      <c r="A779" s="1"/>
      <c r="B779" s="6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>
      <c r="A780" s="1"/>
      <c r="B780" s="6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>
      <c r="A781" s="1"/>
      <c r="B781" s="6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>
      <c r="A782" s="1"/>
      <c r="B782" s="6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>
      <c r="A783" s="1"/>
      <c r="B783" s="6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>
      <c r="A784" s="1"/>
      <c r="B784" s="6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>
      <c r="A785" s="1"/>
      <c r="B785" s="6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>
      <c r="A786" s="1"/>
      <c r="B786" s="6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>
      <c r="A787" s="1"/>
      <c r="B787" s="6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>
      <c r="A788" s="1"/>
      <c r="B788" s="6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>
      <c r="A789" s="1"/>
      <c r="B789" s="6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>
      <c r="A790" s="1"/>
      <c r="B790" s="6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>
      <c r="A791" s="1"/>
      <c r="B791" s="6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>
      <c r="A792" s="1"/>
      <c r="B792" s="6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>
      <c r="A793" s="1"/>
      <c r="B793" s="6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>
      <c r="A794" s="1"/>
      <c r="B794" s="6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>
      <c r="A795" s="1"/>
      <c r="B795" s="6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>
      <c r="A796" s="1"/>
      <c r="B796" s="6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>
      <c r="A797" s="1"/>
      <c r="B797" s="6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>
      <c r="A798" s="1"/>
      <c r="B798" s="6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>
      <c r="A799" s="1"/>
      <c r="B799" s="6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>
      <c r="A800" s="1"/>
      <c r="B800" s="6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>
      <c r="A801" s="1"/>
      <c r="B801" s="6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>
      <c r="A802" s="1"/>
      <c r="B802" s="6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>
      <c r="A803" s="1"/>
      <c r="B803" s="6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>
      <c r="A804" s="1"/>
      <c r="B804" s="6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>
      <c r="A805" s="1"/>
      <c r="B805" s="6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>
      <c r="A806" s="1"/>
      <c r="B806" s="6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>
      <c r="A807" s="1"/>
      <c r="B807" s="6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>
      <c r="A808" s="1"/>
      <c r="B808" s="6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>
      <c r="A809" s="1"/>
      <c r="B809" s="6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>
      <c r="A810" s="1"/>
      <c r="B810" s="6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>
      <c r="A811" s="1"/>
      <c r="B811" s="6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>
      <c r="A812" s="1"/>
      <c r="B812" s="6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>
      <c r="A813" s="1"/>
      <c r="B813" s="6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>
      <c r="A814" s="1"/>
      <c r="B814" s="6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>
      <c r="A815" s="1"/>
      <c r="B815" s="6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>
      <c r="A816" s="1"/>
      <c r="B816" s="6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>
      <c r="A817" s="1"/>
      <c r="B817" s="6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>
      <c r="A818" s="1"/>
      <c r="B818" s="6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>
      <c r="A819" s="1"/>
      <c r="B819" s="6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>
      <c r="A820" s="1"/>
      <c r="B820" s="6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>
      <c r="A821" s="1"/>
      <c r="B821" s="6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>
      <c r="A822" s="1"/>
      <c r="B822" s="6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>
      <c r="A823" s="1"/>
      <c r="B823" s="6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>
      <c r="A824" s="1"/>
      <c r="B824" s="6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>
      <c r="A825" s="1"/>
      <c r="B825" s="6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>
      <c r="A826" s="1"/>
      <c r="B826" s="6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>
      <c r="A827" s="1"/>
      <c r="B827" s="6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>
      <c r="A828" s="1"/>
      <c r="B828" s="6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>
      <c r="A829" s="1"/>
      <c r="B829" s="6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>
      <c r="A830" s="1"/>
      <c r="B830" s="6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>
      <c r="A831" s="1"/>
      <c r="B831" s="6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>
      <c r="A832" s="1"/>
      <c r="B832" s="6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>
      <c r="A833" s="1"/>
      <c r="B833" s="6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>
      <c r="A834" s="1"/>
      <c r="B834" s="6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>
      <c r="A835" s="1"/>
      <c r="B835" s="6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>
      <c r="A836" s="1"/>
      <c r="B836" s="6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>
      <c r="A837" s="1"/>
      <c r="B837" s="6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>
      <c r="A838" s="1"/>
      <c r="B838" s="6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>
      <c r="A839" s="1"/>
      <c r="B839" s="6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>
      <c r="A840" s="1"/>
      <c r="B840" s="6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>
      <c r="A841" s="1"/>
      <c r="B841" s="6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>
      <c r="A842" s="1"/>
      <c r="B842" s="6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>
      <c r="A843" s="1"/>
      <c r="B843" s="6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>
      <c r="A844" s="1"/>
      <c r="B844" s="6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>
      <c r="A845" s="1"/>
      <c r="B845" s="6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>
      <c r="A846" s="1"/>
      <c r="B846" s="6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>
      <c r="A847" s="1"/>
      <c r="B847" s="6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>
      <c r="A848" s="1"/>
      <c r="B848" s="6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>
      <c r="A849" s="1"/>
      <c r="B849" s="6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>
      <c r="A850" s="1"/>
      <c r="B850" s="6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>
      <c r="A851" s="1"/>
      <c r="B851" s="6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>
      <c r="A852" s="1"/>
      <c r="B852" s="6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>
      <c r="A853" s="1"/>
      <c r="B853" s="6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>
      <c r="A854" s="1"/>
      <c r="B854" s="6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>
      <c r="A855" s="1"/>
      <c r="B855" s="6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>
      <c r="A856" s="1"/>
      <c r="B856" s="6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>
      <c r="A857" s="1"/>
      <c r="B857" s="6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>
      <c r="A858" s="1"/>
      <c r="B858" s="6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>
      <c r="A859" s="1"/>
      <c r="B859" s="6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>
      <c r="A860" s="1"/>
      <c r="B860" s="6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>
      <c r="A861" s="1"/>
      <c r="B861" s="6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>
      <c r="A862" s="1"/>
      <c r="B862" s="6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>
      <c r="A863" s="1"/>
      <c r="B863" s="6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>
      <c r="A864" s="1"/>
      <c r="B864" s="6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>
      <c r="A865" s="1"/>
      <c r="B865" s="6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>
      <c r="A866" s="1"/>
      <c r="B866" s="6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>
      <c r="A867" s="1"/>
      <c r="B867" s="6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>
      <c r="A868" s="1"/>
      <c r="B868" s="6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>
      <c r="A869" s="1"/>
      <c r="B869" s="6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>
      <c r="A870" s="1"/>
      <c r="B870" s="6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>
      <c r="A871" s="1"/>
      <c r="B871" s="6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>
      <c r="A872" s="1"/>
      <c r="B872" s="6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>
      <c r="A873" s="1"/>
      <c r="B873" s="6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>
      <c r="A874" s="1"/>
      <c r="B874" s="6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>
      <c r="A875" s="1"/>
      <c r="B875" s="6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>
      <c r="A876" s="1"/>
      <c r="B876" s="6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>
      <c r="A877" s="1"/>
      <c r="B877" s="6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>
      <c r="A878" s="1"/>
      <c r="B878" s="6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>
      <c r="A879" s="1"/>
      <c r="B879" s="6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>
      <c r="A880" s="1"/>
      <c r="B880" s="6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>
      <c r="A881" s="1"/>
      <c r="B881" s="6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>
      <c r="A882" s="1"/>
      <c r="B882" s="6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>
      <c r="A883" s="1"/>
      <c r="B883" s="6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>
      <c r="A884" s="1"/>
      <c r="B884" s="6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>
      <c r="A885" s="1"/>
      <c r="B885" s="6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>
      <c r="A886" s="1"/>
      <c r="B886" s="6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>
      <c r="A887" s="1"/>
      <c r="B887" s="6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>
      <c r="A888" s="1"/>
      <c r="B888" s="6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>
      <c r="A889" s="1"/>
      <c r="B889" s="6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>
      <c r="A890" s="1"/>
      <c r="B890" s="6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>
      <c r="A891" s="1"/>
      <c r="B891" s="6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>
      <c r="A892" s="1"/>
      <c r="B892" s="6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>
      <c r="A893" s="1"/>
      <c r="B893" s="6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>
      <c r="A894" s="1"/>
      <c r="B894" s="6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>
      <c r="A895" s="1"/>
      <c r="B895" s="6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>
      <c r="A896" s="1"/>
      <c r="B896" s="6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>
      <c r="A897" s="1"/>
      <c r="B897" s="6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>
      <c r="A898" s="1"/>
      <c r="B898" s="6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>
      <c r="A899" s="1"/>
      <c r="B899" s="6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>
      <c r="A900" s="1"/>
      <c r="B900" s="6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>
      <c r="A901" s="1"/>
      <c r="B901" s="6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>
      <c r="A902" s="1"/>
      <c r="B902" s="6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>
      <c r="A903" s="1"/>
      <c r="B903" s="6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>
      <c r="A904" s="1"/>
      <c r="B904" s="6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>
      <c r="A905" s="1"/>
      <c r="B905" s="6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>
      <c r="A906" s="1"/>
      <c r="B906" s="6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>
      <c r="A907" s="1"/>
      <c r="B907" s="6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>
      <c r="A908" s="1"/>
      <c r="B908" s="6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>
      <c r="A909" s="1"/>
      <c r="B909" s="6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>
      <c r="A910" s="1"/>
      <c r="B910" s="6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>
      <c r="A911" s="1"/>
      <c r="B911" s="6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>
      <c r="A912" s="1"/>
      <c r="B912" s="6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>
      <c r="A913" s="1"/>
      <c r="B913" s="6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>
      <c r="A914" s="1"/>
      <c r="B914" s="6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>
      <c r="A915" s="1"/>
      <c r="B915" s="6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>
      <c r="A916" s="1"/>
      <c r="B916" s="6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>
      <c r="A917" s="1"/>
      <c r="B917" s="6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>
      <c r="A918" s="1"/>
      <c r="B918" s="6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>
      <c r="A919" s="1"/>
      <c r="B919" s="6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>
      <c r="A920" s="1"/>
      <c r="B920" s="6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>
      <c r="A921" s="1"/>
      <c r="B921" s="6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>
      <c r="A922" s="1"/>
      <c r="B922" s="6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>
      <c r="A923" s="1"/>
      <c r="B923" s="6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>
      <c r="A924" s="1"/>
      <c r="B924" s="6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>
      <c r="A925" s="1"/>
      <c r="B925" s="6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>
      <c r="A926" s="1"/>
      <c r="B926" s="6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>
      <c r="A927" s="1"/>
      <c r="B927" s="6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>
      <c r="A928" s="1"/>
      <c r="B928" s="6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>
      <c r="A929" s="1"/>
      <c r="B929" s="6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>
      <c r="A930" s="1"/>
      <c r="B930" s="6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>
      <c r="A931" s="1"/>
      <c r="B931" s="6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>
      <c r="A932" s="1"/>
      <c r="B932" s="6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>
      <c r="A933" s="1"/>
      <c r="B933" s="6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>
      <c r="A934" s="1"/>
      <c r="B934" s="6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>
      <c r="A935" s="1"/>
      <c r="B935" s="6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>
      <c r="A936" s="1"/>
      <c r="B936" s="6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>
      <c r="A937" s="1"/>
      <c r="B937" s="6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>
      <c r="A938" s="1"/>
      <c r="B938" s="6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>
      <c r="A939" s="1"/>
      <c r="B939" s="6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>
      <c r="A940" s="1"/>
      <c r="B940" s="6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>
      <c r="A941" s="1"/>
      <c r="B941" s="6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>
      <c r="A942" s="1"/>
      <c r="B942" s="6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>
      <c r="A943" s="1"/>
      <c r="B943" s="6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>
      <c r="A944" s="1"/>
      <c r="B944" s="6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>
      <c r="A945" s="1"/>
      <c r="B945" s="6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>
      <c r="A946" s="1"/>
      <c r="B946" s="6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>
      <c r="A947" s="1"/>
      <c r="B947" s="6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>
      <c r="A948" s="1"/>
      <c r="B948" s="6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>
      <c r="A949" s="1"/>
      <c r="B949" s="6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>
      <c r="A950" s="1"/>
      <c r="B950" s="6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>
      <c r="A951" s="1"/>
      <c r="B951" s="6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>
      <c r="A952" s="1"/>
      <c r="B952" s="6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>
      <c r="A953" s="1"/>
      <c r="B953" s="6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>
      <c r="A954" s="1"/>
      <c r="B954" s="6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>
      <c r="A955" s="1"/>
      <c r="B955" s="6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>
      <c r="A956" s="1"/>
      <c r="B956" s="6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>
      <c r="A957" s="1"/>
      <c r="B957" s="6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>
      <c r="A958" s="1"/>
      <c r="B958" s="6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>
      <c r="A959" s="1"/>
      <c r="B959" s="6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>
      <c r="A960" s="1"/>
      <c r="B960" s="6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>
      <c r="A961" s="1"/>
      <c r="B961" s="6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>
      <c r="A962" s="1"/>
      <c r="B962" s="6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>
      <c r="A963" s="1"/>
      <c r="B963" s="6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>
      <c r="A964" s="1"/>
      <c r="B964" s="6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>
      <c r="A965" s="1"/>
      <c r="B965" s="6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>
      <c r="A966" s="1"/>
      <c r="B966" s="6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>
      <c r="A967" s="1"/>
      <c r="B967" s="6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>
      <c r="A968" s="1"/>
      <c r="B968" s="6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>
      <c r="A969" s="1"/>
      <c r="B969" s="6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>
      <c r="A970" s="1"/>
      <c r="B970" s="6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>
      <c r="A971" s="1"/>
      <c r="B971" s="6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>
      <c r="A972" s="1"/>
      <c r="B972" s="6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>
      <c r="A973" s="1"/>
      <c r="B973" s="6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>
      <c r="A974" s="1"/>
      <c r="B974" s="6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>
      <c r="A975" s="1"/>
      <c r="B975" s="6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>
      <c r="A976" s="1"/>
      <c r="B976" s="6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>
      <c r="A977" s="1"/>
      <c r="B977" s="6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>
      <c r="A978" s="1"/>
      <c r="B978" s="6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>
      <c r="A979" s="1"/>
      <c r="B979" s="6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>
      <c r="A980" s="1"/>
      <c r="B980" s="6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>
      <c r="A981" s="1"/>
      <c r="B981" s="6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>
      <c r="A982" s="1"/>
      <c r="B982" s="6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>
      <c r="A983" s="1"/>
      <c r="B983" s="6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>
      <c r="A984" s="1"/>
      <c r="B984" s="6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>
      <c r="A985" s="1"/>
      <c r="B985" s="6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>
      <c r="A986" s="1"/>
      <c r="B986" s="6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>
      <c r="A987" s="1"/>
      <c r="B987" s="6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>
      <c r="A988" s="1"/>
      <c r="B988" s="6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>
      <c r="A989" s="1"/>
      <c r="B989" s="6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>
      <c r="A990" s="1"/>
      <c r="B990" s="6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>
      <c r="A991" s="1"/>
      <c r="B991" s="6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>
      <c r="A992" s="1"/>
      <c r="B992" s="6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.75" customHeight="1">
      <c r="A993" s="1"/>
      <c r="B993" s="6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.75" customHeight="1">
      <c r="A994" s="1"/>
      <c r="B994" s="6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.75" customHeight="1">
      <c r="A995" s="1"/>
      <c r="B995" s="6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.75" customHeight="1">
      <c r="A996" s="1"/>
      <c r="B996" s="6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.75" customHeight="1">
      <c r="A997" s="1"/>
      <c r="B997" s="6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.75" customHeight="1">
      <c r="A998" s="1"/>
      <c r="B998" s="6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.75" customHeight="1">
      <c r="A999" s="1"/>
      <c r="B999" s="6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5.75" customHeight="1">
      <c r="A1000" s="1"/>
      <c r="B1000" s="6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5.75" customHeight="1">
      <c r="A1001" s="1"/>
      <c r="B1001" s="6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15.75" customHeight="1">
      <c r="A1002" s="1"/>
      <c r="B1002" s="6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15.75" customHeight="1">
      <c r="A1003" s="1"/>
      <c r="B1003" s="6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15.75" customHeight="1">
      <c r="A1004" s="1"/>
      <c r="B1004" s="6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15.75" customHeight="1">
      <c r="A1005" s="1"/>
      <c r="B1005" s="6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ht="15.75" customHeight="1">
      <c r="A1006" s="1"/>
      <c r="B1006" s="6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ht="15.75" customHeight="1">
      <c r="A1007" s="1"/>
      <c r="B1007" s="6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</sheetData>
  <mergeCells count="3">
    <mergeCell ref="Q2:S3"/>
    <mergeCell ref="Q4:S5"/>
    <mergeCell ref="B77:P78"/>
  </mergeCells>
  <conditionalFormatting sqref="C12:C15 D12:E14 F12:F13">
    <cfRule type="colorScale" priority="14">
      <colorScale>
        <cfvo type="min"/>
        <cfvo type="max"/>
        <color rgb="FFFFFFFF"/>
        <color rgb="FF57BB8A"/>
      </colorScale>
    </cfRule>
  </conditionalFormatting>
  <conditionalFormatting sqref="C26:C37">
    <cfRule type="colorScale" priority="8">
      <colorScale>
        <cfvo type="min"/>
        <cfvo type="max"/>
        <color rgb="FFFFFFFF"/>
        <color rgb="FF57BB8A"/>
      </colorScale>
    </cfRule>
  </conditionalFormatting>
  <conditionalFormatting sqref="C17:E19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1:E26 G21:I26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:P5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15 E13:E14">
    <cfRule type="colorScale" priority="13">
      <colorScale>
        <cfvo type="min"/>
        <cfvo type="max"/>
        <color rgb="FFFFFFFF"/>
        <color rgb="FF57BB8A"/>
      </colorScale>
    </cfRule>
  </conditionalFormatting>
  <conditionalFormatting sqref="D26:D49">
    <cfRule type="colorScale" priority="3">
      <colorScale>
        <cfvo type="min"/>
        <cfvo type="max"/>
        <color rgb="FFFFFFFF"/>
        <color rgb="FF57BB8A"/>
      </colorScale>
    </cfRule>
  </conditionalFormatting>
  <conditionalFormatting sqref="E12:E15">
    <cfRule type="colorScale" priority="15">
      <colorScale>
        <cfvo type="min"/>
        <cfvo type="max"/>
        <color rgb="FFFFFFFF"/>
        <color rgb="FF57BB8A"/>
      </colorScale>
    </cfRule>
  </conditionalFormatting>
  <conditionalFormatting sqref="E26:E49">
    <cfRule type="colorScale" priority="4">
      <colorScale>
        <cfvo type="min"/>
        <cfvo type="max"/>
        <color rgb="FFFFFFFF"/>
        <color rgb="FF57BB8A"/>
      </colorScale>
    </cfRule>
  </conditionalFormatting>
  <conditionalFormatting sqref="F12:F15">
    <cfRule type="colorScale" priority="16">
      <colorScale>
        <cfvo type="min"/>
        <cfvo type="max"/>
        <color rgb="FFFFFFFF"/>
        <color rgb="FF57BB8A"/>
      </colorScale>
    </cfRule>
  </conditionalFormatting>
  <conditionalFormatting sqref="F21:F26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6:F49">
    <cfRule type="colorScale" priority="5">
      <colorScale>
        <cfvo type="min"/>
        <cfvo type="max"/>
        <color rgb="FFFFFFFF"/>
        <color rgb="FF57BB8A"/>
      </colorScale>
    </cfRule>
  </conditionalFormatting>
  <conditionalFormatting sqref="G12:G15">
    <cfRule type="colorScale" priority="17">
      <colorScale>
        <cfvo type="min"/>
        <cfvo type="max"/>
        <color rgb="FFFFFFFF"/>
        <color rgb="FF57BB8A"/>
      </colorScale>
    </cfRule>
  </conditionalFormatting>
  <conditionalFormatting sqref="G26:G36">
    <cfRule type="colorScale" priority="11">
      <colorScale>
        <cfvo type="min"/>
        <cfvo type="max"/>
        <color rgb="FFFFFFFF"/>
        <color rgb="FF57BB8A"/>
      </colorScale>
    </cfRule>
  </conditionalFormatting>
  <conditionalFormatting sqref="H26:I35">
    <cfRule type="colorScale" priority="6">
      <colorScale>
        <cfvo type="min"/>
        <cfvo type="max"/>
        <color rgb="FFFFFFFF"/>
        <color rgb="FF57BB8A"/>
      </colorScale>
    </cfRule>
  </conditionalFormatting>
  <conditionalFormatting sqref="I12:L12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1:L26">
    <cfRule type="colorScale" priority="2">
      <colorScale>
        <cfvo type="min"/>
        <cfvo type="max"/>
        <color rgb="FFFFFFFF"/>
        <color rgb="FF57BB8A"/>
      </colorScale>
    </cfRule>
  </conditionalFormatting>
  <conditionalFormatting sqref="J26:L35">
    <cfRule type="colorScale" priority="7">
      <colorScale>
        <cfvo type="min"/>
        <cfvo type="max"/>
        <color rgb="FFFFFFFF"/>
        <color rgb="FF57BB8A"/>
      </colorScale>
    </cfRule>
  </conditionalFormatting>
  <conditionalFormatting sqref="J15:M15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6:M17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8:M18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26:M36 N26:N30">
    <cfRule type="colorScale" priority="10">
      <colorScale>
        <cfvo type="min"/>
        <cfvo type="max"/>
        <color rgb="FFFFFFFF"/>
        <color rgb="FF57BB8A"/>
      </colorScale>
    </cfRule>
  </conditionalFormatting>
  <conditionalFormatting sqref="N27:N36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3:R13 O19">
    <cfRule type="colorScale" priority="9">
      <colorScale>
        <cfvo type="min"/>
        <cfvo type="max"/>
        <color rgb="FFFFFFFF"/>
        <color rgb="FF57BB8A"/>
      </colorScale>
    </cfRule>
  </conditionalFormatting>
  <conditionalFormatting sqref="P15:R15">
    <cfRule type="colorScale" priority="2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S18:S26 X18:X30 AC18:AC25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29:S35 X25 X31:X35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29:T33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77" r:id="rId1" xr:uid="{A32C90E3-E976-4F66-A06B-22C1EA08881D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HDFCAMC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2024-10-21T14:59:53Z</dcterms:created>
  <dcterms:modified xsi:type="dcterms:W3CDTF">2024-10-21T15:00:17Z</dcterms:modified>
</cp:coreProperties>
</file>