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56DB5C85-AA51-4CEC-8F0D-500A5E7D6543}" xr6:coauthVersionLast="47" xr6:coauthVersionMax="47" xr10:uidLastSave="{00000000-0000-0000-0000-000000000000}"/>
  <bookViews>
    <workbookView xWindow="-108" yWindow="-108" windowWidth="23256" windowHeight="12456" xr2:uid="{A1EA48DC-3F7D-4AF4-AF69-93244146817B}"/>
  </bookViews>
  <sheets>
    <sheet name="kajariacer" sheetId="1" r:id="rId1"/>
  </sheets>
  <externalReferences>
    <externalReference r:id="rId2"/>
  </externalReferences>
  <definedNames>
    <definedName name="stockreach_financials.aspx?scripcode_500233_expandable_0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0" i="1" l="1"/>
  <c r="P70" i="1" s="1"/>
  <c r="M70" i="1"/>
  <c r="L70" i="1"/>
  <c r="G70" i="1"/>
  <c r="P69" i="1"/>
  <c r="O69" i="1"/>
  <c r="N69" i="1"/>
  <c r="M69" i="1"/>
  <c r="L69" i="1"/>
  <c r="G69" i="1"/>
  <c r="N68" i="1"/>
  <c r="P68" i="1" s="1"/>
  <c r="M68" i="1"/>
  <c r="L68" i="1"/>
  <c r="G68" i="1"/>
  <c r="N67" i="1"/>
  <c r="P67" i="1" s="1"/>
  <c r="M67" i="1"/>
  <c r="L67" i="1"/>
  <c r="G67" i="1"/>
  <c r="N66" i="1"/>
  <c r="P66" i="1" s="1"/>
  <c r="M66" i="1"/>
  <c r="L66" i="1"/>
  <c r="G66" i="1"/>
  <c r="P65" i="1"/>
  <c r="O65" i="1"/>
  <c r="N65" i="1"/>
  <c r="M65" i="1"/>
  <c r="L65" i="1"/>
  <c r="G65" i="1"/>
  <c r="N64" i="1"/>
  <c r="P64" i="1" s="1"/>
  <c r="M64" i="1"/>
  <c r="L64" i="1"/>
  <c r="G64" i="1"/>
  <c r="P63" i="1"/>
  <c r="O63" i="1"/>
  <c r="N63" i="1"/>
  <c r="M63" i="1"/>
  <c r="L63" i="1"/>
  <c r="G63" i="1"/>
  <c r="N62" i="1"/>
  <c r="P62" i="1" s="1"/>
  <c r="M62" i="1"/>
  <c r="L62" i="1"/>
  <c r="G62" i="1"/>
  <c r="P61" i="1"/>
  <c r="O61" i="1"/>
  <c r="N61" i="1"/>
  <c r="M61" i="1"/>
  <c r="L61" i="1"/>
  <c r="G61" i="1"/>
  <c r="N60" i="1"/>
  <c r="P60" i="1" s="1"/>
  <c r="M60" i="1"/>
  <c r="L60" i="1"/>
  <c r="G60" i="1"/>
  <c r="P59" i="1"/>
  <c r="N59" i="1"/>
  <c r="O59" i="1" s="1"/>
  <c r="M59" i="1"/>
  <c r="L59" i="1"/>
  <c r="G59" i="1"/>
  <c r="N58" i="1"/>
  <c r="P58" i="1" s="1"/>
  <c r="M58" i="1"/>
  <c r="L58" i="1"/>
  <c r="G58" i="1"/>
  <c r="AB57" i="1"/>
  <c r="N57" i="1"/>
  <c r="P57" i="1" s="1"/>
  <c r="M57" i="1"/>
  <c r="L57" i="1"/>
  <c r="G57" i="1"/>
  <c r="AB56" i="1"/>
  <c r="P56" i="1"/>
  <c r="N56" i="1"/>
  <c r="O56" i="1" s="1"/>
  <c r="M56" i="1"/>
  <c r="L56" i="1"/>
  <c r="G56" i="1"/>
  <c r="N55" i="1"/>
  <c r="P55" i="1" s="1"/>
  <c r="M55" i="1"/>
  <c r="L55" i="1"/>
  <c r="G55" i="1"/>
  <c r="P54" i="1"/>
  <c r="N54" i="1"/>
  <c r="O54" i="1" s="1"/>
  <c r="M54" i="1"/>
  <c r="L54" i="1"/>
  <c r="G54" i="1"/>
  <c r="N53" i="1"/>
  <c r="P53" i="1" s="1"/>
  <c r="M53" i="1"/>
  <c r="L53" i="1"/>
  <c r="G53" i="1"/>
  <c r="P52" i="1"/>
  <c r="N52" i="1"/>
  <c r="O52" i="1" s="1"/>
  <c r="M52" i="1"/>
  <c r="L52" i="1"/>
  <c r="G52" i="1"/>
  <c r="N51" i="1"/>
  <c r="P51" i="1" s="1"/>
  <c r="M51" i="1"/>
  <c r="L51" i="1"/>
  <c r="G51" i="1"/>
  <c r="P50" i="1"/>
  <c r="O50" i="1"/>
  <c r="N50" i="1"/>
  <c r="M50" i="1"/>
  <c r="L50" i="1"/>
  <c r="L40" i="1" s="1"/>
  <c r="G50" i="1"/>
  <c r="N49" i="1"/>
  <c r="P49" i="1" s="1"/>
  <c r="M49" i="1"/>
  <c r="L49" i="1"/>
  <c r="G49" i="1"/>
  <c r="P48" i="1"/>
  <c r="N48" i="1"/>
  <c r="O48" i="1" s="1"/>
  <c r="M48" i="1"/>
  <c r="L48" i="1"/>
  <c r="G48" i="1"/>
  <c r="N47" i="1"/>
  <c r="N41" i="1" s="1"/>
  <c r="M47" i="1"/>
  <c r="L47" i="1"/>
  <c r="D47" i="1"/>
  <c r="D43" i="1" s="1"/>
  <c r="N46" i="1"/>
  <c r="P46" i="1" s="1"/>
  <c r="M46" i="1"/>
  <c r="F46" i="1"/>
  <c r="L46" i="1" s="1"/>
  <c r="E46" i="1"/>
  <c r="G46" i="1" s="1"/>
  <c r="D46" i="1"/>
  <c r="N43" i="1"/>
  <c r="M43" i="1"/>
  <c r="L43" i="1"/>
  <c r="K43" i="1"/>
  <c r="J43" i="1"/>
  <c r="I43" i="1"/>
  <c r="H43" i="1"/>
  <c r="F43" i="1"/>
  <c r="E43" i="1"/>
  <c r="M42" i="1"/>
  <c r="K42" i="1"/>
  <c r="J42" i="1"/>
  <c r="I42" i="1"/>
  <c r="H42" i="1"/>
  <c r="F42" i="1"/>
  <c r="E42" i="1"/>
  <c r="D42" i="1"/>
  <c r="M41" i="1"/>
  <c r="K41" i="1"/>
  <c r="J41" i="1"/>
  <c r="I41" i="1"/>
  <c r="H41" i="1"/>
  <c r="F41" i="1"/>
  <c r="E41" i="1"/>
  <c r="D41" i="1"/>
  <c r="M40" i="1"/>
  <c r="K40" i="1"/>
  <c r="J40" i="1"/>
  <c r="I40" i="1"/>
  <c r="H40" i="1"/>
  <c r="F40" i="1"/>
  <c r="E40" i="1"/>
  <c r="D40" i="1"/>
  <c r="O37" i="1"/>
  <c r="X35" i="1"/>
  <c r="W35" i="1"/>
  <c r="Y31" i="1" s="1"/>
  <c r="P35" i="1"/>
  <c r="M35" i="1"/>
  <c r="Z33" i="1"/>
  <c r="Z32" i="1"/>
  <c r="N32" i="1"/>
  <c r="M32" i="1"/>
  <c r="O32" i="1" s="1"/>
  <c r="I32" i="1"/>
  <c r="H32" i="1"/>
  <c r="J32" i="1" s="1"/>
  <c r="D32" i="1"/>
  <c r="E32" i="1" s="1"/>
  <c r="C32" i="1"/>
  <c r="Z31" i="1"/>
  <c r="N31" i="1"/>
  <c r="M31" i="1"/>
  <c r="O31" i="1" s="1"/>
  <c r="I31" i="1"/>
  <c r="J31" i="1" s="1"/>
  <c r="H31" i="1"/>
  <c r="D31" i="1"/>
  <c r="C31" i="1"/>
  <c r="E31" i="1" s="1"/>
  <c r="Z30" i="1"/>
  <c r="O30" i="1"/>
  <c r="J30" i="1"/>
  <c r="E30" i="1"/>
  <c r="Z29" i="1"/>
  <c r="S29" i="1"/>
  <c r="R29" i="1"/>
  <c r="T27" i="1" s="1"/>
  <c r="O29" i="1"/>
  <c r="J29" i="1"/>
  <c r="E29" i="1"/>
  <c r="Z28" i="1"/>
  <c r="O28" i="1"/>
  <c r="J28" i="1"/>
  <c r="E28" i="1"/>
  <c r="Z27" i="1"/>
  <c r="Y27" i="1"/>
  <c r="O27" i="1"/>
  <c r="J27" i="1"/>
  <c r="E27" i="1"/>
  <c r="Z26" i="1"/>
  <c r="O26" i="1"/>
  <c r="J26" i="1"/>
  <c r="E26" i="1"/>
  <c r="H19" i="1"/>
  <c r="F19" i="1"/>
  <c r="J19" i="1" s="1"/>
  <c r="D19" i="1"/>
  <c r="D18" i="1" s="1"/>
  <c r="D14" i="1"/>
  <c r="M11" i="1"/>
  <c r="H11" i="1"/>
  <c r="G11" i="1"/>
  <c r="F11" i="1"/>
  <c r="E11" i="1"/>
  <c r="D11" i="1"/>
  <c r="C11" i="1"/>
  <c r="B11" i="1"/>
  <c r="Q6" i="1"/>
  <c r="P6" i="1"/>
  <c r="O6" i="1"/>
  <c r="N6" i="1"/>
  <c r="M6" i="1"/>
  <c r="L6" i="1"/>
  <c r="K6" i="1"/>
  <c r="J6" i="1"/>
  <c r="I6" i="1"/>
  <c r="H6" i="1"/>
  <c r="E6" i="1"/>
  <c r="G4" i="1"/>
  <c r="G6" i="1" s="1"/>
  <c r="F4" i="1"/>
  <c r="F6" i="1" s="1"/>
  <c r="E4" i="1"/>
  <c r="D4" i="1"/>
  <c r="C4" i="1"/>
  <c r="D17" i="1" l="1"/>
  <c r="I19" i="1"/>
  <c r="I11" i="1"/>
  <c r="T26" i="1"/>
  <c r="N40" i="1"/>
  <c r="L42" i="1"/>
  <c r="O47" i="1"/>
  <c r="O51" i="1"/>
  <c r="O41" i="1" s="1"/>
  <c r="O55" i="1"/>
  <c r="D5" i="1"/>
  <c r="D6" i="1" s="1"/>
  <c r="J11" i="1"/>
  <c r="E19" i="1"/>
  <c r="E23" i="1" s="1"/>
  <c r="Y26" i="1"/>
  <c r="Y30" i="1"/>
  <c r="Y33" i="1"/>
  <c r="Y35" i="1"/>
  <c r="O46" i="1"/>
  <c r="P47" i="1"/>
  <c r="O60" i="1"/>
  <c r="O64" i="1"/>
  <c r="O68" i="1"/>
  <c r="Y32" i="1"/>
  <c r="C6" i="1"/>
  <c r="K11" i="1"/>
  <c r="Z35" i="1"/>
  <c r="N42" i="1"/>
  <c r="L11" i="1"/>
  <c r="G19" i="1"/>
  <c r="T29" i="1"/>
  <c r="L41" i="1"/>
  <c r="O67" i="1"/>
  <c r="Y28" i="1"/>
  <c r="Y29" i="1"/>
  <c r="P37" i="1"/>
  <c r="G47" i="1"/>
  <c r="O49" i="1"/>
  <c r="O53" i="1"/>
  <c r="O58" i="1"/>
  <c r="AB59" i="1"/>
  <c r="N11" i="1"/>
  <c r="Q35" i="1"/>
  <c r="Q37" i="1" s="1"/>
  <c r="R35" i="1" s="1"/>
  <c r="O11" i="1" s="1"/>
  <c r="O57" i="1"/>
  <c r="O62" i="1"/>
  <c r="O66" i="1"/>
  <c r="O70" i="1"/>
  <c r="P42" i="1" l="1"/>
  <c r="P41" i="1"/>
  <c r="P40" i="1"/>
  <c r="P43" i="1"/>
  <c r="G41" i="1"/>
  <c r="G42" i="1"/>
  <c r="G40" i="1"/>
  <c r="G22" i="1" s="1"/>
  <c r="E18" i="1" s="1"/>
  <c r="G43" i="1"/>
  <c r="O42" i="1"/>
  <c r="O40" i="1"/>
  <c r="O43" i="1"/>
  <c r="K19" i="1"/>
  <c r="M19" i="1"/>
  <c r="G18" i="1"/>
  <c r="E17" i="1" l="1"/>
  <c r="F18" i="1"/>
  <c r="L19" i="1"/>
  <c r="N19" i="1" s="1"/>
  <c r="F14" i="1" s="1"/>
  <c r="G14" i="1" s="1"/>
  <c r="M18" i="1"/>
  <c r="G17" i="1"/>
  <c r="K18" i="1"/>
  <c r="L18" i="1" s="1"/>
  <c r="M17" i="1" l="1"/>
  <c r="K17" i="1"/>
  <c r="L17" i="1" s="1"/>
  <c r="F17" i="1"/>
  <c r="J18" i="1"/>
  <c r="H18" i="1"/>
  <c r="I18" i="1" s="1"/>
  <c r="N18" i="1" s="1"/>
  <c r="H17" i="1" l="1"/>
  <c r="J17" i="1"/>
  <c r="I17" i="1" l="1"/>
  <c r="N17" i="1" s="1"/>
</calcChain>
</file>

<file path=xl/sharedStrings.xml><?xml version="1.0" encoding="utf-8"?>
<sst xmlns="http://schemas.openxmlformats.org/spreadsheetml/2006/main" count="206" uniqueCount="134">
  <si>
    <t>Company</t>
  </si>
  <si>
    <t>Price</t>
  </si>
  <si>
    <t>Marketcap</t>
  </si>
  <si>
    <t>Sales</t>
  </si>
  <si>
    <t>Profit</t>
  </si>
  <si>
    <t>EPS</t>
  </si>
  <si>
    <t>FV</t>
  </si>
  <si>
    <t>Equity</t>
  </si>
  <si>
    <t>Reserve</t>
  </si>
  <si>
    <t>DEBT</t>
  </si>
  <si>
    <t>LEASE</t>
  </si>
  <si>
    <t>CUR.ASSETS</t>
  </si>
  <si>
    <t>CUR.LIABILITIES</t>
  </si>
  <si>
    <t>ASSETS</t>
  </si>
  <si>
    <t>LIABILITIES</t>
  </si>
  <si>
    <t>TRADE REC</t>
  </si>
  <si>
    <t>KAJARIACER</t>
  </si>
  <si>
    <t>Last Year_25</t>
  </si>
  <si>
    <t>GROWTH</t>
  </si>
  <si>
    <t>LIQUIDITY</t>
  </si>
  <si>
    <t>SOLVENCY</t>
  </si>
  <si>
    <t>PROFITABILITY</t>
  </si>
  <si>
    <t>VALUATIONS</t>
  </si>
  <si>
    <t>SALES GROWTH</t>
  </si>
  <si>
    <t>P-MARGIN</t>
  </si>
  <si>
    <t>CUR.RATIO</t>
  </si>
  <si>
    <t>TRADE CYC</t>
  </si>
  <si>
    <t>DEBT2EQUITY</t>
  </si>
  <si>
    <t>DEBTRATIO</t>
  </si>
  <si>
    <t>ICR</t>
  </si>
  <si>
    <t>ROE</t>
  </si>
  <si>
    <t>ROA</t>
  </si>
  <si>
    <t>PE</t>
  </si>
  <si>
    <t>YIELD</t>
  </si>
  <si>
    <t>BOOKVALUE</t>
  </si>
  <si>
    <t>PBV</t>
  </si>
  <si>
    <t>PEG</t>
  </si>
  <si>
    <t>STR. WEIGHTAGE</t>
  </si>
  <si>
    <t>FACTOR</t>
  </si>
  <si>
    <t>TECH. WEIGHT</t>
  </si>
  <si>
    <t>KAJARIACERA</t>
  </si>
  <si>
    <t>Year</t>
  </si>
  <si>
    <t>Total Income</t>
  </si>
  <si>
    <t>Net Profit</t>
  </si>
  <si>
    <t>BookValue</t>
  </si>
  <si>
    <t>Low Price Range</t>
  </si>
  <si>
    <t>FairPrice@EPS</t>
  </si>
  <si>
    <t>HIgh Price Range</t>
  </si>
  <si>
    <t>FairPrice@PBV</t>
  </si>
  <si>
    <t>Blended Fairvalue</t>
  </si>
  <si>
    <t>FY_2035</t>
  </si>
  <si>
    <t>FY_2030</t>
  </si>
  <si>
    <t>FY_2026</t>
  </si>
  <si>
    <t>Expected Growth</t>
  </si>
  <si>
    <t>MARGIN</t>
  </si>
  <si>
    <t>LongTerm</t>
  </si>
  <si>
    <t>C_YEAR</t>
  </si>
  <si>
    <t>Q1_FY_26</t>
  </si>
  <si>
    <t>Q1_FY_25</t>
  </si>
  <si>
    <t>Q4_FY_25</t>
  </si>
  <si>
    <t>Q4_FY_24</t>
  </si>
  <si>
    <t>FY_25</t>
  </si>
  <si>
    <t>FY_24</t>
  </si>
  <si>
    <t>SEGMENT</t>
  </si>
  <si>
    <t>SHARE</t>
  </si>
  <si>
    <t>MAJORCOST</t>
  </si>
  <si>
    <t>SALES</t>
  </si>
  <si>
    <t>TILES</t>
  </si>
  <si>
    <t>POWERFUEL</t>
  </si>
  <si>
    <t>COST</t>
  </si>
  <si>
    <t>OTHERS</t>
  </si>
  <si>
    <t>MATERIAL</t>
  </si>
  <si>
    <t>FINANCE</t>
  </si>
  <si>
    <t>STOCKINTRADE</t>
  </si>
  <si>
    <t>PROFIT</t>
  </si>
  <si>
    <t>TOTAL</t>
  </si>
  <si>
    <t>EMPLOYEE</t>
  </si>
  <si>
    <t>OTHERCOST</t>
  </si>
  <si>
    <t>D&amp;A</t>
  </si>
  <si>
    <t>INVENTORY</t>
  </si>
  <si>
    <t>TREND</t>
  </si>
  <si>
    <t>H1_FY_25</t>
  </si>
  <si>
    <t>9M_FY_25</t>
  </si>
  <si>
    <t>EST-FY26</t>
  </si>
  <si>
    <t>Q2_FY_25</t>
  </si>
  <si>
    <t>Q3_FY_25</t>
  </si>
  <si>
    <t>Tr.FY_26</t>
  </si>
  <si>
    <t>EPS_24</t>
  </si>
  <si>
    <t>Trail_EPS</t>
  </si>
  <si>
    <t>F_EPS_26</t>
  </si>
  <si>
    <t>PE_24</t>
  </si>
  <si>
    <t>T_PE_24</t>
  </si>
  <si>
    <t>F_PE_25</t>
  </si>
  <si>
    <t>ACTUAL GROWTH</t>
  </si>
  <si>
    <t>NPM %</t>
  </si>
  <si>
    <t>Other Equity</t>
  </si>
  <si>
    <t>Low Price</t>
  </si>
  <si>
    <t>High Price</t>
  </si>
  <si>
    <t>LOW PE</t>
  </si>
  <si>
    <t>High PE</t>
  </si>
  <si>
    <t>Low PBV</t>
  </si>
  <si>
    <t>High PBV</t>
  </si>
  <si>
    <t>20 YEARS</t>
  </si>
  <si>
    <t>10 YEARS</t>
  </si>
  <si>
    <t>5 YEARS</t>
  </si>
  <si>
    <t>LAST YEAR</t>
  </si>
  <si>
    <t>RAWDATA</t>
  </si>
  <si>
    <t>Actual</t>
  </si>
  <si>
    <t>FY_2025</t>
  </si>
  <si>
    <t>FY_2024</t>
  </si>
  <si>
    <t>FY_2023</t>
  </si>
  <si>
    <t>FY_2022</t>
  </si>
  <si>
    <t>FY_2021</t>
  </si>
  <si>
    <t>FY_2020</t>
  </si>
  <si>
    <t>FY_2019</t>
  </si>
  <si>
    <t>FY_2018</t>
  </si>
  <si>
    <t>SPLIT 2:1</t>
  </si>
  <si>
    <t>FY_2017</t>
  </si>
  <si>
    <t>FY_2016</t>
  </si>
  <si>
    <t>FY_2015</t>
  </si>
  <si>
    <t>FY_2014</t>
  </si>
  <si>
    <t>FY_2013</t>
  </si>
  <si>
    <t>FY_2012</t>
  </si>
  <si>
    <t>FY_2011</t>
  </si>
  <si>
    <t>FY_2010</t>
  </si>
  <si>
    <t>FY_2009</t>
  </si>
  <si>
    <t>FY_2008</t>
  </si>
  <si>
    <t>FY_2007</t>
  </si>
  <si>
    <t>Split*5</t>
  </si>
  <si>
    <t>FY_2006</t>
  </si>
  <si>
    <t>FY_2005</t>
  </si>
  <si>
    <t>FY_2004</t>
  </si>
  <si>
    <t>FY_2003</t>
  </si>
  <si>
    <t>FY_2002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</si>
</sst>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0.0"/>
    <numFmt numFmtId="166" formatCode="#,##0.0"/>
  </numFmts>
  <fonts count="1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Arial"/>
    </font>
    <font>
      <sz val="24"/>
      <color rgb="FFFFFFFF"/>
      <name val="Arial"/>
    </font>
    <font>
      <sz val="11"/>
      <name val="Calibri"/>
    </font>
    <font>
      <sz val="11"/>
      <color rgb="FFFFFFFF"/>
      <name val="Arial"/>
    </font>
    <font>
      <sz val="11"/>
      <color theme="1"/>
      <name val="Calibri"/>
    </font>
    <font>
      <b/>
      <i/>
      <sz val="11"/>
      <color theme="1"/>
      <name val="Arial"/>
    </font>
    <font>
      <i/>
      <sz val="11"/>
      <color theme="1"/>
      <name val="Calibri"/>
    </font>
    <font>
      <sz val="11"/>
      <color rgb="FF002060"/>
      <name val="Calibri"/>
    </font>
    <font>
      <b/>
      <sz val="11"/>
      <color theme="0"/>
      <name val="Calibri"/>
      <scheme val="minor"/>
    </font>
    <font>
      <b/>
      <i/>
      <sz val="11"/>
      <color theme="1"/>
      <name val="Calibri"/>
      <scheme val="minor"/>
    </font>
    <font>
      <sz val="25"/>
      <color theme="1"/>
      <name val="Calibri"/>
      <scheme val="minor"/>
    </font>
    <font>
      <sz val="10"/>
      <color theme="1"/>
      <name val="Arial"/>
    </font>
    <font>
      <sz val="11"/>
      <color rgb="FF980000"/>
      <name val="Arial"/>
    </font>
    <font>
      <sz val="11"/>
      <color rgb="FF660000"/>
      <name val="Arial"/>
    </font>
    <font>
      <sz val="11"/>
      <color rgb="FF9C0006"/>
      <name val="Calibri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20124D"/>
        <bgColor rgb="FF20124D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84CEAA"/>
        <bgColor rgb="FF84CEAA"/>
      </patternFill>
    </fill>
    <fill>
      <patternFill patternType="solid">
        <fgColor rgb="FFCCCCCC"/>
        <bgColor rgb="FFCCCCCC"/>
      </patternFill>
    </fill>
    <fill>
      <patternFill patternType="solid">
        <fgColor rgb="FFD6D6D6"/>
        <bgColor rgb="FFD6D6D6"/>
      </patternFill>
    </fill>
    <fill>
      <patternFill patternType="solid">
        <fgColor rgb="FFD9D9D9"/>
        <bgColor rgb="FFD9D9D9"/>
      </patternFill>
    </fill>
    <fill>
      <patternFill patternType="solid">
        <fgColor rgb="FFE6B8AF"/>
        <bgColor rgb="FFE6B8AF"/>
      </patternFill>
    </fill>
    <fill>
      <patternFill patternType="solid">
        <fgColor rgb="FFD9EAD3"/>
        <bgColor rgb="FFD9EAD3"/>
      </patternFill>
    </fill>
    <fill>
      <patternFill patternType="solid">
        <fgColor rgb="FFFFC7CE"/>
        <bgColor rgb="FFFFC7CE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2" fillId="2" borderId="0" xfId="0" applyFont="1" applyFill="1" applyAlignment="1">
      <alignment horizontal="left"/>
    </xf>
    <xf numFmtId="0" fontId="5" fillId="3" borderId="4" xfId="0" applyFont="1" applyFill="1" applyBorder="1"/>
    <xf numFmtId="1" fontId="6" fillId="0" borderId="4" xfId="0" applyNumberFormat="1" applyFont="1" applyBorder="1"/>
    <xf numFmtId="3" fontId="2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7" fillId="4" borderId="4" xfId="0" applyFont="1" applyFill="1" applyBorder="1"/>
    <xf numFmtId="9" fontId="7" fillId="4" borderId="4" xfId="0" applyNumberFormat="1" applyFont="1" applyFill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5" fillId="3" borderId="0" xfId="0" applyFont="1" applyFill="1"/>
    <xf numFmtId="9" fontId="2" fillId="0" borderId="0" xfId="0" applyNumberFormat="1" applyFont="1"/>
    <xf numFmtId="9" fontId="2" fillId="5" borderId="4" xfId="0" applyNumberFormat="1" applyFont="1" applyFill="1" applyBorder="1" applyAlignment="1">
      <alignment horizontal="right"/>
    </xf>
    <xf numFmtId="164" fontId="2" fillId="5" borderId="4" xfId="0" applyNumberFormat="1" applyFont="1" applyFill="1" applyBorder="1" applyAlignment="1">
      <alignment horizontal="right"/>
    </xf>
    <xf numFmtId="165" fontId="2" fillId="5" borderId="4" xfId="0" applyNumberFormat="1" applyFont="1" applyFill="1" applyBorder="1" applyAlignment="1">
      <alignment horizontal="right"/>
    </xf>
    <xf numFmtId="3" fontId="2" fillId="5" borderId="4" xfId="0" applyNumberFormat="1" applyFont="1" applyFill="1" applyBorder="1" applyAlignment="1">
      <alignment horizontal="right"/>
    </xf>
    <xf numFmtId="1" fontId="2" fillId="5" borderId="4" xfId="0" applyNumberFormat="1" applyFont="1" applyFill="1" applyBorder="1" applyAlignment="1">
      <alignment horizontal="right"/>
    </xf>
    <xf numFmtId="1" fontId="6" fillId="0" borderId="4" xfId="0" applyNumberFormat="1" applyFont="1" applyBorder="1" applyAlignment="1">
      <alignment horizontal="right"/>
    </xf>
    <xf numFmtId="10" fontId="2" fillId="6" borderId="4" xfId="0" applyNumberFormat="1" applyFont="1" applyFill="1" applyBorder="1" applyAlignment="1">
      <alignment horizontal="right"/>
    </xf>
    <xf numFmtId="2" fontId="6" fillId="0" borderId="4" xfId="0" applyNumberFormat="1" applyFont="1" applyBorder="1" applyAlignment="1">
      <alignment horizontal="right"/>
    </xf>
    <xf numFmtId="10" fontId="2" fillId="0" borderId="4" xfId="0" applyNumberFormat="1" applyFont="1" applyBorder="1" applyAlignment="1">
      <alignment horizontal="right"/>
    </xf>
    <xf numFmtId="0" fontId="6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left" wrapText="1"/>
    </xf>
    <xf numFmtId="1" fontId="6" fillId="7" borderId="4" xfId="0" applyNumberFormat="1" applyFont="1" applyFill="1" applyBorder="1" applyAlignment="1">
      <alignment horizontal="right" wrapText="1"/>
    </xf>
    <xf numFmtId="3" fontId="8" fillId="8" borderId="4" xfId="0" applyNumberFormat="1" applyFont="1" applyFill="1" applyBorder="1" applyAlignment="1">
      <alignment horizontal="right"/>
    </xf>
    <xf numFmtId="1" fontId="2" fillId="7" borderId="4" xfId="0" applyNumberFormat="1" applyFont="1" applyFill="1" applyBorder="1" applyAlignment="1">
      <alignment horizontal="right"/>
    </xf>
    <xf numFmtId="3" fontId="2" fillId="7" borderId="4" xfId="0" applyNumberFormat="1" applyFont="1" applyFill="1" applyBorder="1" applyAlignment="1">
      <alignment horizontal="right"/>
    </xf>
    <xf numFmtId="1" fontId="2" fillId="9" borderId="4" xfId="0" applyNumberFormat="1" applyFont="1" applyFill="1" applyBorder="1" applyAlignment="1">
      <alignment horizontal="right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1" fontId="9" fillId="2" borderId="0" xfId="0" applyNumberFormat="1" applyFont="1" applyFill="1" applyAlignment="1">
      <alignment horizontal="right" wrapText="1"/>
    </xf>
    <xf numFmtId="1" fontId="6" fillId="2" borderId="0" xfId="0" applyNumberFormat="1" applyFont="1" applyFill="1" applyAlignment="1">
      <alignment horizontal="right" wrapText="1"/>
    </xf>
    <xf numFmtId="1" fontId="1" fillId="0" borderId="0" xfId="0" applyNumberFormat="1" applyFont="1"/>
    <xf numFmtId="0" fontId="2" fillId="2" borderId="4" xfId="0" applyFont="1" applyFill="1" applyBorder="1" applyAlignment="1">
      <alignment horizontal="left"/>
    </xf>
    <xf numFmtId="9" fontId="2" fillId="2" borderId="4" xfId="0" applyNumberFormat="1" applyFont="1" applyFill="1" applyBorder="1"/>
    <xf numFmtId="164" fontId="2" fillId="2" borderId="4" xfId="0" applyNumberFormat="1" applyFont="1" applyFill="1" applyBorder="1"/>
    <xf numFmtId="0" fontId="10" fillId="2" borderId="5" xfId="0" applyFont="1" applyFill="1" applyBorder="1"/>
    <xf numFmtId="0" fontId="1" fillId="0" borderId="4" xfId="0" applyFont="1" applyBorder="1"/>
    <xf numFmtId="9" fontId="1" fillId="0" borderId="4" xfId="0" applyNumberFormat="1" applyFont="1" applyBorder="1"/>
    <xf numFmtId="9" fontId="2" fillId="2" borderId="0" xfId="0" applyNumberFormat="1" applyFont="1" applyFill="1"/>
    <xf numFmtId="9" fontId="1" fillId="0" borderId="0" xfId="0" applyNumberFormat="1" applyFont="1"/>
    <xf numFmtId="1" fontId="1" fillId="0" borderId="4" xfId="0" applyNumberFormat="1" applyFont="1" applyBorder="1"/>
    <xf numFmtId="0" fontId="11" fillId="0" borderId="4" xfId="0" applyFont="1" applyBorder="1"/>
    <xf numFmtId="1" fontId="7" fillId="2" borderId="4" xfId="0" applyNumberFormat="1" applyFont="1" applyFill="1" applyBorder="1"/>
    <xf numFmtId="2" fontId="1" fillId="0" borderId="4" xfId="0" applyNumberFormat="1" applyFont="1" applyBorder="1"/>
    <xf numFmtId="165" fontId="1" fillId="0" borderId="4" xfId="0" applyNumberFormat="1" applyFont="1" applyBorder="1"/>
    <xf numFmtId="0" fontId="2" fillId="2" borderId="4" xfId="0" applyFont="1" applyFill="1" applyBorder="1"/>
    <xf numFmtId="164" fontId="1" fillId="0" borderId="4" xfId="0" applyNumberFormat="1" applyFont="1" applyBorder="1"/>
    <xf numFmtId="164" fontId="1" fillId="0" borderId="0" xfId="0" applyNumberFormat="1" applyFont="1"/>
    <xf numFmtId="10" fontId="1" fillId="0" borderId="0" xfId="0" applyNumberFormat="1" applyFont="1"/>
    <xf numFmtId="166" fontId="1" fillId="0" borderId="4" xfId="0" applyNumberFormat="1" applyFont="1" applyBorder="1"/>
    <xf numFmtId="0" fontId="5" fillId="3" borderId="0" xfId="0" applyFont="1" applyFill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165" fontId="12" fillId="4" borderId="0" xfId="0" applyNumberFormat="1" applyFont="1" applyFill="1" applyAlignment="1">
      <alignment horizontal="center" vertical="center"/>
    </xf>
    <xf numFmtId="9" fontId="11" fillId="0" borderId="4" xfId="0" applyNumberFormat="1" applyFont="1" applyBorder="1"/>
    <xf numFmtId="0" fontId="0" fillId="0" borderId="0" xfId="0"/>
    <xf numFmtId="1" fontId="1" fillId="0" borderId="4" xfId="0" applyNumberFormat="1" applyFont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65" fontId="1" fillId="0" borderId="0" xfId="0" applyNumberFormat="1" applyFont="1"/>
    <xf numFmtId="0" fontId="2" fillId="2" borderId="5" xfId="0" applyFont="1" applyFill="1" applyBorder="1"/>
    <xf numFmtId="0" fontId="13" fillId="2" borderId="4" xfId="0" applyFont="1" applyFill="1" applyBorder="1" applyAlignment="1">
      <alignment horizontal="left"/>
    </xf>
    <xf numFmtId="3" fontId="2" fillId="2" borderId="4" xfId="0" applyNumberFormat="1" applyFont="1" applyFill="1" applyBorder="1"/>
    <xf numFmtId="166" fontId="2" fillId="2" borderId="4" xfId="0" applyNumberFormat="1" applyFont="1" applyFill="1" applyBorder="1"/>
    <xf numFmtId="1" fontId="2" fillId="2" borderId="4" xfId="0" applyNumberFormat="1" applyFont="1" applyFill="1" applyBorder="1"/>
    <xf numFmtId="1" fontId="2" fillId="10" borderId="4" xfId="0" applyNumberFormat="1" applyFont="1" applyFill="1" applyBorder="1"/>
    <xf numFmtId="1" fontId="2" fillId="11" borderId="4" xfId="0" applyNumberFormat="1" applyFont="1" applyFill="1" applyBorder="1"/>
    <xf numFmtId="165" fontId="2" fillId="2" borderId="4" xfId="0" applyNumberFormat="1" applyFont="1" applyFill="1" applyBorder="1"/>
    <xf numFmtId="1" fontId="14" fillId="10" borderId="4" xfId="0" applyNumberFormat="1" applyFont="1" applyFill="1" applyBorder="1"/>
    <xf numFmtId="1" fontId="15" fillId="2" borderId="4" xfId="0" applyNumberFormat="1" applyFont="1" applyFill="1" applyBorder="1"/>
    <xf numFmtId="1" fontId="16" fillId="12" borderId="4" xfId="0" applyNumberFormat="1" applyFont="1" applyFill="1" applyBorder="1"/>
    <xf numFmtId="0" fontId="2" fillId="2" borderId="6" xfId="0" applyFont="1" applyFill="1" applyBorder="1"/>
    <xf numFmtId="1" fontId="2" fillId="2" borderId="7" xfId="0" applyNumberFormat="1" applyFont="1" applyFill="1" applyBorder="1"/>
    <xf numFmtId="165" fontId="2" fillId="2" borderId="7" xfId="0" applyNumberFormat="1" applyFont="1" applyFill="1" applyBorder="1"/>
    <xf numFmtId="0" fontId="3" fillId="2" borderId="8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</cellXfs>
  <cellStyles count="1">
    <cellStyle name="Normal" xfId="0" builtinId="0"/>
  </cellStyles>
  <dxfs count="3"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kajariacer-style" pivot="0" count="3" xr9:uid="{A49369B9-CC42-4430-94F5-800042BF0112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95250</xdr:colOff>
      <xdr:row>111</xdr:row>
      <xdr:rowOff>161925</xdr:rowOff>
    </xdr:from>
    <xdr:ext cx="581025" cy="581025"/>
    <xdr:pic>
      <xdr:nvPicPr>
        <xdr:cNvPr id="2" name="image9.jpg" title="Image">
          <a:extLst>
            <a:ext uri="{FF2B5EF4-FFF2-40B4-BE49-F238E27FC236}">
              <a16:creationId xmlns:a16="http://schemas.microsoft.com/office/drawing/2014/main" id="{80DFD04E-DD9C-4AE6-9108-52E130E0D7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63050" y="22221825"/>
          <a:ext cx="581025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342900</xdr:colOff>
      <xdr:row>70</xdr:row>
      <xdr:rowOff>200025</xdr:rowOff>
    </xdr:from>
    <xdr:ext cx="9953625" cy="3981450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F631A264-BFD6-4EFC-97FF-A4311DBABC1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42900" y="14137005"/>
          <a:ext cx="9953625" cy="398145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0</xdr:row>
      <xdr:rowOff>0</xdr:rowOff>
    </xdr:from>
    <xdr:ext cx="800100" cy="400050"/>
    <xdr:pic>
      <xdr:nvPicPr>
        <xdr:cNvPr id="4" name="image4.png">
          <a:extLst>
            <a:ext uri="{FF2B5EF4-FFF2-40B4-BE49-F238E27FC236}">
              <a16:creationId xmlns:a16="http://schemas.microsoft.com/office/drawing/2014/main" id="{652146B0-8243-47F6-8C95-7427E9E9ECC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0520" y="0"/>
          <a:ext cx="800100" cy="4000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ofi\Downloads\ceramics.xlsx" TargetMode="External"/><Relationship Id="rId1" Type="http://schemas.openxmlformats.org/officeDocument/2006/relationships/externalLinkPath" Target="/Users/profi/Downloads/cerami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int Industry"/>
      <sheetName val="Decor"/>
      <sheetName val="CERAMICS"/>
      <sheetName val="SFL"/>
      <sheetName val="kajariacer"/>
      <sheetName val="Sheet2"/>
      <sheetName val="Asian paint Valuations"/>
      <sheetName val="Furniture, Furnishing,Paints"/>
      <sheetName val="Paint DashBoard"/>
      <sheetName val="ASIANPAINT"/>
      <sheetName val="KANSAINER"/>
      <sheetName val="BERGEPAINT"/>
      <sheetName val="AKZOINDIA"/>
      <sheetName val="CE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24F63A-162E-49F3-9800-8B91046388CD}" name="Table_1" displayName="Table_1" ref="Y26:Y33" headerRowCount="0">
  <tableColumns count="1">
    <tableColumn id="1" xr3:uid="{39D541D8-A2E6-4405-AC53-09D589ECEADF}" name="Column1">
      <calculatedColumnFormula>W26/$W$35</calculatedColumnFormula>
    </tableColumn>
  </tableColumns>
  <tableStyleInfo name="kajariace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F9791-8DAC-48B6-9E86-FC5E4E0D5F95}">
  <dimension ref="A1:AE1029"/>
  <sheetViews>
    <sheetView showGridLines="0" tabSelected="1" workbookViewId="0"/>
  </sheetViews>
  <sheetFormatPr defaultColWidth="14.44140625" defaultRowHeight="15" customHeight="1"/>
  <cols>
    <col min="1" max="1" width="5.109375" customWidth="1"/>
    <col min="2" max="2" width="18" customWidth="1"/>
    <col min="3" max="3" width="11.5546875" customWidth="1"/>
    <col min="4" max="4" width="12.5546875" customWidth="1"/>
    <col min="5" max="5" width="13.33203125" customWidth="1"/>
    <col min="6" max="6" width="15.6640625" customWidth="1"/>
    <col min="7" max="7" width="13" customWidth="1"/>
    <col min="8" max="8" width="14.6640625" customWidth="1"/>
    <col min="9" max="9" width="16.44140625" customWidth="1"/>
    <col min="10" max="10" width="11.88671875" customWidth="1"/>
    <col min="11" max="11" width="11.44140625" customWidth="1"/>
    <col min="12" max="12" width="14.109375" customWidth="1"/>
    <col min="13" max="13" width="14.5546875" customWidth="1"/>
    <col min="14" max="14" width="17.6640625" customWidth="1"/>
    <col min="15" max="15" width="13.88671875" customWidth="1"/>
    <col min="16" max="16" width="12.6640625" customWidth="1"/>
    <col min="17" max="18" width="13.33203125" customWidth="1"/>
    <col min="19" max="19" width="11.5546875" customWidth="1"/>
    <col min="20" max="20" width="14.33203125" customWidth="1"/>
    <col min="21" max="21" width="12.5546875" customWidth="1"/>
    <col min="22" max="22" width="12.33203125" customWidth="1"/>
    <col min="23" max="23" width="11.33203125" customWidth="1"/>
    <col min="24" max="24" width="10.6640625" customWidth="1"/>
  </cols>
  <sheetData>
    <row r="1" spans="1:31" ht="31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4.4">
      <c r="A2" s="1"/>
      <c r="B2" s="1"/>
      <c r="C2" s="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4.4">
      <c r="A3" s="1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 t="s">
        <v>12</v>
      </c>
      <c r="O3" s="6" t="s">
        <v>13</v>
      </c>
      <c r="P3" s="6" t="s">
        <v>14</v>
      </c>
      <c r="Q3" s="6" t="s">
        <v>15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" customHeight="1">
      <c r="A4" s="1"/>
      <c r="B4" s="7" t="s">
        <v>16</v>
      </c>
      <c r="C4" s="8">
        <f ca="1">IFERROR(__xludf.DUMMYFUNCTION("GOOGLEFINANCE(""nse:""&amp;B4,""price"")"),1289.5)</f>
        <v>1289.5</v>
      </c>
      <c r="D4" s="8">
        <f ca="1">IFERROR(__xludf.DUMMYFUNCTION("GOOGLEFINANCE(""nse:""&amp;B4,""MARKETCAP"")/10000000"),20558.8574655)</f>
        <v>20558.857465500001</v>
      </c>
      <c r="E4" s="9">
        <f t="shared" ref="E4:G4" si="0">D46</f>
        <v>4488</v>
      </c>
      <c r="F4" s="9">
        <f t="shared" si="0"/>
        <v>318</v>
      </c>
      <c r="G4" s="10">
        <f t="shared" si="0"/>
        <v>19.68</v>
      </c>
      <c r="H4" s="11">
        <v>1</v>
      </c>
      <c r="I4" s="12">
        <v>15.92</v>
      </c>
      <c r="J4" s="11">
        <v>2728</v>
      </c>
      <c r="K4" s="11">
        <v>176</v>
      </c>
      <c r="L4" s="11">
        <v>98</v>
      </c>
      <c r="M4" s="12">
        <v>1819</v>
      </c>
      <c r="N4" s="12">
        <v>708</v>
      </c>
      <c r="O4" s="12">
        <v>3756</v>
      </c>
      <c r="P4" s="12">
        <v>946</v>
      </c>
      <c r="Q4" s="12">
        <v>570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" customHeight="1">
      <c r="A5" s="1"/>
      <c r="B5" s="13" t="s">
        <v>17</v>
      </c>
      <c r="C5" s="14">
        <v>858</v>
      </c>
      <c r="D5" s="15">
        <f ca="1">C5*D4/C4</f>
        <v>13679.332846373787</v>
      </c>
      <c r="E5" s="14">
        <v>4481</v>
      </c>
      <c r="F5" s="14">
        <v>450</v>
      </c>
      <c r="G5" s="14">
        <v>18.48</v>
      </c>
      <c r="H5" s="14">
        <v>1</v>
      </c>
      <c r="I5" s="15">
        <v>15.92</v>
      </c>
      <c r="J5" s="14">
        <v>2600</v>
      </c>
      <c r="K5" s="14">
        <v>171</v>
      </c>
      <c r="L5" s="14">
        <v>68</v>
      </c>
      <c r="M5" s="14">
        <v>1762</v>
      </c>
      <c r="N5" s="14">
        <v>667</v>
      </c>
      <c r="O5" s="14">
        <v>3543</v>
      </c>
      <c r="P5" s="14">
        <v>868</v>
      </c>
      <c r="Q5" s="14">
        <v>619</v>
      </c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" customHeight="1">
      <c r="A6" s="1"/>
      <c r="B6" s="16" t="s">
        <v>18</v>
      </c>
      <c r="C6" s="17">
        <f t="shared" ref="C6:Q6" ca="1" si="1">(C4/C5)-1</f>
        <v>0.50291375291375284</v>
      </c>
      <c r="D6" s="17">
        <f t="shared" ca="1" si="1"/>
        <v>0.50291375291375306</v>
      </c>
      <c r="E6" s="17">
        <f t="shared" si="1"/>
        <v>1.5621513055121827E-3</v>
      </c>
      <c r="F6" s="17">
        <f t="shared" si="1"/>
        <v>-0.29333333333333333</v>
      </c>
      <c r="G6" s="17">
        <f t="shared" si="1"/>
        <v>6.4935064935064846E-2</v>
      </c>
      <c r="H6" s="17">
        <f t="shared" si="1"/>
        <v>0</v>
      </c>
      <c r="I6" s="17">
        <f t="shared" si="1"/>
        <v>0</v>
      </c>
      <c r="J6" s="17">
        <f t="shared" si="1"/>
        <v>4.9230769230769189E-2</v>
      </c>
      <c r="K6" s="17">
        <f t="shared" si="1"/>
        <v>2.9239766081871288E-2</v>
      </c>
      <c r="L6" s="17">
        <f t="shared" si="1"/>
        <v>0.44117647058823528</v>
      </c>
      <c r="M6" s="17">
        <f t="shared" si="1"/>
        <v>3.2349602724176973E-2</v>
      </c>
      <c r="N6" s="17">
        <f t="shared" si="1"/>
        <v>6.1469265367316339E-2</v>
      </c>
      <c r="O6" s="17">
        <f t="shared" si="1"/>
        <v>6.0118543607112551E-2</v>
      </c>
      <c r="P6" s="17">
        <f t="shared" si="1"/>
        <v>8.9861751152073843E-2</v>
      </c>
      <c r="Q6" s="17">
        <f t="shared" si="1"/>
        <v>-7.9159935379644608E-2</v>
      </c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" customHeight="1">
      <c r="A7" s="1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" customHeight="1">
      <c r="A8" s="1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9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" customHeight="1">
      <c r="A9" s="1"/>
      <c r="B9" s="20" t="s">
        <v>18</v>
      </c>
      <c r="C9" s="20" t="s">
        <v>19</v>
      </c>
      <c r="D9" s="18"/>
      <c r="E9" s="18"/>
      <c r="F9" s="20" t="s">
        <v>20</v>
      </c>
      <c r="G9" s="18"/>
      <c r="H9" s="18"/>
      <c r="I9" s="20" t="s">
        <v>21</v>
      </c>
      <c r="J9" s="18"/>
      <c r="K9" s="20" t="s">
        <v>22</v>
      </c>
      <c r="L9" s="18"/>
      <c r="M9" s="18"/>
      <c r="N9" s="18"/>
      <c r="O9" s="18"/>
      <c r="Q9" s="18"/>
      <c r="R9" s="19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" customHeight="1">
      <c r="A10" s="1"/>
      <c r="B10" s="6" t="s">
        <v>23</v>
      </c>
      <c r="C10" s="6" t="s">
        <v>24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29</v>
      </c>
      <c r="I10" s="6" t="s">
        <v>30</v>
      </c>
      <c r="J10" s="6" t="s">
        <v>31</v>
      </c>
      <c r="K10" s="6" t="s">
        <v>32</v>
      </c>
      <c r="L10" s="6" t="s">
        <v>33</v>
      </c>
      <c r="M10" s="6" t="s">
        <v>34</v>
      </c>
      <c r="N10" s="6" t="s">
        <v>35</v>
      </c>
      <c r="O10" s="6" t="s">
        <v>36</v>
      </c>
      <c r="Q10" s="21"/>
      <c r="R10" s="19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" customHeight="1">
      <c r="A11" s="1"/>
      <c r="B11" s="22">
        <f>F35</f>
        <v>0.01</v>
      </c>
      <c r="C11" s="23">
        <f>C31</f>
        <v>9.9728014505893026E-2</v>
      </c>
      <c r="D11" s="24">
        <f>M4/N4</f>
        <v>2.5692090395480225</v>
      </c>
      <c r="E11" s="25">
        <f>(Q4/E4)*365</f>
        <v>46.356951871657756</v>
      </c>
      <c r="F11" s="22">
        <f>K4/(I4+J4)</f>
        <v>6.4141811714627253E-2</v>
      </c>
      <c r="G11" s="22">
        <f>P4/O4</f>
        <v>0.25186368477103299</v>
      </c>
      <c r="H11" s="26">
        <f>C32</f>
        <v>28.6</v>
      </c>
      <c r="I11" s="22">
        <f>F4/(J4+I4)</f>
        <v>0.11589259162074696</v>
      </c>
      <c r="J11" s="22">
        <f>F4/O4</f>
        <v>8.4664536741214061E-2</v>
      </c>
      <c r="K11" s="24">
        <f ca="1">C4/G4</f>
        <v>65.523373983739845</v>
      </c>
      <c r="L11" s="23">
        <f ca="1">G4/C4</f>
        <v>1.5261729352462195E-2</v>
      </c>
      <c r="M11" s="26">
        <f>(I4+J4)/(I4/H4)</f>
        <v>172.356783919598</v>
      </c>
      <c r="N11" s="24">
        <f ca="1">C4/M11</f>
        <v>7.4815738068165247</v>
      </c>
      <c r="O11" s="24">
        <f ca="1">R35</f>
        <v>1.8484275106791663</v>
      </c>
      <c r="Q11" s="18"/>
      <c r="R11" s="19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" customHeight="1">
      <c r="A12" s="1"/>
      <c r="B12" s="1"/>
      <c r="C12" s="5"/>
      <c r="D12" s="1"/>
      <c r="E12" s="1"/>
      <c r="F12" s="1"/>
      <c r="G12" s="1"/>
      <c r="H12" s="1"/>
      <c r="I12" s="1"/>
      <c r="J12" s="1"/>
      <c r="K12" s="1"/>
      <c r="L12" s="1"/>
      <c r="M12" s="1"/>
      <c r="N12" s="19"/>
      <c r="O12" s="19"/>
      <c r="P12" s="19"/>
      <c r="Q12" s="19"/>
      <c r="R12" s="19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" customHeight="1">
      <c r="A13" s="1"/>
      <c r="B13" s="1"/>
      <c r="C13" s="6" t="s">
        <v>0</v>
      </c>
      <c r="D13" s="6" t="s">
        <v>1</v>
      </c>
      <c r="E13" s="6" t="s">
        <v>37</v>
      </c>
      <c r="F13" s="6" t="s">
        <v>38</v>
      </c>
      <c r="G13" s="6" t="s">
        <v>39</v>
      </c>
      <c r="H13" s="1"/>
      <c r="I13" s="1"/>
      <c r="J13" s="1"/>
      <c r="K13" s="1"/>
      <c r="L13" s="1"/>
      <c r="M13" s="1"/>
      <c r="N13" s="19"/>
      <c r="O13" s="19"/>
      <c r="P13" s="19"/>
      <c r="Q13" s="19"/>
      <c r="R13" s="19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" customHeight="1">
      <c r="A14" s="1"/>
      <c r="B14" s="1"/>
      <c r="C14" s="7" t="s">
        <v>16</v>
      </c>
      <c r="D14" s="27">
        <f ca="1">IFERROR(__xludf.DUMMYFUNCTION("GOOGLEFINANCE(""NSE:""&amp;C14,""price"")"),1289.5)</f>
        <v>1289.5</v>
      </c>
      <c r="E14" s="28">
        <v>7.0000000000000001E-3</v>
      </c>
      <c r="F14" s="29">
        <f ca="1">IFERROR(MAX(0.25, MIN(1,1.25 - 0.5*(D14/N19))),"")</f>
        <v>0.64908313554104646</v>
      </c>
      <c r="G14" s="30">
        <f ca="1">E14*F14</f>
        <v>4.5435819487873253E-3</v>
      </c>
      <c r="H14" s="1"/>
      <c r="I14" s="1"/>
      <c r="J14" s="1"/>
      <c r="K14" s="1"/>
      <c r="L14" s="1"/>
      <c r="M14" s="1"/>
      <c r="N14" s="19"/>
      <c r="O14" s="19"/>
      <c r="P14" s="19"/>
      <c r="Q14" s="19"/>
      <c r="R14" s="19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" customHeight="1">
      <c r="A15" s="1"/>
      <c r="B15" s="1"/>
      <c r="C15" s="5"/>
      <c r="D15" s="1"/>
      <c r="E15" s="1"/>
      <c r="F15" s="1"/>
      <c r="G15" s="1"/>
      <c r="H15" s="1"/>
      <c r="I15" s="1"/>
      <c r="J15" s="1"/>
      <c r="K15" s="1"/>
      <c r="L15" s="1"/>
      <c r="M15" s="1"/>
      <c r="N15" s="19"/>
      <c r="O15" s="19"/>
      <c r="P15" s="19"/>
      <c r="Q15" s="19"/>
      <c r="R15" s="19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" customHeight="1">
      <c r="A16" s="1"/>
      <c r="B16" s="20" t="s">
        <v>40</v>
      </c>
      <c r="C16" s="20" t="s">
        <v>41</v>
      </c>
      <c r="D16" s="20" t="s">
        <v>42</v>
      </c>
      <c r="E16" s="20" t="s">
        <v>43</v>
      </c>
      <c r="F16" s="20" t="s">
        <v>5</v>
      </c>
      <c r="G16" s="6" t="s">
        <v>44</v>
      </c>
      <c r="H16" s="6" t="s">
        <v>45</v>
      </c>
      <c r="I16" s="6" t="s">
        <v>46</v>
      </c>
      <c r="J16" s="6" t="s">
        <v>47</v>
      </c>
      <c r="K16" s="6" t="s">
        <v>45</v>
      </c>
      <c r="L16" s="6" t="s">
        <v>48</v>
      </c>
      <c r="M16" s="6" t="s">
        <v>47</v>
      </c>
      <c r="N16" s="6" t="s">
        <v>49</v>
      </c>
      <c r="O16" s="19"/>
      <c r="P16" s="19"/>
      <c r="Q16" s="19"/>
      <c r="R16" s="19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.75" customHeight="1">
      <c r="A17" s="1"/>
      <c r="B17" s="31"/>
      <c r="C17" s="32" t="s">
        <v>50</v>
      </c>
      <c r="D17" s="33">
        <f t="shared" ref="D17:F17" si="2">FV(12%,5,0,-D18,0)</f>
        <v>13004.696014130195</v>
      </c>
      <c r="E17" s="33">
        <f t="shared" si="2"/>
        <v>1072.5280031765924</v>
      </c>
      <c r="F17" s="33">
        <f t="shared" si="2"/>
        <v>66.128890569958017</v>
      </c>
      <c r="G17" s="34">
        <f>FV(6%,5,0,-G18,0)</f>
        <v>325.30961157984819</v>
      </c>
      <c r="H17" s="35">
        <f t="shared" ref="H17:H19" si="3">F17*25</f>
        <v>1653.2222642489505</v>
      </c>
      <c r="I17" s="35">
        <f t="shared" ref="I17:I19" si="4">AVERAGE(H17,J17)</f>
        <v>2479.8333963734258</v>
      </c>
      <c r="J17" s="35">
        <f t="shared" ref="J17:J19" si="5">F17*50</f>
        <v>3306.444528497901</v>
      </c>
      <c r="K17" s="36">
        <f t="shared" ref="K17:K19" si="6">G17*4</f>
        <v>1301.2384463193928</v>
      </c>
      <c r="L17" s="35">
        <f t="shared" ref="L17:L19" si="7">AVERAGE(K17,M17)</f>
        <v>1951.8576694790891</v>
      </c>
      <c r="M17" s="36">
        <f t="shared" ref="M17:M19" si="8">G17*8</f>
        <v>2602.4768926387856</v>
      </c>
      <c r="N17" s="37">
        <f t="shared" ref="N17:N19" si="9">I17*60%+L17*40%</f>
        <v>2268.6431056156912</v>
      </c>
      <c r="O17" s="19"/>
      <c r="P17" s="19"/>
      <c r="Q17" s="19"/>
      <c r="R17" s="19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.75" customHeight="1">
      <c r="A18" s="1"/>
      <c r="B18" s="31"/>
      <c r="C18" s="32" t="s">
        <v>51</v>
      </c>
      <c r="D18" s="33">
        <f>FV($D$22,4,0,-D19,0)</f>
        <v>7379.2137688740968</v>
      </c>
      <c r="E18" s="33">
        <f t="shared" ref="E18:E19" si="10">D18*G22</f>
        <v>608.58119251264156</v>
      </c>
      <c r="F18" s="33">
        <f>(E18*F19)/E19</f>
        <v>37.523308448270605</v>
      </c>
      <c r="G18" s="34">
        <f>FV(7%,4,0,-G19,0)</f>
        <v>243.09026596492401</v>
      </c>
      <c r="H18" s="35">
        <f t="shared" si="3"/>
        <v>938.08271120676511</v>
      </c>
      <c r="I18" s="35">
        <f t="shared" si="4"/>
        <v>1407.1240668101477</v>
      </c>
      <c r="J18" s="35">
        <f t="shared" si="5"/>
        <v>1876.1654224135302</v>
      </c>
      <c r="K18" s="36">
        <f t="shared" si="6"/>
        <v>972.36106385969606</v>
      </c>
      <c r="L18" s="35">
        <f t="shared" si="7"/>
        <v>1458.5415957895441</v>
      </c>
      <c r="M18" s="36">
        <f t="shared" si="8"/>
        <v>1944.7221277193921</v>
      </c>
      <c r="N18" s="37">
        <f t="shared" si="9"/>
        <v>1427.6910784019062</v>
      </c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5.75" customHeight="1">
      <c r="A19" s="1"/>
      <c r="B19" s="31"/>
      <c r="C19" s="32" t="s">
        <v>52</v>
      </c>
      <c r="D19" s="33">
        <f>FV(D23,1,0,-D47,0)</f>
        <v>4525.8100000000004</v>
      </c>
      <c r="E19" s="33">
        <f t="shared" si="10"/>
        <v>452.58100000000007</v>
      </c>
      <c r="F19" s="33">
        <f>FV(F23,1,0,-F47,0)</f>
        <v>27.904800000000002</v>
      </c>
      <c r="G19" s="36">
        <f>N47+(50%*F19)</f>
        <v>185.45240000000001</v>
      </c>
      <c r="H19" s="35">
        <f t="shared" si="3"/>
        <v>697.62</v>
      </c>
      <c r="I19" s="35">
        <f t="shared" si="4"/>
        <v>1046.43</v>
      </c>
      <c r="J19" s="35">
        <f t="shared" si="5"/>
        <v>1395.24</v>
      </c>
      <c r="K19" s="36">
        <f t="shared" si="6"/>
        <v>741.80960000000005</v>
      </c>
      <c r="L19" s="35">
        <f t="shared" si="7"/>
        <v>1112.7144000000001</v>
      </c>
      <c r="M19" s="36">
        <f t="shared" si="8"/>
        <v>1483.6192000000001</v>
      </c>
      <c r="N19" s="37">
        <f t="shared" si="9"/>
        <v>1072.9437600000001</v>
      </c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customHeight="1">
      <c r="A20" s="1"/>
      <c r="B20" s="38"/>
      <c r="C20" s="39"/>
      <c r="D20" s="40"/>
      <c r="E20" s="40"/>
      <c r="F20" s="40"/>
      <c r="G20" s="41"/>
      <c r="H20" s="42"/>
      <c r="I20" s="19"/>
      <c r="J20" s="19"/>
      <c r="K20" s="19"/>
      <c r="L20" s="19"/>
      <c r="M20" s="19"/>
      <c r="N20" s="19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5.75" customHeight="1">
      <c r="A21" s="1"/>
      <c r="B21" s="20" t="s">
        <v>53</v>
      </c>
      <c r="C21" s="20" t="s">
        <v>41</v>
      </c>
      <c r="D21" s="20" t="s">
        <v>42</v>
      </c>
      <c r="E21" s="20" t="s">
        <v>43</v>
      </c>
      <c r="F21" s="20" t="s">
        <v>5</v>
      </c>
      <c r="G21" s="20" t="s">
        <v>54</v>
      </c>
      <c r="H21" s="42"/>
      <c r="I21" s="19"/>
      <c r="J21" s="19"/>
      <c r="K21" s="19"/>
      <c r="L21" s="19"/>
      <c r="M21" s="19"/>
      <c r="N21" s="19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5.75" customHeight="1">
      <c r="A22" s="1"/>
      <c r="C22" s="43" t="s">
        <v>55</v>
      </c>
      <c r="D22" s="44">
        <v>0.13</v>
      </c>
      <c r="E22" s="44">
        <v>0.13</v>
      </c>
      <c r="F22" s="44">
        <v>0.13</v>
      </c>
      <c r="G22" s="45">
        <f>AVERAGE(G40:G43)</f>
        <v>8.2472362445938127E-2</v>
      </c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5.75" customHeight="1">
      <c r="A23" s="1"/>
      <c r="B23" s="46"/>
      <c r="C23" s="43" t="s">
        <v>56</v>
      </c>
      <c r="D23" s="44">
        <v>0.01</v>
      </c>
      <c r="E23" s="44">
        <f>(E19/E47)-1</f>
        <v>0.50860333333333352</v>
      </c>
      <c r="F23" s="44">
        <v>0.51</v>
      </c>
      <c r="G23" s="45">
        <v>0.1</v>
      </c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5.75" customHeight="1">
      <c r="A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.75" customHeight="1">
      <c r="A25" s="1"/>
      <c r="B25" s="20" t="s">
        <v>57</v>
      </c>
      <c r="C25" s="20" t="s">
        <v>57</v>
      </c>
      <c r="D25" s="20" t="s">
        <v>58</v>
      </c>
      <c r="E25" s="20" t="s">
        <v>18</v>
      </c>
      <c r="F25" s="1"/>
      <c r="G25" s="20" t="s">
        <v>59</v>
      </c>
      <c r="H25" s="20" t="s">
        <v>59</v>
      </c>
      <c r="I25" s="20" t="s">
        <v>60</v>
      </c>
      <c r="J25" s="20" t="s">
        <v>18</v>
      </c>
      <c r="L25" s="20" t="s">
        <v>61</v>
      </c>
      <c r="M25" s="20" t="s">
        <v>61</v>
      </c>
      <c r="N25" s="20" t="s">
        <v>62</v>
      </c>
      <c r="O25" s="20" t="s">
        <v>18</v>
      </c>
      <c r="Q25" s="20" t="s">
        <v>63</v>
      </c>
      <c r="R25" s="20" t="s">
        <v>61</v>
      </c>
      <c r="S25" s="20" t="s">
        <v>62</v>
      </c>
      <c r="T25" s="20" t="s">
        <v>64</v>
      </c>
      <c r="V25" s="20" t="s">
        <v>65</v>
      </c>
      <c r="W25" s="20" t="s">
        <v>57</v>
      </c>
      <c r="X25" s="20" t="s">
        <v>58</v>
      </c>
      <c r="Y25" s="20" t="s">
        <v>64</v>
      </c>
      <c r="Z25" s="20" t="s">
        <v>18</v>
      </c>
      <c r="AA25" s="1"/>
      <c r="AB25" s="1"/>
      <c r="AC25" s="1"/>
      <c r="AD25" s="1"/>
      <c r="AE25" s="1"/>
    </row>
    <row r="26" spans="1:31" ht="15.75" customHeight="1">
      <c r="A26" s="1"/>
      <c r="B26" s="47" t="s">
        <v>66</v>
      </c>
      <c r="C26" s="47">
        <v>1103</v>
      </c>
      <c r="D26" s="47">
        <v>1096</v>
      </c>
      <c r="E26" s="48">
        <f t="shared" ref="E26:E30" si="11">(C26/D26)-1</f>
        <v>6.3868613138686747E-3</v>
      </c>
      <c r="F26" s="49"/>
      <c r="G26" s="47" t="s">
        <v>66</v>
      </c>
      <c r="H26" s="47">
        <v>1222</v>
      </c>
      <c r="I26" s="47">
        <v>1208</v>
      </c>
      <c r="J26" s="48">
        <f t="shared" ref="J26:J30" si="12">(H26/I26)-1</f>
        <v>1.1589403973509826E-2</v>
      </c>
      <c r="K26" s="50"/>
      <c r="L26" s="47" t="s">
        <v>66</v>
      </c>
      <c r="M26" s="47">
        <v>4635</v>
      </c>
      <c r="N26" s="47">
        <v>4474</v>
      </c>
      <c r="O26" s="48">
        <f t="shared" ref="O26:O30" si="13">(M26/N26)-1</f>
        <v>3.5985695127402684E-2</v>
      </c>
      <c r="Q26" s="47" t="s">
        <v>67</v>
      </c>
      <c r="R26" s="51">
        <v>4249</v>
      </c>
      <c r="S26" s="51">
        <v>4111</v>
      </c>
      <c r="T26" s="48">
        <f t="shared" ref="T26:T27" si="14">R26/$R$29</f>
        <v>0.91672060409924483</v>
      </c>
      <c r="V26" s="47" t="s">
        <v>68</v>
      </c>
      <c r="W26" s="51">
        <v>224</v>
      </c>
      <c r="X26" s="51">
        <v>212</v>
      </c>
      <c r="Y26" s="48">
        <f t="shared" ref="Y26:Y33" si="15">W26/$W$35</f>
        <v>0.23236514522821577</v>
      </c>
      <c r="Z26" s="48">
        <f t="shared" ref="Z26:Z33" si="16">(W26/X26)-1</f>
        <v>5.6603773584905648E-2</v>
      </c>
      <c r="AA26" s="1"/>
      <c r="AB26" s="1"/>
      <c r="AC26" s="1"/>
      <c r="AD26" s="1"/>
      <c r="AE26" s="1"/>
    </row>
    <row r="27" spans="1:31" ht="15.75" customHeight="1">
      <c r="A27" s="1"/>
      <c r="B27" s="47" t="s">
        <v>69</v>
      </c>
      <c r="C27" s="47">
        <v>965</v>
      </c>
      <c r="D27" s="47">
        <v>970</v>
      </c>
      <c r="E27" s="48">
        <f t="shared" si="11"/>
        <v>-5.1546391752577136E-3</v>
      </c>
      <c r="F27" s="1"/>
      <c r="G27" s="47" t="s">
        <v>69</v>
      </c>
      <c r="H27" s="47">
        <v>1133</v>
      </c>
      <c r="I27" s="47">
        <v>1083</v>
      </c>
      <c r="J27" s="48">
        <f t="shared" si="12"/>
        <v>4.6168051708217916E-2</v>
      </c>
      <c r="L27" s="47" t="s">
        <v>69</v>
      </c>
      <c r="M27" s="47">
        <v>4194</v>
      </c>
      <c r="N27" s="47">
        <v>3932</v>
      </c>
      <c r="O27" s="48">
        <f t="shared" si="13"/>
        <v>6.6632756866734422E-2</v>
      </c>
      <c r="Q27" s="47" t="s">
        <v>70</v>
      </c>
      <c r="R27" s="47">
        <v>386</v>
      </c>
      <c r="S27" s="47">
        <v>363</v>
      </c>
      <c r="T27" s="48">
        <f t="shared" si="14"/>
        <v>8.3279395900755129E-2</v>
      </c>
      <c r="V27" s="47" t="s">
        <v>71</v>
      </c>
      <c r="W27" s="47">
        <v>259</v>
      </c>
      <c r="X27" s="47">
        <v>252</v>
      </c>
      <c r="Y27" s="48">
        <f t="shared" si="15"/>
        <v>0.26867219917012447</v>
      </c>
      <c r="Z27" s="48">
        <f t="shared" si="16"/>
        <v>2.7777777777777679E-2</v>
      </c>
      <c r="AA27" s="1"/>
      <c r="AB27" s="1"/>
      <c r="AC27" s="1"/>
      <c r="AD27" s="1"/>
      <c r="AE27" s="1"/>
    </row>
    <row r="28" spans="1:31" ht="15.75" customHeight="1">
      <c r="A28" s="1"/>
      <c r="B28" s="47" t="s">
        <v>72</v>
      </c>
      <c r="C28" s="47">
        <v>5</v>
      </c>
      <c r="D28" s="47">
        <v>3</v>
      </c>
      <c r="E28" s="48">
        <f t="shared" si="11"/>
        <v>0.66666666666666674</v>
      </c>
      <c r="F28" s="1"/>
      <c r="G28" s="47" t="s">
        <v>72</v>
      </c>
      <c r="H28" s="47">
        <v>6</v>
      </c>
      <c r="I28" s="47">
        <v>5</v>
      </c>
      <c r="J28" s="48">
        <f t="shared" si="12"/>
        <v>0.19999999999999996</v>
      </c>
      <c r="L28" s="47" t="s">
        <v>72</v>
      </c>
      <c r="M28" s="47">
        <v>20</v>
      </c>
      <c r="N28" s="47">
        <v>17</v>
      </c>
      <c r="O28" s="48">
        <f t="shared" si="13"/>
        <v>0.17647058823529416</v>
      </c>
      <c r="Q28" s="1"/>
      <c r="R28" s="1"/>
      <c r="S28" s="1"/>
      <c r="T28" s="1"/>
      <c r="V28" s="47" t="s">
        <v>73</v>
      </c>
      <c r="W28" s="47">
        <v>221</v>
      </c>
      <c r="X28" s="47">
        <v>218</v>
      </c>
      <c r="Y28" s="48">
        <f t="shared" si="15"/>
        <v>0.22925311203319501</v>
      </c>
      <c r="Z28" s="48">
        <f t="shared" si="16"/>
        <v>1.3761467889908285E-2</v>
      </c>
      <c r="AA28" s="1"/>
      <c r="AB28" s="1"/>
      <c r="AC28" s="1"/>
      <c r="AD28" s="1"/>
      <c r="AE28" s="1"/>
    </row>
    <row r="29" spans="1:31" ht="15.75" customHeight="1">
      <c r="A29" s="1"/>
      <c r="B29" s="47" t="s">
        <v>74</v>
      </c>
      <c r="C29" s="47">
        <v>110</v>
      </c>
      <c r="D29" s="47">
        <v>92</v>
      </c>
      <c r="E29" s="48">
        <f t="shared" si="11"/>
        <v>0.19565217391304346</v>
      </c>
      <c r="F29" s="50"/>
      <c r="G29" s="47" t="s">
        <v>74</v>
      </c>
      <c r="H29" s="47">
        <v>43</v>
      </c>
      <c r="I29" s="47">
        <v>104</v>
      </c>
      <c r="J29" s="48">
        <f t="shared" si="12"/>
        <v>-0.58653846153846156</v>
      </c>
      <c r="K29" s="50"/>
      <c r="L29" s="47" t="s">
        <v>74</v>
      </c>
      <c r="M29" s="47">
        <v>300</v>
      </c>
      <c r="N29" s="47">
        <v>432</v>
      </c>
      <c r="O29" s="48">
        <f t="shared" si="13"/>
        <v>-0.30555555555555558</v>
      </c>
      <c r="Q29" s="52" t="s">
        <v>75</v>
      </c>
      <c r="R29" s="53">
        <f t="shared" ref="R29:S29" si="17">SUM(R26:R27)</f>
        <v>4635</v>
      </c>
      <c r="S29" s="53">
        <f t="shared" si="17"/>
        <v>4474</v>
      </c>
      <c r="T29" s="48">
        <f>R29/$R$29</f>
        <v>1</v>
      </c>
      <c r="V29" s="47" t="s">
        <v>76</v>
      </c>
      <c r="W29" s="47">
        <v>136</v>
      </c>
      <c r="X29" s="47">
        <v>135</v>
      </c>
      <c r="Y29" s="48">
        <f t="shared" si="15"/>
        <v>0.14107883817427386</v>
      </c>
      <c r="Z29" s="48">
        <f t="shared" si="16"/>
        <v>7.4074074074073071E-3</v>
      </c>
      <c r="AA29" s="1"/>
      <c r="AB29" s="1"/>
      <c r="AC29" s="1"/>
      <c r="AD29" s="1"/>
      <c r="AE29" s="1"/>
    </row>
    <row r="30" spans="1:31" ht="15.75" customHeight="1">
      <c r="A30" s="1"/>
      <c r="B30" s="47" t="s">
        <v>5</v>
      </c>
      <c r="C30" s="54">
        <v>6.84</v>
      </c>
      <c r="D30" s="54">
        <v>5.64</v>
      </c>
      <c r="E30" s="48">
        <f t="shared" si="11"/>
        <v>0.2127659574468086</v>
      </c>
      <c r="G30" s="47" t="s">
        <v>5</v>
      </c>
      <c r="H30" s="54">
        <v>2.67</v>
      </c>
      <c r="I30" s="55">
        <v>6.43</v>
      </c>
      <c r="J30" s="48">
        <f t="shared" si="12"/>
        <v>-0.5847589424572317</v>
      </c>
      <c r="L30" s="47" t="s">
        <v>5</v>
      </c>
      <c r="M30" s="54">
        <v>18.48</v>
      </c>
      <c r="N30" s="55">
        <v>26.51</v>
      </c>
      <c r="O30" s="48">
        <f t="shared" si="13"/>
        <v>-0.30290456431535273</v>
      </c>
      <c r="V30" s="47" t="s">
        <v>77</v>
      </c>
      <c r="W30" s="56">
        <v>113</v>
      </c>
      <c r="X30" s="56">
        <v>119</v>
      </c>
      <c r="Y30" s="48">
        <f t="shared" si="15"/>
        <v>0.11721991701244813</v>
      </c>
      <c r="Z30" s="48">
        <f t="shared" si="16"/>
        <v>-5.0420168067226934E-2</v>
      </c>
      <c r="AA30" s="1"/>
      <c r="AB30" s="1"/>
      <c r="AC30" s="1"/>
      <c r="AD30" s="1"/>
      <c r="AE30" s="1"/>
    </row>
    <row r="31" spans="1:31" ht="15.75" customHeight="1">
      <c r="A31" s="1"/>
      <c r="B31" s="47" t="s">
        <v>54</v>
      </c>
      <c r="C31" s="57">
        <f t="shared" ref="C31:D31" si="18">C29/C26</f>
        <v>9.9728014505893026E-2</v>
      </c>
      <c r="D31" s="57">
        <f t="shared" si="18"/>
        <v>8.3941605839416053E-2</v>
      </c>
      <c r="E31" s="57">
        <f t="shared" ref="E31:E32" si="19">C31-D31</f>
        <v>1.5786408666476973E-2</v>
      </c>
      <c r="F31" s="58"/>
      <c r="G31" s="47" t="s">
        <v>54</v>
      </c>
      <c r="H31" s="57">
        <f t="shared" ref="H31:I31" si="20">H29/H26</f>
        <v>3.5188216039279872E-2</v>
      </c>
      <c r="I31" s="57">
        <f t="shared" si="20"/>
        <v>8.6092715231788075E-2</v>
      </c>
      <c r="J31" s="57">
        <f t="shared" ref="J31:J32" si="21">H31-I31</f>
        <v>-5.0904499192508203E-2</v>
      </c>
      <c r="K31" s="59"/>
      <c r="L31" s="47" t="s">
        <v>54</v>
      </c>
      <c r="M31" s="57">
        <f t="shared" ref="M31:N31" si="22">M29/M26</f>
        <v>6.4724919093851127E-2</v>
      </c>
      <c r="N31" s="57">
        <f t="shared" si="22"/>
        <v>9.6557890031291907E-2</v>
      </c>
      <c r="O31" s="57">
        <f t="shared" ref="O31:O32" si="23">M31-N31</f>
        <v>-3.183297093744078E-2</v>
      </c>
      <c r="V31" s="47" t="s">
        <v>78</v>
      </c>
      <c r="W31" s="51">
        <v>44</v>
      </c>
      <c r="X31" s="51">
        <v>42</v>
      </c>
      <c r="Y31" s="48">
        <f t="shared" si="15"/>
        <v>4.5643153526970952E-2</v>
      </c>
      <c r="Z31" s="48">
        <f t="shared" si="16"/>
        <v>4.7619047619047672E-2</v>
      </c>
      <c r="AA31" s="1"/>
      <c r="AB31" s="1"/>
      <c r="AC31" s="1"/>
      <c r="AD31" s="1"/>
      <c r="AE31" s="1"/>
    </row>
    <row r="32" spans="1:31" ht="15.75" customHeight="1">
      <c r="A32" s="1"/>
      <c r="B32" s="47" t="s">
        <v>29</v>
      </c>
      <c r="C32" s="51">
        <f t="shared" ref="C32:D32" si="24">(C26-C27+C28)/C28</f>
        <v>28.6</v>
      </c>
      <c r="D32" s="51">
        <f t="shared" si="24"/>
        <v>43</v>
      </c>
      <c r="E32" s="60">
        <f t="shared" si="19"/>
        <v>-14.399999999999999</v>
      </c>
      <c r="G32" s="47" t="s">
        <v>29</v>
      </c>
      <c r="H32" s="51">
        <f t="shared" ref="H32:I32" si="25">(H26-H27+H28)/H28</f>
        <v>15.833333333333334</v>
      </c>
      <c r="I32" s="51">
        <f t="shared" si="25"/>
        <v>26</v>
      </c>
      <c r="J32" s="60">
        <f t="shared" si="21"/>
        <v>-10.166666666666666</v>
      </c>
      <c r="L32" s="47" t="s">
        <v>29</v>
      </c>
      <c r="M32" s="51">
        <f t="shared" ref="M32:N32" si="26">(M26-M27+M28)/M28</f>
        <v>23.05</v>
      </c>
      <c r="N32" s="51">
        <f t="shared" si="26"/>
        <v>32.882352941176471</v>
      </c>
      <c r="O32" s="60">
        <f t="shared" si="23"/>
        <v>-9.8323529411764703</v>
      </c>
      <c r="V32" s="47" t="s">
        <v>72</v>
      </c>
      <c r="W32" s="55">
        <v>5</v>
      </c>
      <c r="X32" s="55">
        <v>3</v>
      </c>
      <c r="Y32" s="48">
        <f t="shared" si="15"/>
        <v>5.1867219917012446E-3</v>
      </c>
      <c r="Z32" s="48">
        <f t="shared" si="16"/>
        <v>0.66666666666666674</v>
      </c>
      <c r="AA32" s="1"/>
      <c r="AB32" s="1"/>
      <c r="AC32" s="1"/>
      <c r="AD32" s="1"/>
      <c r="AE32" s="1"/>
    </row>
    <row r="33" spans="1:31" ht="15.75" customHeight="1">
      <c r="A33" s="1"/>
      <c r="H33" s="19"/>
      <c r="I33" s="19"/>
      <c r="J33" s="19"/>
      <c r="K33" s="19"/>
      <c r="L33" s="19"/>
      <c r="M33" s="19"/>
      <c r="N33" s="19"/>
      <c r="V33" s="47" t="s">
        <v>79</v>
      </c>
      <c r="W33" s="47">
        <v>-38</v>
      </c>
      <c r="X33" s="47">
        <v>-13</v>
      </c>
      <c r="Y33" s="48">
        <f t="shared" si="15"/>
        <v>-3.9419087136929459E-2</v>
      </c>
      <c r="Z33" s="48">
        <f t="shared" si="16"/>
        <v>1.9230769230769229</v>
      </c>
      <c r="AA33" s="1"/>
      <c r="AB33" s="1"/>
      <c r="AC33" s="1"/>
      <c r="AD33" s="1"/>
      <c r="AE33" s="1"/>
    </row>
    <row r="34" spans="1:31" ht="15.75" customHeight="1">
      <c r="A34" s="1"/>
      <c r="B34" s="20" t="s">
        <v>80</v>
      </c>
      <c r="C34" s="20" t="s">
        <v>81</v>
      </c>
      <c r="D34" s="20" t="s">
        <v>82</v>
      </c>
      <c r="E34" s="20" t="s">
        <v>61</v>
      </c>
      <c r="F34" s="20" t="s">
        <v>57</v>
      </c>
      <c r="G34" s="20" t="s">
        <v>83</v>
      </c>
      <c r="H34" s="19"/>
      <c r="I34" s="20" t="s">
        <v>84</v>
      </c>
      <c r="J34" s="20" t="s">
        <v>85</v>
      </c>
      <c r="K34" s="20" t="s">
        <v>59</v>
      </c>
      <c r="L34" s="20" t="s">
        <v>57</v>
      </c>
      <c r="M34" s="20" t="s">
        <v>86</v>
      </c>
      <c r="N34" s="19"/>
      <c r="O34" s="61" t="s">
        <v>87</v>
      </c>
      <c r="P34" s="61" t="s">
        <v>88</v>
      </c>
      <c r="Q34" s="61" t="s">
        <v>89</v>
      </c>
      <c r="R34" s="61" t="s">
        <v>36</v>
      </c>
      <c r="W34" s="1"/>
      <c r="X34" s="1"/>
      <c r="Y34" s="1"/>
      <c r="Z34" s="1"/>
      <c r="AA34" s="1"/>
      <c r="AB34" s="1"/>
      <c r="AC34" s="1"/>
      <c r="AD34" s="1"/>
      <c r="AE34" s="1"/>
    </row>
    <row r="35" spans="1:31" ht="15.75" customHeight="1">
      <c r="A35" s="1"/>
      <c r="B35" s="47" t="s">
        <v>66</v>
      </c>
      <c r="C35" s="44">
        <v>0.05</v>
      </c>
      <c r="D35" s="44">
        <v>0.04</v>
      </c>
      <c r="E35" s="44">
        <v>0.04</v>
      </c>
      <c r="F35" s="44">
        <v>0.01</v>
      </c>
      <c r="G35" s="48">
        <v>0.01</v>
      </c>
      <c r="H35" s="19"/>
      <c r="I35" s="47">
        <v>5.29</v>
      </c>
      <c r="J35" s="47">
        <v>4.88</v>
      </c>
      <c r="K35" s="54">
        <v>2.67</v>
      </c>
      <c r="L35" s="54">
        <v>6.84</v>
      </c>
      <c r="M35" s="19">
        <f>SUM(I35:L35)</f>
        <v>19.68</v>
      </c>
      <c r="N35" s="19"/>
      <c r="O35" s="62">
        <v>26.51</v>
      </c>
      <c r="P35" s="63">
        <f>M35</f>
        <v>19.68</v>
      </c>
      <c r="Q35" s="63">
        <f>F19</f>
        <v>27.904800000000002</v>
      </c>
      <c r="R35" s="64">
        <f ca="1">Q37/25</f>
        <v>1.8484275106791663</v>
      </c>
      <c r="V35" s="52" t="s">
        <v>75</v>
      </c>
      <c r="W35" s="53">
        <f t="shared" ref="W35:X35" si="27">SUM(W26:W33)</f>
        <v>964</v>
      </c>
      <c r="X35" s="53">
        <f t="shared" si="27"/>
        <v>968</v>
      </c>
      <c r="Y35" s="65">
        <f>W35/$W$35</f>
        <v>1</v>
      </c>
      <c r="Z35" s="65">
        <f>(W35/X35)-1</f>
        <v>-4.1322314049586639E-3</v>
      </c>
      <c r="AA35" s="1"/>
      <c r="AB35" s="1"/>
      <c r="AC35" s="1"/>
      <c r="AD35" s="1"/>
      <c r="AE35" s="1"/>
    </row>
    <row r="36" spans="1:31" ht="15.75" customHeight="1">
      <c r="A36" s="1"/>
      <c r="B36" s="47" t="s">
        <v>74</v>
      </c>
      <c r="C36" s="44">
        <v>-0.19</v>
      </c>
      <c r="D36" s="44">
        <v>-0.22</v>
      </c>
      <c r="E36" s="44">
        <v>-0.31</v>
      </c>
      <c r="F36" s="44">
        <v>0.2</v>
      </c>
      <c r="G36" s="48">
        <v>0.5</v>
      </c>
      <c r="H36" s="19"/>
      <c r="I36" s="19"/>
      <c r="J36" s="19"/>
      <c r="K36" s="19"/>
      <c r="L36" s="19"/>
      <c r="M36" s="19"/>
      <c r="N36" s="19"/>
      <c r="O36" s="61" t="s">
        <v>90</v>
      </c>
      <c r="P36" s="61" t="s">
        <v>91</v>
      </c>
      <c r="Q36" s="61" t="s">
        <v>92</v>
      </c>
      <c r="R36" s="66"/>
      <c r="Y36" s="1"/>
      <c r="Z36" s="1"/>
      <c r="AA36" s="1"/>
      <c r="AB36" s="1"/>
      <c r="AC36" s="1"/>
      <c r="AD36" s="1"/>
      <c r="AE36" s="1"/>
    </row>
    <row r="37" spans="1:31" ht="15.75" customHeight="1">
      <c r="A37" s="1"/>
      <c r="B37" s="47" t="s">
        <v>54</v>
      </c>
      <c r="C37" s="45">
        <v>7.8E-2</v>
      </c>
      <c r="D37" s="45">
        <v>7.3999999999999996E-2</v>
      </c>
      <c r="E37" s="45">
        <v>6.5000000000000002E-2</v>
      </c>
      <c r="F37" s="45">
        <v>0.1</v>
      </c>
      <c r="G37" s="45">
        <v>0.08</v>
      </c>
      <c r="H37" s="19"/>
      <c r="I37" s="50"/>
      <c r="J37" s="50"/>
      <c r="K37" s="50"/>
      <c r="L37" s="19"/>
      <c r="M37" s="19"/>
      <c r="N37" s="19"/>
      <c r="O37" s="67">
        <f>C5/O35</f>
        <v>32.365145228215766</v>
      </c>
      <c r="P37" s="68">
        <f ca="1">C4/P35</f>
        <v>65.523373983739845</v>
      </c>
      <c r="Q37" s="68">
        <f ca="1">C4/Q35</f>
        <v>46.210687766979156</v>
      </c>
      <c r="R37" s="66"/>
      <c r="W37" s="69"/>
      <c r="X37" s="1"/>
      <c r="Y37" s="1"/>
      <c r="Z37" s="1"/>
      <c r="AA37" s="1"/>
      <c r="AB37" s="1"/>
      <c r="AC37" s="1"/>
      <c r="AD37" s="1"/>
      <c r="AE37" s="1"/>
    </row>
    <row r="38" spans="1:31" ht="15.75" customHeight="1">
      <c r="A38" s="1"/>
      <c r="X38" s="1"/>
      <c r="Y38" s="1"/>
      <c r="Z38" s="1"/>
      <c r="AA38" s="1"/>
      <c r="AB38" s="1"/>
      <c r="AC38" s="1"/>
      <c r="AD38" s="1"/>
      <c r="AE38" s="1"/>
    </row>
    <row r="39" spans="1:31" ht="15.75" customHeight="1">
      <c r="A39" s="1"/>
      <c r="B39" s="20" t="s">
        <v>93</v>
      </c>
      <c r="C39" s="20" t="s">
        <v>41</v>
      </c>
      <c r="D39" s="20" t="s">
        <v>42</v>
      </c>
      <c r="E39" s="20" t="s">
        <v>43</v>
      </c>
      <c r="F39" s="20" t="s">
        <v>5</v>
      </c>
      <c r="G39" s="20" t="s">
        <v>94</v>
      </c>
      <c r="H39" s="20" t="s">
        <v>7</v>
      </c>
      <c r="I39" s="20" t="s">
        <v>95</v>
      </c>
      <c r="J39" s="20" t="s">
        <v>96</v>
      </c>
      <c r="K39" s="20" t="s">
        <v>97</v>
      </c>
      <c r="L39" s="20" t="s">
        <v>98</v>
      </c>
      <c r="M39" s="20" t="s">
        <v>99</v>
      </c>
      <c r="N39" s="20" t="s">
        <v>44</v>
      </c>
      <c r="O39" s="20" t="s">
        <v>100</v>
      </c>
      <c r="P39" s="20" t="s">
        <v>101</v>
      </c>
      <c r="X39" s="1"/>
      <c r="Y39" s="1"/>
      <c r="Z39" s="1"/>
      <c r="AA39" s="1"/>
      <c r="AB39" s="1"/>
      <c r="AC39" s="1"/>
      <c r="AD39" s="1"/>
      <c r="AE39" s="1"/>
    </row>
    <row r="40" spans="1:31" ht="15.75" customHeight="1">
      <c r="A40" s="1"/>
      <c r="B40" s="70"/>
      <c r="C40" s="71" t="s">
        <v>102</v>
      </c>
      <c r="D40" s="44">
        <f t="shared" ref="D40:E40" si="28">(D47/D67)^(1/20)-1</f>
        <v>0.1447553568145572</v>
      </c>
      <c r="E40" s="44">
        <f t="shared" si="28"/>
        <v>0.13007533295243423</v>
      </c>
      <c r="F40" s="44">
        <f>((10*F47)/F67)^(1/20)-1</f>
        <v>0.12566121853011669</v>
      </c>
      <c r="G40" s="45">
        <f>MEDIAN(G47:G67)</f>
        <v>7.897740241953892E-2</v>
      </c>
      <c r="H40" s="44">
        <f t="shared" ref="H40:I40" si="29">(H47/H67)^(1/20)-1</f>
        <v>3.2321381876456723E-3</v>
      </c>
      <c r="I40" s="44">
        <f t="shared" si="29"/>
        <v>0.1780137429901536</v>
      </c>
      <c r="J40" s="44">
        <f t="shared" ref="J40:K40" si="30">((10*J47)/J67)^(1/20)-1</f>
        <v>0.26962206524782206</v>
      </c>
      <c r="K40" s="44">
        <f t="shared" si="30"/>
        <v>0.25766233924019599</v>
      </c>
      <c r="L40" s="72">
        <f t="shared" ref="L40:M40" si="31">MEDIAN(L47:L67)</f>
        <v>17.355371900826448</v>
      </c>
      <c r="M40" s="72">
        <f t="shared" si="31"/>
        <v>38.532110091743121</v>
      </c>
      <c r="N40" s="44">
        <f>((10*N47)/N67)^(1/20)-1</f>
        <v>0.16660455771062943</v>
      </c>
      <c r="O40" s="73">
        <f t="shared" ref="O40:P40" si="32">MEDIAN(O47:O67)</f>
        <v>2.5339753879079723</v>
      </c>
      <c r="P40" s="73">
        <f t="shared" si="32"/>
        <v>6.0676779463243875</v>
      </c>
      <c r="X40" s="1"/>
      <c r="Y40" s="1"/>
      <c r="Z40" s="1"/>
      <c r="AA40" s="1"/>
      <c r="AB40" s="1"/>
      <c r="AC40" s="1"/>
      <c r="AD40" s="1"/>
      <c r="AE40" s="1"/>
    </row>
    <row r="41" spans="1:31" ht="15.75" customHeight="1">
      <c r="A41" s="1"/>
      <c r="B41" s="70"/>
      <c r="C41" s="71" t="s">
        <v>103</v>
      </c>
      <c r="D41" s="44">
        <f t="shared" ref="D41:E41" si="33">(D47/D57)^(1/10)-1</f>
        <v>7.170173441773775E-2</v>
      </c>
      <c r="E41" s="44">
        <f t="shared" si="33"/>
        <v>5.9695761554617643E-2</v>
      </c>
      <c r="F41" s="44">
        <f>((2*F47)/F57)^(1/10)-1</f>
        <v>5.4211008286781048E-2</v>
      </c>
      <c r="G41" s="45">
        <f>MEDIAN(G47:G57)</f>
        <v>9.0455840455840458E-2</v>
      </c>
      <c r="H41" s="44">
        <f t="shared" ref="H41:I41" si="34">(H47/H57)^(1/10)-1</f>
        <v>0</v>
      </c>
      <c r="I41" s="44">
        <f t="shared" si="34"/>
        <v>0.14169641131227295</v>
      </c>
      <c r="J41" s="44">
        <f t="shared" ref="J41:K41" si="35">((2*J47)/J57)^(1/10)-1</f>
        <v>0.15954607620309158</v>
      </c>
      <c r="K41" s="44">
        <f t="shared" si="35"/>
        <v>0.14152590324058023</v>
      </c>
      <c r="L41" s="72">
        <f>MEDIAN(L48:L58)</f>
        <v>22.17543859649123</v>
      </c>
      <c r="M41" s="72">
        <f>MEDIAN(M47:M57)</f>
        <v>49.748110831234257</v>
      </c>
      <c r="N41" s="44">
        <f>((2*N47)/N57)^(1/10)-1</f>
        <v>0.13987332334003266</v>
      </c>
      <c r="O41" s="73">
        <f>MEDIAN(O48:O58)</f>
        <v>4.9958847736625511</v>
      </c>
      <c r="P41" s="73">
        <f>MEDIAN(P47:P57)</f>
        <v>9.0688259109311744</v>
      </c>
      <c r="AB41" s="1"/>
      <c r="AC41" s="1"/>
      <c r="AD41" s="1"/>
      <c r="AE41" s="1"/>
    </row>
    <row r="42" spans="1:31" ht="15.75" customHeight="1">
      <c r="A42" s="1"/>
      <c r="B42" s="70"/>
      <c r="C42" s="71" t="s">
        <v>104</v>
      </c>
      <c r="D42" s="44">
        <f t="shared" ref="D42:F42" si="36">(D47/D52)^(1/5)-1</f>
        <v>9.7982878844629528E-2</v>
      </c>
      <c r="E42" s="44">
        <f t="shared" si="36"/>
        <v>3.3849941755881519E-2</v>
      </c>
      <c r="F42" s="44">
        <f t="shared" si="36"/>
        <v>2.8469188070353812E-2</v>
      </c>
      <c r="G42" s="45">
        <f>MEDIAN(G47:G52)</f>
        <v>9.350686524356619E-2</v>
      </c>
      <c r="H42" s="44">
        <f t="shared" ref="H42:K42" si="37">(H47/H52)^(1/5)-1</f>
        <v>0</v>
      </c>
      <c r="I42" s="44">
        <f t="shared" si="37"/>
        <v>9.9464815909562576E-2</v>
      </c>
      <c r="J42" s="44">
        <f t="shared" si="37"/>
        <v>0.17952248558849537</v>
      </c>
      <c r="K42" s="44">
        <f t="shared" si="37"/>
        <v>0.19409458374905264</v>
      </c>
      <c r="L42" s="72">
        <f t="shared" ref="L42:M42" si="38">MEDIAN(L47:L52)</f>
        <v>37.689569424250962</v>
      </c>
      <c r="M42" s="72">
        <f t="shared" si="38"/>
        <v>57.217590660453084</v>
      </c>
      <c r="N42" s="44">
        <f>(N47/N52)^(1/5)-1</f>
        <v>9.8688700162534726E-2</v>
      </c>
      <c r="O42" s="73">
        <f t="shared" ref="O42:P42" si="39">MEDIAN(O47:O52)</f>
        <v>5.2818187472282201</v>
      </c>
      <c r="P42" s="73">
        <f t="shared" si="39"/>
        <v>8.9556237593951202</v>
      </c>
      <c r="V42" s="1"/>
      <c r="AB42" s="1"/>
      <c r="AC42" s="1"/>
      <c r="AD42" s="1"/>
      <c r="AE42" s="1"/>
    </row>
    <row r="43" spans="1:31" ht="15.75" customHeight="1">
      <c r="A43" s="1"/>
      <c r="B43" s="70"/>
      <c r="C43" s="71" t="s">
        <v>105</v>
      </c>
      <c r="D43" s="44">
        <f t="shared" ref="D43:F43" si="40">(D47/D48)-1</f>
        <v>1.5645954403218365E-3</v>
      </c>
      <c r="E43" s="44">
        <f t="shared" si="40"/>
        <v>-0.30555555555555558</v>
      </c>
      <c r="F43" s="44">
        <f t="shared" si="40"/>
        <v>-0.30290456431535273</v>
      </c>
      <c r="G43" s="45">
        <f>G47</f>
        <v>6.6949341664806969E-2</v>
      </c>
      <c r="H43" s="44">
        <f t="shared" ref="H43:K43" si="41">(H47/H48)-1</f>
        <v>0</v>
      </c>
      <c r="I43" s="44">
        <f t="shared" si="41"/>
        <v>4.8827374086889641E-2</v>
      </c>
      <c r="J43" s="44">
        <f t="shared" si="41"/>
        <v>-0.27533460803059273</v>
      </c>
      <c r="K43" s="44">
        <f t="shared" si="41"/>
        <v>5.551839464882935E-2</v>
      </c>
      <c r="L43" s="74">
        <f t="shared" ref="L43:M43" si="42">L47</f>
        <v>41.01731601731602</v>
      </c>
      <c r="M43" s="74">
        <f t="shared" si="42"/>
        <v>85.389610389610382</v>
      </c>
      <c r="N43" s="44">
        <f>(N47/N48)-1</f>
        <v>4.8528849828047393E-2</v>
      </c>
      <c r="O43" s="73">
        <f t="shared" ref="O43:P43" si="43">O47</f>
        <v>4.4198250728862973</v>
      </c>
      <c r="P43" s="73">
        <f t="shared" si="43"/>
        <v>9.2011661807580172</v>
      </c>
      <c r="V43" s="1"/>
      <c r="AB43" s="1"/>
      <c r="AC43" s="1"/>
      <c r="AD43" s="1"/>
      <c r="AE43" s="1"/>
    </row>
    <row r="44" spans="1:31" ht="15.75" customHeight="1">
      <c r="A44" s="1"/>
      <c r="B44" s="20" t="s">
        <v>106</v>
      </c>
      <c r="C44" s="19"/>
      <c r="I44" s="42"/>
      <c r="U44" s="59"/>
      <c r="V44" s="1"/>
      <c r="Z44" s="50"/>
      <c r="AE44" s="59">
        <v>7.6999999999999999E-2</v>
      </c>
    </row>
    <row r="45" spans="1:31" ht="15.75" customHeight="1">
      <c r="A45" s="1"/>
      <c r="B45" s="20" t="s">
        <v>107</v>
      </c>
      <c r="C45" s="20" t="s">
        <v>41</v>
      </c>
      <c r="D45" s="20" t="s">
        <v>42</v>
      </c>
      <c r="E45" s="20" t="s">
        <v>43</v>
      </c>
      <c r="F45" s="20" t="s">
        <v>5</v>
      </c>
      <c r="G45" s="20" t="s">
        <v>94</v>
      </c>
      <c r="H45" s="20" t="s">
        <v>7</v>
      </c>
      <c r="I45" s="20" t="s">
        <v>95</v>
      </c>
      <c r="J45" s="20" t="s">
        <v>96</v>
      </c>
      <c r="K45" s="20" t="s">
        <v>97</v>
      </c>
      <c r="L45" s="20" t="s">
        <v>98</v>
      </c>
      <c r="M45" s="20" t="s">
        <v>99</v>
      </c>
      <c r="N45" s="20" t="s">
        <v>44</v>
      </c>
      <c r="O45" s="20" t="s">
        <v>100</v>
      </c>
      <c r="P45" s="20" t="s">
        <v>101</v>
      </c>
    </row>
    <row r="46" spans="1:31" ht="15.75" customHeight="1">
      <c r="B46" s="47"/>
      <c r="C46" s="43" t="s">
        <v>86</v>
      </c>
      <c r="D46" s="47">
        <f>D47+C26-D26</f>
        <v>4488</v>
      </c>
      <c r="E46" s="47">
        <f>E47+C29-D29</f>
        <v>318</v>
      </c>
      <c r="F46" s="54">
        <f>F47+C30-D30</f>
        <v>19.68</v>
      </c>
      <c r="G46" s="45">
        <f t="shared" ref="G46:G70" si="44">E46/D46</f>
        <v>7.0855614973262038E-2</v>
      </c>
      <c r="H46" s="47">
        <v>16</v>
      </c>
      <c r="I46" s="47">
        <v>2728</v>
      </c>
      <c r="J46" s="47">
        <v>758</v>
      </c>
      <c r="K46" s="47">
        <v>1578</v>
      </c>
      <c r="L46" s="74">
        <f t="shared" ref="L46:L70" si="45">J46/F46</f>
        <v>38.516260162601625</v>
      </c>
      <c r="M46" s="74">
        <f t="shared" ref="M46:M70" si="46">K46/F46</f>
        <v>80.182926829268297</v>
      </c>
      <c r="N46" s="51">
        <f t="shared" ref="N46:N55" si="47">(H46+I46)/(H46/1)</f>
        <v>171.5</v>
      </c>
      <c r="O46" s="55">
        <f t="shared" ref="O46:O70" si="48">J46/N46</f>
        <v>4.4198250728862973</v>
      </c>
      <c r="P46" s="69">
        <f t="shared" ref="P46:P70" si="49">K46/N46</f>
        <v>9.2011661807580172</v>
      </c>
    </row>
    <row r="47" spans="1:31" ht="15.75" customHeight="1">
      <c r="B47" s="47"/>
      <c r="C47" s="43" t="s">
        <v>108</v>
      </c>
      <c r="D47" s="47">
        <f>D48+C26-D26</f>
        <v>4481</v>
      </c>
      <c r="E47" s="47">
        <v>300</v>
      </c>
      <c r="F47" s="54">
        <v>18.48</v>
      </c>
      <c r="G47" s="45">
        <f t="shared" si="44"/>
        <v>6.6949341664806969E-2</v>
      </c>
      <c r="H47" s="47">
        <v>16</v>
      </c>
      <c r="I47" s="47">
        <v>2728</v>
      </c>
      <c r="J47" s="47">
        <v>758</v>
      </c>
      <c r="K47" s="47">
        <v>1578</v>
      </c>
      <c r="L47" s="74">
        <f t="shared" si="45"/>
        <v>41.01731601731602</v>
      </c>
      <c r="M47" s="74">
        <f t="shared" si="46"/>
        <v>85.389610389610382</v>
      </c>
      <c r="N47" s="51">
        <f t="shared" si="47"/>
        <v>171.5</v>
      </c>
      <c r="O47" s="55">
        <f t="shared" si="48"/>
        <v>4.4198250728862973</v>
      </c>
      <c r="P47" s="69">
        <f t="shared" si="49"/>
        <v>9.2011661807580172</v>
      </c>
    </row>
    <row r="48" spans="1:31" ht="15.75" customHeight="1">
      <c r="A48" s="1"/>
      <c r="B48" s="47"/>
      <c r="C48" s="43" t="s">
        <v>109</v>
      </c>
      <c r="D48" s="47">
        <v>4474</v>
      </c>
      <c r="E48" s="47">
        <v>432</v>
      </c>
      <c r="F48" s="47">
        <v>26.51</v>
      </c>
      <c r="G48" s="45">
        <f t="shared" si="44"/>
        <v>9.6557890031291907E-2</v>
      </c>
      <c r="H48" s="47">
        <v>16</v>
      </c>
      <c r="I48" s="47">
        <v>2601</v>
      </c>
      <c r="J48" s="47">
        <v>1046</v>
      </c>
      <c r="K48" s="47">
        <v>1495</v>
      </c>
      <c r="L48" s="74">
        <f t="shared" si="45"/>
        <v>39.456808751414556</v>
      </c>
      <c r="M48" s="74">
        <f t="shared" si="46"/>
        <v>56.393813655224442</v>
      </c>
      <c r="N48" s="51">
        <f t="shared" si="47"/>
        <v>163.5625</v>
      </c>
      <c r="O48" s="55">
        <f t="shared" si="48"/>
        <v>6.3951089033244175</v>
      </c>
      <c r="P48" s="69">
        <f t="shared" si="49"/>
        <v>9.1402369124952241</v>
      </c>
    </row>
    <row r="49" spans="1:31" ht="15.75" customHeight="1">
      <c r="A49" s="1"/>
      <c r="B49" s="47"/>
      <c r="C49" s="43" t="s">
        <v>110</v>
      </c>
      <c r="D49" s="47">
        <v>4381</v>
      </c>
      <c r="E49" s="47">
        <v>346</v>
      </c>
      <c r="F49" s="55">
        <v>21.64</v>
      </c>
      <c r="G49" s="45">
        <f t="shared" si="44"/>
        <v>7.897740241953892E-2</v>
      </c>
      <c r="H49" s="51">
        <v>15.92</v>
      </c>
      <c r="I49" s="47">
        <v>2311</v>
      </c>
      <c r="J49" s="47">
        <v>898</v>
      </c>
      <c r="K49" s="47">
        <v>1282</v>
      </c>
      <c r="L49" s="74">
        <f t="shared" si="45"/>
        <v>41.497227356746762</v>
      </c>
      <c r="M49" s="74">
        <f t="shared" si="46"/>
        <v>59.24214417744917</v>
      </c>
      <c r="N49" s="51">
        <f t="shared" si="47"/>
        <v>146.16331658291458</v>
      </c>
      <c r="O49" s="55">
        <f t="shared" si="48"/>
        <v>6.1438124215701437</v>
      </c>
      <c r="P49" s="69">
        <f t="shared" si="49"/>
        <v>8.7710106062950164</v>
      </c>
    </row>
    <row r="50" spans="1:31" ht="15.75" customHeight="1">
      <c r="A50" s="1"/>
      <c r="B50" s="70"/>
      <c r="C50" s="43" t="s">
        <v>111</v>
      </c>
      <c r="D50" s="75">
        <v>3705</v>
      </c>
      <c r="E50" s="76">
        <v>383</v>
      </c>
      <c r="F50" s="77">
        <v>23.69</v>
      </c>
      <c r="G50" s="45">
        <f t="shared" si="44"/>
        <v>0.10337381916329284</v>
      </c>
      <c r="H50" s="74">
        <v>15.92</v>
      </c>
      <c r="I50" s="47">
        <v>2106</v>
      </c>
      <c r="J50" s="74">
        <v>851</v>
      </c>
      <c r="K50" s="74">
        <v>1375</v>
      </c>
      <c r="L50" s="74">
        <f t="shared" si="45"/>
        <v>35.922330097087375</v>
      </c>
      <c r="M50" s="74">
        <f t="shared" si="46"/>
        <v>58.041367665681719</v>
      </c>
      <c r="N50" s="51">
        <f t="shared" si="47"/>
        <v>133.28643216080403</v>
      </c>
      <c r="O50" s="55">
        <f t="shared" si="48"/>
        <v>6.3847458905142513</v>
      </c>
      <c r="P50" s="69">
        <f t="shared" si="49"/>
        <v>10.316128789021263</v>
      </c>
    </row>
    <row r="51" spans="1:31" ht="15.75" customHeight="1">
      <c r="A51" s="1"/>
      <c r="B51" s="70"/>
      <c r="C51" s="43" t="s">
        <v>112</v>
      </c>
      <c r="D51" s="75">
        <v>2781</v>
      </c>
      <c r="E51" s="76">
        <v>309</v>
      </c>
      <c r="F51" s="77">
        <v>19.37</v>
      </c>
      <c r="G51" s="45">
        <f t="shared" si="44"/>
        <v>0.1111111111111111</v>
      </c>
      <c r="H51" s="74">
        <v>16</v>
      </c>
      <c r="I51" s="47">
        <v>1853</v>
      </c>
      <c r="J51" s="74">
        <v>296</v>
      </c>
      <c r="K51" s="74">
        <v>1020</v>
      </c>
      <c r="L51" s="74">
        <f t="shared" si="45"/>
        <v>15.281362932369642</v>
      </c>
      <c r="M51" s="74">
        <f t="shared" si="46"/>
        <v>52.658750645327821</v>
      </c>
      <c r="N51" s="51">
        <f t="shared" si="47"/>
        <v>116.8125</v>
      </c>
      <c r="O51" s="55">
        <f t="shared" si="48"/>
        <v>2.5339753879079723</v>
      </c>
      <c r="P51" s="69">
        <f t="shared" si="49"/>
        <v>8.7319422150882833</v>
      </c>
    </row>
    <row r="52" spans="1:31" ht="15.75" customHeight="1">
      <c r="A52" s="1"/>
      <c r="B52" s="70"/>
      <c r="C52" s="43" t="s">
        <v>113</v>
      </c>
      <c r="D52" s="78">
        <v>2808</v>
      </c>
      <c r="E52" s="74">
        <v>254</v>
      </c>
      <c r="F52" s="77">
        <v>16.059999999999999</v>
      </c>
      <c r="G52" s="45">
        <f t="shared" si="44"/>
        <v>9.0455840455840458E-2</v>
      </c>
      <c r="H52" s="74">
        <v>16</v>
      </c>
      <c r="I52" s="47">
        <v>1698</v>
      </c>
      <c r="J52" s="74">
        <v>332</v>
      </c>
      <c r="K52" s="74">
        <v>650</v>
      </c>
      <c r="L52" s="74">
        <f t="shared" si="45"/>
        <v>20.672478206724783</v>
      </c>
      <c r="M52" s="74">
        <f t="shared" si="46"/>
        <v>40.473225404732254</v>
      </c>
      <c r="N52" s="51">
        <f t="shared" si="47"/>
        <v>107.125</v>
      </c>
      <c r="O52" s="55">
        <f t="shared" si="48"/>
        <v>3.0991831971995332</v>
      </c>
      <c r="P52" s="69">
        <f t="shared" si="49"/>
        <v>6.0676779463243875</v>
      </c>
    </row>
    <row r="53" spans="1:31" ht="15.75" customHeight="1">
      <c r="A53" s="1"/>
      <c r="B53" s="70"/>
      <c r="C53" s="43" t="s">
        <v>114</v>
      </c>
      <c r="D53" s="74">
        <v>2974</v>
      </c>
      <c r="E53" s="74">
        <v>229</v>
      </c>
      <c r="F53" s="77">
        <v>14.25</v>
      </c>
      <c r="G53" s="45">
        <f t="shared" si="44"/>
        <v>7.700067249495629E-2</v>
      </c>
      <c r="H53" s="74">
        <v>16</v>
      </c>
      <c r="I53" s="47">
        <v>1559</v>
      </c>
      <c r="J53" s="74">
        <v>316</v>
      </c>
      <c r="K53" s="74">
        <v>598</v>
      </c>
      <c r="L53" s="74">
        <f t="shared" si="45"/>
        <v>22.17543859649123</v>
      </c>
      <c r="M53" s="74">
        <f t="shared" si="46"/>
        <v>41.964912280701753</v>
      </c>
      <c r="N53" s="51">
        <f t="shared" si="47"/>
        <v>98.4375</v>
      </c>
      <c r="O53" s="55">
        <f t="shared" si="48"/>
        <v>3.2101587301587302</v>
      </c>
      <c r="P53" s="69">
        <f t="shared" si="49"/>
        <v>6.0749206349206348</v>
      </c>
      <c r="U53" s="19"/>
      <c r="V53" s="1"/>
      <c r="AB53" s="1"/>
      <c r="AC53" s="1"/>
      <c r="AD53" s="1"/>
      <c r="AE53" s="1"/>
    </row>
    <row r="54" spans="1:31" ht="15.75" customHeight="1">
      <c r="A54" s="1"/>
      <c r="B54" s="70"/>
      <c r="C54" s="43" t="s">
        <v>115</v>
      </c>
      <c r="D54" s="79">
        <v>2652</v>
      </c>
      <c r="E54" s="80">
        <v>229</v>
      </c>
      <c r="F54" s="77">
        <v>15.88</v>
      </c>
      <c r="G54" s="45">
        <f t="shared" si="44"/>
        <v>8.6349924585218701E-2</v>
      </c>
      <c r="H54" s="74">
        <v>16</v>
      </c>
      <c r="I54" s="47">
        <v>1335</v>
      </c>
      <c r="J54" s="74">
        <v>535</v>
      </c>
      <c r="K54" s="74">
        <v>790</v>
      </c>
      <c r="L54" s="74">
        <f t="shared" si="45"/>
        <v>33.690176322418132</v>
      </c>
      <c r="M54" s="74">
        <f t="shared" si="46"/>
        <v>49.748110831234257</v>
      </c>
      <c r="N54" s="51">
        <f t="shared" si="47"/>
        <v>84.4375</v>
      </c>
      <c r="O54" s="55">
        <f t="shared" si="48"/>
        <v>6.336047372316802</v>
      </c>
      <c r="P54" s="69">
        <f t="shared" si="49"/>
        <v>9.3560325684678016</v>
      </c>
      <c r="U54" s="19"/>
      <c r="V54" s="1"/>
      <c r="AB54" s="1"/>
      <c r="AC54" s="1"/>
      <c r="AD54" s="1"/>
      <c r="AE54" s="1"/>
    </row>
    <row r="55" spans="1:31" ht="15.75" customHeight="1">
      <c r="A55" s="1"/>
      <c r="B55" s="70" t="s">
        <v>116</v>
      </c>
      <c r="C55" s="43" t="s">
        <v>117</v>
      </c>
      <c r="D55" s="74">
        <v>2746</v>
      </c>
      <c r="E55" s="74">
        <v>270</v>
      </c>
      <c r="F55" s="77">
        <v>16.96</v>
      </c>
      <c r="G55" s="45">
        <f t="shared" si="44"/>
        <v>9.8324836125273124E-2</v>
      </c>
      <c r="H55" s="74">
        <v>16</v>
      </c>
      <c r="I55" s="47">
        <v>1159</v>
      </c>
      <c r="J55" s="74">
        <v>437</v>
      </c>
      <c r="K55" s="74">
        <v>742</v>
      </c>
      <c r="L55" s="74">
        <f t="shared" si="45"/>
        <v>25.766509433962263</v>
      </c>
      <c r="M55" s="74">
        <f t="shared" si="46"/>
        <v>43.75</v>
      </c>
      <c r="N55" s="51">
        <f t="shared" si="47"/>
        <v>73.4375</v>
      </c>
      <c r="O55" s="55">
        <f t="shared" si="48"/>
        <v>5.9506382978723407</v>
      </c>
      <c r="P55" s="69">
        <f t="shared" si="49"/>
        <v>10.103829787234043</v>
      </c>
      <c r="AB55" s="20" t="s">
        <v>18</v>
      </c>
      <c r="AC55" s="1"/>
      <c r="AD55" s="1"/>
      <c r="AE55" s="1"/>
    </row>
    <row r="56" spans="1:31" ht="15.75" customHeight="1">
      <c r="A56" s="1"/>
      <c r="B56" s="70"/>
      <c r="C56" s="43" t="s">
        <v>118</v>
      </c>
      <c r="D56" s="74">
        <v>2466</v>
      </c>
      <c r="E56" s="74">
        <v>235</v>
      </c>
      <c r="F56" s="77">
        <v>29.56</v>
      </c>
      <c r="G56" s="45">
        <f t="shared" si="44"/>
        <v>9.5296025952960259E-2</v>
      </c>
      <c r="H56" s="74">
        <v>16</v>
      </c>
      <c r="I56" s="47">
        <v>956</v>
      </c>
      <c r="J56" s="74">
        <v>607</v>
      </c>
      <c r="K56" s="74">
        <v>995</v>
      </c>
      <c r="L56" s="74">
        <f t="shared" si="45"/>
        <v>20.534506089309879</v>
      </c>
      <c r="M56" s="74">
        <f t="shared" si="46"/>
        <v>33.660351826792962</v>
      </c>
      <c r="N56" s="51">
        <f t="shared" ref="N56:N66" si="50">(H56+I56)/(H56/2)</f>
        <v>121.5</v>
      </c>
      <c r="O56" s="55">
        <f t="shared" si="48"/>
        <v>4.9958847736625511</v>
      </c>
      <c r="P56" s="69">
        <f t="shared" si="49"/>
        <v>8.189300411522634</v>
      </c>
      <c r="W56" s="1"/>
      <c r="AB56" s="48">
        <f t="shared" ref="AB56:AB57" si="51">(R26/S26)-1</f>
        <v>3.3568474823643779E-2</v>
      </c>
      <c r="AC56" s="1"/>
      <c r="AD56" s="1"/>
      <c r="AE56" s="1"/>
    </row>
    <row r="57" spans="1:31" ht="15.75" customHeight="1">
      <c r="A57" s="1"/>
      <c r="B57" s="70"/>
      <c r="C57" s="43" t="s">
        <v>119</v>
      </c>
      <c r="D57" s="74">
        <v>2242</v>
      </c>
      <c r="E57" s="74">
        <v>168</v>
      </c>
      <c r="F57" s="77">
        <v>21.8</v>
      </c>
      <c r="G57" s="45">
        <f t="shared" si="44"/>
        <v>7.4933095450490636E-2</v>
      </c>
      <c r="H57" s="74">
        <v>16</v>
      </c>
      <c r="I57" s="47">
        <v>725</v>
      </c>
      <c r="J57" s="74">
        <v>345</v>
      </c>
      <c r="K57" s="74">
        <v>840</v>
      </c>
      <c r="L57" s="74">
        <f t="shared" si="45"/>
        <v>15.825688073394495</v>
      </c>
      <c r="M57" s="74">
        <f t="shared" si="46"/>
        <v>38.532110091743121</v>
      </c>
      <c r="N57" s="51">
        <f t="shared" si="50"/>
        <v>92.625</v>
      </c>
      <c r="O57" s="55">
        <f t="shared" si="48"/>
        <v>3.7246963562753037</v>
      </c>
      <c r="P57" s="69">
        <f t="shared" si="49"/>
        <v>9.0688259109311744</v>
      </c>
      <c r="W57" s="1"/>
      <c r="AB57" s="48">
        <f t="shared" si="51"/>
        <v>6.336088154269981E-2</v>
      </c>
      <c r="AC57" s="1"/>
      <c r="AD57" s="1"/>
      <c r="AE57" s="1"/>
    </row>
    <row r="58" spans="1:31" ht="15.75" customHeight="1">
      <c r="A58" s="1"/>
      <c r="B58" s="70"/>
      <c r="C58" s="43" t="s">
        <v>120</v>
      </c>
      <c r="D58" s="74">
        <v>1884</v>
      </c>
      <c r="E58" s="74">
        <v>117</v>
      </c>
      <c r="F58" s="77">
        <v>15.7</v>
      </c>
      <c r="G58" s="45">
        <f t="shared" si="44"/>
        <v>6.2101910828025478E-2</v>
      </c>
      <c r="H58" s="74">
        <v>15</v>
      </c>
      <c r="I58" s="47">
        <v>565</v>
      </c>
      <c r="J58" s="74">
        <v>177</v>
      </c>
      <c r="K58" s="74">
        <v>355</v>
      </c>
      <c r="L58" s="74">
        <f t="shared" si="45"/>
        <v>11.273885350318471</v>
      </c>
      <c r="M58" s="74">
        <f t="shared" si="46"/>
        <v>22.611464968152866</v>
      </c>
      <c r="N58" s="51">
        <f t="shared" si="50"/>
        <v>77.333333333333329</v>
      </c>
      <c r="O58" s="55">
        <f t="shared" si="48"/>
        <v>2.2887931034482758</v>
      </c>
      <c r="P58" s="69">
        <f t="shared" si="49"/>
        <v>4.5905172413793105</v>
      </c>
      <c r="W58" s="1"/>
      <c r="AB58" s="1"/>
      <c r="AC58" s="1"/>
      <c r="AD58" s="1"/>
      <c r="AE58" s="1"/>
    </row>
    <row r="59" spans="1:31" ht="15.75" customHeight="1">
      <c r="A59" s="1"/>
      <c r="B59" s="70"/>
      <c r="C59" s="43" t="s">
        <v>121</v>
      </c>
      <c r="D59" s="74">
        <v>1588</v>
      </c>
      <c r="E59" s="74">
        <v>101</v>
      </c>
      <c r="F59" s="77">
        <v>13.66</v>
      </c>
      <c r="G59" s="45">
        <f t="shared" si="44"/>
        <v>6.3602015113350133E-2</v>
      </c>
      <c r="H59" s="74">
        <v>15</v>
      </c>
      <c r="I59" s="47">
        <v>450</v>
      </c>
      <c r="J59" s="74">
        <v>153</v>
      </c>
      <c r="K59" s="74">
        <v>262</v>
      </c>
      <c r="L59" s="74">
        <f t="shared" si="45"/>
        <v>11.200585651537335</v>
      </c>
      <c r="M59" s="74">
        <f t="shared" si="46"/>
        <v>19.180087847730601</v>
      </c>
      <c r="N59" s="51">
        <f t="shared" si="50"/>
        <v>62</v>
      </c>
      <c r="O59" s="55">
        <f t="shared" si="48"/>
        <v>2.467741935483871</v>
      </c>
      <c r="P59" s="69">
        <f t="shared" si="49"/>
        <v>4.225806451612903</v>
      </c>
      <c r="W59" s="1"/>
      <c r="AB59" s="48">
        <f>(R29/S29)-1</f>
        <v>3.5985695127402684E-2</v>
      </c>
      <c r="AC59" s="1"/>
      <c r="AD59" s="1"/>
      <c r="AE59" s="1"/>
    </row>
    <row r="60" spans="1:31" ht="15.75" customHeight="1">
      <c r="A60" s="1"/>
      <c r="B60" s="70"/>
      <c r="C60" s="43" t="s">
        <v>122</v>
      </c>
      <c r="D60" s="74">
        <v>1313</v>
      </c>
      <c r="E60" s="74">
        <v>81</v>
      </c>
      <c r="F60" s="77">
        <v>10.97</v>
      </c>
      <c r="G60" s="45">
        <f t="shared" si="44"/>
        <v>6.1690784463061692E-2</v>
      </c>
      <c r="H60" s="74">
        <v>15</v>
      </c>
      <c r="I60" s="47">
        <v>350</v>
      </c>
      <c r="J60" s="74">
        <v>74</v>
      </c>
      <c r="K60" s="74">
        <v>173</v>
      </c>
      <c r="L60" s="74">
        <f t="shared" si="45"/>
        <v>6.74567000911577</v>
      </c>
      <c r="M60" s="74">
        <f t="shared" si="46"/>
        <v>15.770282588878759</v>
      </c>
      <c r="N60" s="51">
        <f t="shared" si="50"/>
        <v>48.666666666666664</v>
      </c>
      <c r="O60" s="55">
        <f t="shared" si="48"/>
        <v>1.5205479452054795</v>
      </c>
      <c r="P60" s="69">
        <f t="shared" si="49"/>
        <v>3.5547945205479454</v>
      </c>
      <c r="W60" s="1"/>
      <c r="X60" s="1"/>
      <c r="Y60" s="1"/>
      <c r="Z60" s="1"/>
      <c r="AA60" s="1"/>
      <c r="AB60" s="1"/>
      <c r="AC60" s="1"/>
      <c r="AD60" s="1"/>
      <c r="AE60" s="1"/>
    </row>
    <row r="61" spans="1:31" ht="15.75" customHeight="1">
      <c r="A61" s="1"/>
      <c r="B61" s="70"/>
      <c r="C61" s="43" t="s">
        <v>123</v>
      </c>
      <c r="D61" s="74">
        <v>953</v>
      </c>
      <c r="E61" s="74">
        <v>61</v>
      </c>
      <c r="F61" s="77">
        <v>8.24</v>
      </c>
      <c r="G61" s="45">
        <f t="shared" si="44"/>
        <v>6.400839454354669E-2</v>
      </c>
      <c r="H61" s="74">
        <v>15</v>
      </c>
      <c r="I61" s="47">
        <v>280</v>
      </c>
      <c r="J61" s="74">
        <v>57</v>
      </c>
      <c r="K61" s="74">
        <v>84</v>
      </c>
      <c r="L61" s="74">
        <f t="shared" si="45"/>
        <v>6.9174757281553401</v>
      </c>
      <c r="M61" s="74">
        <f t="shared" si="46"/>
        <v>10.194174757281553</v>
      </c>
      <c r="N61" s="51">
        <f t="shared" si="50"/>
        <v>39.333333333333336</v>
      </c>
      <c r="O61" s="55">
        <f t="shared" si="48"/>
        <v>1.4491525423728813</v>
      </c>
      <c r="P61" s="69">
        <f t="shared" si="49"/>
        <v>2.1355932203389831</v>
      </c>
      <c r="W61" s="1"/>
      <c r="X61" s="1"/>
      <c r="Y61" s="1"/>
      <c r="Z61" s="1"/>
      <c r="AA61" s="1"/>
      <c r="AB61" s="1"/>
      <c r="AC61" s="1"/>
      <c r="AD61" s="1"/>
      <c r="AE61" s="1"/>
    </row>
    <row r="62" spans="1:31" ht="15.75" customHeight="1">
      <c r="A62" s="1"/>
      <c r="B62" s="70"/>
      <c r="C62" s="43" t="s">
        <v>124</v>
      </c>
      <c r="D62" s="74">
        <v>736</v>
      </c>
      <c r="E62" s="74">
        <v>60</v>
      </c>
      <c r="F62" s="77">
        <v>4.87</v>
      </c>
      <c r="G62" s="45">
        <f t="shared" si="44"/>
        <v>8.1521739130434784E-2</v>
      </c>
      <c r="H62" s="74">
        <v>15</v>
      </c>
      <c r="I62" s="47">
        <v>230</v>
      </c>
      <c r="J62" s="74">
        <v>26</v>
      </c>
      <c r="K62" s="74">
        <v>62</v>
      </c>
      <c r="L62" s="74">
        <f t="shared" si="45"/>
        <v>5.3388090349075972</v>
      </c>
      <c r="M62" s="74">
        <f t="shared" si="46"/>
        <v>12.73100616016427</v>
      </c>
      <c r="N62" s="51">
        <f t="shared" si="50"/>
        <v>32.666666666666664</v>
      </c>
      <c r="O62" s="55">
        <f t="shared" si="48"/>
        <v>0.79591836734693888</v>
      </c>
      <c r="P62" s="69">
        <f t="shared" si="49"/>
        <v>1.8979591836734695</v>
      </c>
      <c r="W62" s="1"/>
      <c r="X62" s="1"/>
      <c r="Y62" s="1"/>
      <c r="Z62" s="1"/>
      <c r="AA62" s="1"/>
      <c r="AB62" s="1"/>
      <c r="AC62" s="1"/>
      <c r="AD62" s="1"/>
      <c r="AE62" s="1"/>
    </row>
    <row r="63" spans="1:31" ht="15.75" customHeight="1">
      <c r="A63" s="1"/>
      <c r="B63" s="70"/>
      <c r="C63" s="43" t="s">
        <v>125</v>
      </c>
      <c r="D63" s="74">
        <v>666</v>
      </c>
      <c r="E63" s="80">
        <v>9</v>
      </c>
      <c r="F63" s="77">
        <v>1.21</v>
      </c>
      <c r="G63" s="45">
        <f t="shared" si="44"/>
        <v>1.3513513513513514E-2</v>
      </c>
      <c r="H63" s="74">
        <v>15</v>
      </c>
      <c r="I63" s="47">
        <v>190</v>
      </c>
      <c r="J63" s="74">
        <v>21</v>
      </c>
      <c r="K63" s="74">
        <v>38</v>
      </c>
      <c r="L63" s="74">
        <f t="shared" si="45"/>
        <v>17.355371900826448</v>
      </c>
      <c r="M63" s="74">
        <f t="shared" si="46"/>
        <v>31.404958677685951</v>
      </c>
      <c r="N63" s="51">
        <f t="shared" si="50"/>
        <v>27.333333333333332</v>
      </c>
      <c r="O63" s="55">
        <f t="shared" si="48"/>
        <v>0.76829268292682928</v>
      </c>
      <c r="P63" s="69">
        <f t="shared" si="49"/>
        <v>1.3902439024390245</v>
      </c>
      <c r="W63" s="1"/>
      <c r="X63" s="1"/>
      <c r="Y63" s="1"/>
      <c r="Z63" s="1"/>
      <c r="AA63" s="1"/>
      <c r="AB63" s="1"/>
      <c r="AC63" s="1"/>
      <c r="AD63" s="1"/>
      <c r="AE63" s="1"/>
    </row>
    <row r="64" spans="1:31" ht="15.75" customHeight="1">
      <c r="A64" s="1"/>
      <c r="B64" s="70"/>
      <c r="C64" s="43" t="s">
        <v>126</v>
      </c>
      <c r="D64" s="74">
        <v>503</v>
      </c>
      <c r="E64" s="74">
        <v>15</v>
      </c>
      <c r="F64" s="77">
        <v>2.04</v>
      </c>
      <c r="G64" s="45">
        <f t="shared" si="44"/>
        <v>2.982107355864811E-2</v>
      </c>
      <c r="H64" s="74">
        <v>15</v>
      </c>
      <c r="I64" s="47">
        <v>140</v>
      </c>
      <c r="J64" s="74">
        <v>21</v>
      </c>
      <c r="K64" s="74">
        <v>38</v>
      </c>
      <c r="L64" s="74">
        <f t="shared" si="45"/>
        <v>10.294117647058822</v>
      </c>
      <c r="M64" s="74">
        <f t="shared" si="46"/>
        <v>18.627450980392158</v>
      </c>
      <c r="N64" s="51">
        <f t="shared" si="50"/>
        <v>20.666666666666668</v>
      </c>
      <c r="O64" s="55">
        <f t="shared" si="48"/>
        <v>1.0161290322580645</v>
      </c>
      <c r="P64" s="69">
        <f t="shared" si="49"/>
        <v>1.8387096774193548</v>
      </c>
      <c r="W64" s="1"/>
      <c r="X64" s="1"/>
      <c r="Y64" s="1"/>
      <c r="Z64" s="1"/>
      <c r="AA64" s="1"/>
      <c r="AB64" s="1"/>
      <c r="AC64" s="1"/>
      <c r="AD64" s="1"/>
      <c r="AE64" s="1"/>
    </row>
    <row r="65" spans="1:31" ht="15.75" customHeight="1">
      <c r="A65" s="1"/>
      <c r="B65" s="70"/>
      <c r="C65" s="43" t="s">
        <v>127</v>
      </c>
      <c r="D65" s="74">
        <v>414</v>
      </c>
      <c r="E65" s="80">
        <v>8</v>
      </c>
      <c r="F65" s="77">
        <v>1.04</v>
      </c>
      <c r="G65" s="45">
        <f t="shared" si="44"/>
        <v>1.932367149758454E-2</v>
      </c>
      <c r="H65" s="74">
        <v>15</v>
      </c>
      <c r="I65" s="47">
        <v>127</v>
      </c>
      <c r="J65" s="74">
        <v>30</v>
      </c>
      <c r="K65" s="74">
        <v>64</v>
      </c>
      <c r="L65" s="74">
        <f t="shared" si="45"/>
        <v>28.846153846153847</v>
      </c>
      <c r="M65" s="74">
        <f t="shared" si="46"/>
        <v>61.538461538461533</v>
      </c>
      <c r="N65" s="51">
        <f t="shared" si="50"/>
        <v>18.933333333333334</v>
      </c>
      <c r="O65" s="55">
        <f t="shared" si="48"/>
        <v>1.584507042253521</v>
      </c>
      <c r="P65" s="69">
        <f t="shared" si="49"/>
        <v>3.380281690140845</v>
      </c>
      <c r="W65" s="1"/>
      <c r="X65" s="1"/>
      <c r="Y65" s="1"/>
      <c r="Z65" s="1"/>
      <c r="AA65" s="1"/>
      <c r="AB65" s="1"/>
      <c r="AC65" s="1"/>
      <c r="AD65" s="1"/>
      <c r="AE65" s="1"/>
    </row>
    <row r="66" spans="1:31" ht="15.75" customHeight="1">
      <c r="A66" s="1"/>
      <c r="B66" s="70" t="s">
        <v>128</v>
      </c>
      <c r="C66" s="43" t="s">
        <v>129</v>
      </c>
      <c r="D66" s="74">
        <v>331</v>
      </c>
      <c r="E66" s="74">
        <v>28</v>
      </c>
      <c r="F66" s="77">
        <v>3.83</v>
      </c>
      <c r="G66" s="45">
        <f t="shared" si="44"/>
        <v>8.4592145015105744E-2</v>
      </c>
      <c r="H66" s="74">
        <v>15</v>
      </c>
      <c r="I66" s="47">
        <v>121</v>
      </c>
      <c r="J66" s="74">
        <v>28</v>
      </c>
      <c r="K66" s="74">
        <v>56</v>
      </c>
      <c r="L66" s="74">
        <f t="shared" si="45"/>
        <v>7.3107049608355092</v>
      </c>
      <c r="M66" s="74">
        <f t="shared" si="46"/>
        <v>14.621409921671018</v>
      </c>
      <c r="N66" s="51">
        <f t="shared" si="50"/>
        <v>18.133333333333333</v>
      </c>
      <c r="O66" s="55">
        <f t="shared" si="48"/>
        <v>1.5441176470588236</v>
      </c>
      <c r="P66" s="69">
        <f t="shared" si="49"/>
        <v>3.0882352941176472</v>
      </c>
      <c r="W66" s="1"/>
      <c r="X66" s="1"/>
      <c r="Y66" s="1"/>
      <c r="Z66" s="1"/>
      <c r="AA66" s="1"/>
      <c r="AB66" s="1"/>
      <c r="AC66" s="1"/>
      <c r="AD66" s="1"/>
      <c r="AE66" s="1"/>
    </row>
    <row r="67" spans="1:31" ht="15.75" customHeight="1">
      <c r="A67" s="1"/>
      <c r="B67" s="70"/>
      <c r="C67" s="43" t="s">
        <v>130</v>
      </c>
      <c r="D67" s="74">
        <v>300</v>
      </c>
      <c r="E67" s="74">
        <v>26</v>
      </c>
      <c r="F67" s="77">
        <v>17.32</v>
      </c>
      <c r="G67" s="45">
        <f t="shared" si="44"/>
        <v>8.666666666666667E-2</v>
      </c>
      <c r="H67" s="74">
        <v>15</v>
      </c>
      <c r="I67" s="47">
        <v>103</v>
      </c>
      <c r="J67" s="74">
        <v>64</v>
      </c>
      <c r="K67" s="74">
        <v>161</v>
      </c>
      <c r="L67" s="74">
        <f t="shared" si="45"/>
        <v>3.695150115473441</v>
      </c>
      <c r="M67" s="74">
        <f t="shared" si="46"/>
        <v>9.2956120092378747</v>
      </c>
      <c r="N67" s="51">
        <f t="shared" ref="N67:N70" si="52">(H67+I67)/(H67/10)</f>
        <v>78.666666666666671</v>
      </c>
      <c r="O67" s="55">
        <f t="shared" si="48"/>
        <v>0.81355932203389825</v>
      </c>
      <c r="P67" s="69">
        <f t="shared" si="49"/>
        <v>2.0466101694915255</v>
      </c>
      <c r="W67" s="1"/>
      <c r="X67" s="1"/>
      <c r="Y67" s="1"/>
      <c r="Z67" s="1"/>
      <c r="AA67" s="1"/>
      <c r="AB67" s="1"/>
      <c r="AC67" s="1"/>
      <c r="AD67" s="1"/>
      <c r="AE67" s="1"/>
    </row>
    <row r="68" spans="1:31" ht="15.75" customHeight="1">
      <c r="A68" s="1"/>
      <c r="B68" s="70"/>
      <c r="C68" s="43" t="s">
        <v>131</v>
      </c>
      <c r="D68" s="74">
        <v>270</v>
      </c>
      <c r="E68" s="74">
        <v>12</v>
      </c>
      <c r="F68" s="77">
        <v>8.0399999999999991</v>
      </c>
      <c r="G68" s="45">
        <f t="shared" si="44"/>
        <v>4.4444444444444446E-2</v>
      </c>
      <c r="H68" s="74">
        <v>15</v>
      </c>
      <c r="I68" s="47">
        <v>84</v>
      </c>
      <c r="J68" s="74">
        <v>16.8</v>
      </c>
      <c r="K68" s="74">
        <v>102.4</v>
      </c>
      <c r="L68" s="74">
        <f t="shared" si="45"/>
        <v>2.0895522388059704</v>
      </c>
      <c r="M68" s="74">
        <f t="shared" si="46"/>
        <v>12.736318407960201</v>
      </c>
      <c r="N68" s="51">
        <f t="shared" si="52"/>
        <v>66</v>
      </c>
      <c r="O68" s="55">
        <f t="shared" si="48"/>
        <v>0.25454545454545457</v>
      </c>
      <c r="P68" s="69">
        <f t="shared" si="49"/>
        <v>1.5515151515151515</v>
      </c>
      <c r="R68" s="19"/>
      <c r="S68" s="19"/>
      <c r="T68" s="19"/>
      <c r="W68" s="1"/>
      <c r="X68" s="1"/>
      <c r="Y68" s="1"/>
      <c r="Z68" s="1"/>
      <c r="AA68" s="1"/>
      <c r="AB68" s="1"/>
      <c r="AC68" s="1"/>
      <c r="AD68" s="1"/>
      <c r="AE68" s="1"/>
    </row>
    <row r="69" spans="1:31" ht="15.75" customHeight="1">
      <c r="A69" s="1"/>
      <c r="B69" s="70"/>
      <c r="C69" s="43" t="s">
        <v>132</v>
      </c>
      <c r="D69" s="74">
        <v>239</v>
      </c>
      <c r="E69" s="74">
        <v>10</v>
      </c>
      <c r="F69" s="77">
        <v>6.75</v>
      </c>
      <c r="G69" s="45">
        <f t="shared" si="44"/>
        <v>4.1841004184100417E-2</v>
      </c>
      <c r="H69" s="74">
        <v>15</v>
      </c>
      <c r="I69" s="47">
        <v>75</v>
      </c>
      <c r="J69" s="74">
        <v>15.6</v>
      </c>
      <c r="K69" s="74">
        <v>30.45</v>
      </c>
      <c r="L69" s="74">
        <f t="shared" si="45"/>
        <v>2.3111111111111109</v>
      </c>
      <c r="M69" s="74">
        <f t="shared" si="46"/>
        <v>4.5111111111111111</v>
      </c>
      <c r="N69" s="51">
        <f t="shared" si="52"/>
        <v>60</v>
      </c>
      <c r="O69" s="55">
        <f t="shared" si="48"/>
        <v>0.26</v>
      </c>
      <c r="P69" s="69">
        <f t="shared" si="49"/>
        <v>0.50749999999999995</v>
      </c>
      <c r="R69" s="19"/>
      <c r="S69" s="19"/>
      <c r="T69" s="19"/>
      <c r="W69" s="1"/>
      <c r="X69" s="1"/>
      <c r="Y69" s="1"/>
      <c r="Z69" s="1"/>
      <c r="AA69" s="1"/>
      <c r="AB69" s="1"/>
      <c r="AC69" s="1"/>
      <c r="AD69" s="1"/>
      <c r="AE69" s="1"/>
    </row>
    <row r="70" spans="1:31" ht="15.75" customHeight="1" thickBot="1">
      <c r="A70" s="1"/>
      <c r="B70" s="81"/>
      <c r="C70" s="43" t="s">
        <v>133</v>
      </c>
      <c r="D70" s="82">
        <v>228</v>
      </c>
      <c r="E70" s="82">
        <v>3</v>
      </c>
      <c r="F70" s="83">
        <v>1.79</v>
      </c>
      <c r="G70" s="45">
        <f t="shared" si="44"/>
        <v>1.3157894736842105E-2</v>
      </c>
      <c r="H70" s="74">
        <v>15</v>
      </c>
      <c r="I70" s="47">
        <v>68</v>
      </c>
      <c r="J70" s="82">
        <v>14</v>
      </c>
      <c r="K70" s="82">
        <v>28</v>
      </c>
      <c r="L70" s="82">
        <f t="shared" si="45"/>
        <v>7.8212290502793298</v>
      </c>
      <c r="M70" s="82">
        <f t="shared" si="46"/>
        <v>15.64245810055866</v>
      </c>
      <c r="N70" s="51">
        <f t="shared" si="52"/>
        <v>55.333333333333336</v>
      </c>
      <c r="O70" s="55">
        <f t="shared" si="48"/>
        <v>0.25301204819277107</v>
      </c>
      <c r="P70" s="69">
        <f t="shared" si="49"/>
        <v>0.50602409638554213</v>
      </c>
      <c r="W70" s="1"/>
      <c r="X70" s="1"/>
      <c r="Y70" s="1"/>
      <c r="Z70" s="1"/>
      <c r="AA70" s="1"/>
      <c r="AB70" s="1"/>
      <c r="AC70" s="1"/>
      <c r="AD70" s="1"/>
      <c r="AE70" s="1"/>
    </row>
    <row r="71" spans="1:31" ht="15.75" customHeight="1">
      <c r="A71" s="1"/>
      <c r="B71" s="1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9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5.75" customHeight="1">
      <c r="A72" s="1"/>
      <c r="B72" s="1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9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5.75" customHeight="1">
      <c r="A73" s="1"/>
      <c r="B73" s="1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9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5.75" customHeight="1">
      <c r="A74" s="1"/>
      <c r="B74" s="1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5.75" customHeight="1">
      <c r="A75" s="1"/>
      <c r="B75" s="1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5.75" customHeight="1">
      <c r="A76" s="1"/>
      <c r="B76" s="1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5.75" customHeight="1">
      <c r="A77" s="1"/>
      <c r="B77" s="1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5.75" customHeight="1">
      <c r="A78" s="1"/>
      <c r="B78" s="1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5.75" customHeight="1">
      <c r="A79" s="1"/>
      <c r="B79" s="1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5.75" customHeight="1">
      <c r="A80" s="1"/>
      <c r="B80" s="1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5.75" customHeight="1">
      <c r="A81" s="1"/>
      <c r="B81" s="1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5.75" customHeight="1">
      <c r="A82" s="1"/>
      <c r="B82" s="1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5.75" customHeight="1">
      <c r="A83" s="1"/>
      <c r="B83" s="1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5.75" customHeight="1">
      <c r="A84" s="1"/>
      <c r="B84" s="1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5.75" customHeight="1">
      <c r="A85" s="1"/>
      <c r="B85" s="1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5.75" customHeight="1">
      <c r="A86" s="1"/>
      <c r="B86" s="1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5.75" customHeight="1">
      <c r="A87" s="1"/>
      <c r="B87" s="1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5.75" customHeight="1">
      <c r="A88" s="1"/>
      <c r="B88" s="1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5.75" customHeight="1">
      <c r="A89" s="1"/>
      <c r="B89" s="1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5.75" customHeight="1">
      <c r="A90" s="1"/>
      <c r="B90" s="1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5.75" customHeight="1">
      <c r="A91" s="1"/>
      <c r="B91" s="1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5.75" customHeight="1">
      <c r="A92" s="1"/>
      <c r="B92" s="1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5.75" customHeight="1">
      <c r="A93" s="1"/>
      <c r="B93" s="1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5.75" customHeight="1">
      <c r="A94" s="1"/>
      <c r="B94" s="1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5.75" customHeight="1">
      <c r="A95" s="1"/>
      <c r="B95" s="1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5.75" customHeight="1">
      <c r="A96" s="1"/>
      <c r="B96" s="1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5.75" customHeight="1">
      <c r="A97" s="1"/>
      <c r="B97" s="1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5.75" customHeight="1">
      <c r="A98" s="1"/>
      <c r="B98" s="1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5.75" customHeight="1">
      <c r="A99" s="1"/>
      <c r="B99" s="1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5.75" customHeight="1">
      <c r="A100" s="1"/>
      <c r="B100" s="1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>
      <c r="A101" s="1"/>
      <c r="B101" s="1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>
      <c r="A102" s="1"/>
      <c r="B102" s="1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>
      <c r="A103" s="1"/>
      <c r="B103" s="1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>
      <c r="A104" s="1"/>
      <c r="B104" s="1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5.75" customHeight="1">
      <c r="A105" s="1"/>
      <c r="B105" s="1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5.75" customHeight="1">
      <c r="A106" s="1"/>
      <c r="B106" s="1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5.75" customHeight="1">
      <c r="A107" s="1"/>
      <c r="B107" s="1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5.75" customHeight="1">
      <c r="A108" s="1"/>
      <c r="B108" s="1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5.75" customHeight="1">
      <c r="A109" s="1"/>
      <c r="B109" s="1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5.75" customHeight="1">
      <c r="A110" s="1"/>
      <c r="B110" s="1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5.75" customHeight="1">
      <c r="A111" s="1"/>
      <c r="B111" s="1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5.75" customHeight="1">
      <c r="A112" s="1"/>
      <c r="B112" s="1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5.75" customHeight="1">
      <c r="A113" s="1"/>
      <c r="B113" s="1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5.75" customHeight="1">
      <c r="A114" s="1"/>
      <c r="B114" s="84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6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5.75" customHeight="1">
      <c r="A115" s="1"/>
      <c r="B115" s="87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88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5.75" customHeight="1">
      <c r="A116" s="1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5.75" customHeight="1">
      <c r="A117" s="1"/>
      <c r="B117" s="1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5.75" customHeight="1">
      <c r="A118" s="1"/>
      <c r="B118" s="1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5.75" customHeight="1">
      <c r="A119" s="1"/>
      <c r="B119" s="1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5.75" customHeight="1">
      <c r="A120" s="1"/>
      <c r="B120" s="1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5.75" customHeight="1">
      <c r="A121" s="1"/>
      <c r="B121" s="1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5.75" customHeight="1">
      <c r="A122" s="1"/>
      <c r="B122" s="1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5.75" customHeight="1">
      <c r="A123" s="1"/>
      <c r="B123" s="1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5.75" customHeight="1">
      <c r="A124" s="1"/>
      <c r="B124" s="1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5.75" customHeight="1">
      <c r="A125" s="1"/>
      <c r="B125" s="1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5.75" customHeight="1">
      <c r="A126" s="1"/>
      <c r="B126" s="1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5.75" customHeight="1">
      <c r="A127" s="1"/>
      <c r="B127" s="1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5.75" customHeight="1">
      <c r="A128" s="1"/>
      <c r="B128" s="1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5.75" customHeight="1">
      <c r="A129" s="1"/>
      <c r="B129" s="1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5.75" customHeight="1">
      <c r="A130" s="1"/>
      <c r="B130" s="1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5.75" customHeight="1">
      <c r="A131" s="1"/>
      <c r="B131" s="1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5.75" customHeight="1">
      <c r="A132" s="1"/>
      <c r="B132" s="1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5.75" customHeight="1">
      <c r="A133" s="1"/>
      <c r="B133" s="1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5.75" customHeight="1">
      <c r="A134" s="1"/>
      <c r="B134" s="1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5.75" customHeight="1">
      <c r="A135" s="1"/>
      <c r="B135" s="1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5.75" customHeight="1">
      <c r="A136" s="1"/>
      <c r="B136" s="1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5.75" customHeight="1">
      <c r="A137" s="1"/>
      <c r="B137" s="1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5.75" customHeight="1">
      <c r="A138" s="1"/>
      <c r="B138" s="1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5.75" customHeight="1">
      <c r="A139" s="1"/>
      <c r="B139" s="1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5.75" customHeight="1">
      <c r="A140" s="1"/>
      <c r="B140" s="1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5.75" customHeight="1">
      <c r="A141" s="1"/>
      <c r="B141" s="1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5.75" customHeight="1">
      <c r="A142" s="1"/>
      <c r="B142" s="1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5.75" customHeight="1">
      <c r="A143" s="1"/>
      <c r="B143" s="1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5.75" customHeight="1">
      <c r="A144" s="1"/>
      <c r="B144" s="1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5.75" customHeight="1">
      <c r="A145" s="1"/>
      <c r="B145" s="1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5.75" customHeight="1">
      <c r="A146" s="1"/>
      <c r="B146" s="1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5.75" customHeight="1">
      <c r="A147" s="1"/>
      <c r="B147" s="1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5.75" customHeight="1">
      <c r="A148" s="1"/>
      <c r="B148" s="1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5.75" customHeight="1">
      <c r="A149" s="1"/>
      <c r="B149" s="1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>
      <c r="A150" s="1"/>
      <c r="B150" s="1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A151" s="1"/>
      <c r="B151" s="1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A152" s="1"/>
      <c r="B152" s="1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A153" s="1"/>
      <c r="B153" s="1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A154" s="1"/>
      <c r="B154" s="1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A155" s="1"/>
      <c r="B155" s="1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A156" s="1"/>
      <c r="B156" s="1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A157" s="1"/>
      <c r="B157" s="1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A158" s="1"/>
      <c r="B158" s="1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A159" s="1"/>
      <c r="B159" s="1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A160" s="1"/>
      <c r="B160" s="1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5.75" customHeight="1">
      <c r="A161" s="1"/>
      <c r="B161" s="1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5.75" customHeight="1">
      <c r="A162" s="1"/>
      <c r="B162" s="1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5.75" customHeight="1">
      <c r="A163" s="1"/>
      <c r="B163" s="1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5.75" customHeight="1">
      <c r="A164" s="1"/>
      <c r="B164" s="1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5.75" customHeight="1">
      <c r="A165" s="1"/>
      <c r="B165" s="1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5.75" customHeight="1">
      <c r="A166" s="1"/>
      <c r="B166" s="1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5.75" customHeight="1">
      <c r="A167" s="1"/>
      <c r="B167" s="1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5.75" customHeight="1">
      <c r="A168" s="1"/>
      <c r="B168" s="1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5.75" customHeight="1">
      <c r="A169" s="1"/>
      <c r="B169" s="1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5.75" customHeight="1">
      <c r="A170" s="1"/>
      <c r="B170" s="1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5.75" customHeight="1">
      <c r="A171" s="1"/>
      <c r="B171" s="1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5.75" customHeight="1">
      <c r="A172" s="1"/>
      <c r="B172" s="1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.75" customHeight="1">
      <c r="A173" s="1"/>
      <c r="B173" s="1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5.75" customHeight="1">
      <c r="A174" s="1"/>
      <c r="B174" s="1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5.75" customHeight="1">
      <c r="A175" s="1"/>
      <c r="B175" s="1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5.75" customHeight="1">
      <c r="A176" s="1"/>
      <c r="B176" s="1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5.75" customHeight="1">
      <c r="A177" s="1"/>
      <c r="B177" s="1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5.75" customHeight="1">
      <c r="A178" s="1"/>
      <c r="B178" s="1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5.75" customHeight="1">
      <c r="A179" s="1"/>
      <c r="B179" s="1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5.75" customHeight="1">
      <c r="A180" s="1"/>
      <c r="B180" s="1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5.75" customHeight="1">
      <c r="A181" s="1"/>
      <c r="B181" s="1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5.75" customHeight="1">
      <c r="A182" s="1"/>
      <c r="B182" s="1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5.75" customHeight="1">
      <c r="A183" s="1"/>
      <c r="B183" s="1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5.75" customHeight="1">
      <c r="A184" s="1"/>
      <c r="B184" s="1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5.75" customHeight="1">
      <c r="A185" s="1"/>
      <c r="B185" s="1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5.75" customHeight="1">
      <c r="A186" s="1"/>
      <c r="B186" s="1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5.75" customHeight="1">
      <c r="A187" s="1"/>
      <c r="B187" s="1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5.75" customHeight="1">
      <c r="A188" s="1"/>
      <c r="B188" s="1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5.75" customHeight="1">
      <c r="A189" s="1"/>
      <c r="B189" s="1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5.75" customHeight="1">
      <c r="A190" s="1"/>
      <c r="B190" s="1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5.75" customHeight="1">
      <c r="A191" s="1"/>
      <c r="B191" s="1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5.75" customHeight="1">
      <c r="A192" s="1"/>
      <c r="B192" s="1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5.75" customHeight="1">
      <c r="A193" s="1"/>
      <c r="B193" s="1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5.75" customHeight="1">
      <c r="A194" s="1"/>
      <c r="B194" s="1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5.75" customHeight="1">
      <c r="A195" s="1"/>
      <c r="B195" s="1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5.75" customHeight="1">
      <c r="A196" s="1"/>
      <c r="B196" s="1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5.75" customHeight="1">
      <c r="A197" s="1"/>
      <c r="B197" s="1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5.75" customHeight="1">
      <c r="A198" s="1"/>
      <c r="B198" s="1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5.75" customHeight="1">
      <c r="A199" s="1"/>
      <c r="B199" s="1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5.75" customHeight="1">
      <c r="A200" s="1"/>
      <c r="B200" s="1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5.75" customHeight="1">
      <c r="A201" s="1"/>
      <c r="B201" s="1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5.75" customHeight="1">
      <c r="A202" s="1"/>
      <c r="B202" s="1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5.75" customHeight="1">
      <c r="A203" s="1"/>
      <c r="B203" s="1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5.75" customHeight="1">
      <c r="A204" s="1"/>
      <c r="B204" s="1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5.75" customHeight="1">
      <c r="A205" s="1"/>
      <c r="B205" s="1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5.75" customHeight="1">
      <c r="A206" s="1"/>
      <c r="B206" s="1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5.75" customHeight="1">
      <c r="A207" s="1"/>
      <c r="B207" s="1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5.75" customHeight="1">
      <c r="A208" s="1"/>
      <c r="B208" s="1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5.75" customHeight="1">
      <c r="A209" s="1"/>
      <c r="B209" s="1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5.75" customHeight="1">
      <c r="A210" s="1"/>
      <c r="B210" s="1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5.75" customHeight="1">
      <c r="A211" s="1"/>
      <c r="B211" s="1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5.75" customHeight="1">
      <c r="A212" s="1"/>
      <c r="B212" s="1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5.75" customHeight="1">
      <c r="A213" s="1"/>
      <c r="B213" s="1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5.75" customHeight="1">
      <c r="A214" s="1"/>
      <c r="B214" s="1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5.75" customHeight="1">
      <c r="A215" s="1"/>
      <c r="B215" s="1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5.75" customHeight="1">
      <c r="A216" s="1"/>
      <c r="B216" s="1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5.75" customHeight="1">
      <c r="A217" s="1"/>
      <c r="B217" s="1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5.75" customHeight="1">
      <c r="A218" s="1"/>
      <c r="B218" s="1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5.75" customHeight="1">
      <c r="A219" s="1"/>
      <c r="B219" s="1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5.75" customHeight="1">
      <c r="A220" s="1"/>
      <c r="B220" s="1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5.75" customHeight="1">
      <c r="A221" s="1"/>
      <c r="B221" s="1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5.75" customHeight="1">
      <c r="A222" s="1"/>
      <c r="B222" s="1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5.75" customHeight="1">
      <c r="A223" s="1"/>
      <c r="B223" s="1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5.75" customHeight="1">
      <c r="A224" s="1"/>
      <c r="B224" s="1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5.75" customHeight="1">
      <c r="A225" s="1"/>
      <c r="B225" s="1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5.75" customHeight="1">
      <c r="A226" s="1"/>
      <c r="B226" s="1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5.75" customHeight="1">
      <c r="A227" s="1"/>
      <c r="B227" s="1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5.75" customHeight="1">
      <c r="A228" s="1"/>
      <c r="B228" s="1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5.75" customHeight="1">
      <c r="A229" s="1"/>
      <c r="B229" s="1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5.75" customHeight="1">
      <c r="A230" s="1"/>
      <c r="B230" s="1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5.75" customHeight="1">
      <c r="A231" s="1"/>
      <c r="B231" s="1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5.75" customHeight="1">
      <c r="A232" s="1"/>
      <c r="B232" s="1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5.75" customHeight="1">
      <c r="A233" s="1"/>
      <c r="B233" s="1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5.75" customHeight="1">
      <c r="A234" s="1"/>
      <c r="B234" s="1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5.75" customHeight="1">
      <c r="A235" s="1"/>
      <c r="B235" s="1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5.75" customHeight="1">
      <c r="A236" s="1"/>
      <c r="B236" s="1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5.75" customHeight="1">
      <c r="A237" s="1"/>
      <c r="B237" s="1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5.75" customHeight="1">
      <c r="A238" s="1"/>
      <c r="B238" s="1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5.75" customHeight="1">
      <c r="A239" s="1"/>
      <c r="B239" s="1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5.75" customHeight="1">
      <c r="A240" s="1"/>
      <c r="B240" s="1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5.75" customHeight="1">
      <c r="A241" s="1"/>
      <c r="B241" s="1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5.75" customHeight="1">
      <c r="A242" s="1"/>
      <c r="B242" s="1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5.75" customHeight="1">
      <c r="A243" s="1"/>
      <c r="B243" s="1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5.75" customHeight="1">
      <c r="A244" s="1"/>
      <c r="B244" s="1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5.75" customHeight="1">
      <c r="A245" s="1"/>
      <c r="B245" s="1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5.75" customHeight="1">
      <c r="A246" s="1"/>
      <c r="B246" s="1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5.75" customHeight="1">
      <c r="A247" s="1"/>
      <c r="B247" s="1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5.75" customHeight="1">
      <c r="A248" s="1"/>
      <c r="B248" s="1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5.75" customHeight="1">
      <c r="A249" s="1"/>
      <c r="B249" s="1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5.75" customHeight="1">
      <c r="A250" s="1"/>
      <c r="B250" s="1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5.75" customHeight="1">
      <c r="A251" s="1"/>
      <c r="B251" s="1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5.75" customHeight="1">
      <c r="A252" s="1"/>
      <c r="B252" s="1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5.75" customHeight="1">
      <c r="A253" s="1"/>
      <c r="B253" s="1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5.75" customHeight="1">
      <c r="A254" s="1"/>
      <c r="B254" s="1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5.75" customHeight="1">
      <c r="A255" s="1"/>
      <c r="B255" s="1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5.75" customHeight="1">
      <c r="A256" s="1"/>
      <c r="B256" s="1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5.75" customHeight="1">
      <c r="A257" s="1"/>
      <c r="B257" s="1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5.75" customHeight="1">
      <c r="A258" s="1"/>
      <c r="B258" s="1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5.75" customHeight="1">
      <c r="A259" s="1"/>
      <c r="B259" s="1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5.75" customHeight="1">
      <c r="A260" s="1"/>
      <c r="B260" s="1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5.75" customHeight="1">
      <c r="A261" s="1"/>
      <c r="B261" s="1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5.75" customHeight="1">
      <c r="A262" s="1"/>
      <c r="B262" s="1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5.75" customHeight="1">
      <c r="A263" s="1"/>
      <c r="B263" s="1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5.75" customHeight="1">
      <c r="A264" s="1"/>
      <c r="B264" s="1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5.75" customHeight="1">
      <c r="A265" s="1"/>
      <c r="B265" s="1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5.75" customHeight="1">
      <c r="A266" s="1"/>
      <c r="B266" s="1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5.75" customHeight="1">
      <c r="A267" s="1"/>
      <c r="B267" s="1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5.75" customHeight="1">
      <c r="A268" s="1"/>
      <c r="B268" s="1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5.75" customHeight="1">
      <c r="A269" s="1"/>
      <c r="B269" s="1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5.75" customHeight="1">
      <c r="A270" s="1"/>
      <c r="B270" s="1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5.75" customHeight="1">
      <c r="A271" s="1"/>
      <c r="B271" s="1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5.75" customHeight="1">
      <c r="A272" s="1"/>
      <c r="B272" s="1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5.75" customHeight="1">
      <c r="A273" s="1"/>
      <c r="B273" s="1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5.75" customHeight="1">
      <c r="A274" s="1"/>
      <c r="B274" s="1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5.75" customHeight="1">
      <c r="A275" s="1"/>
      <c r="B275" s="1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5.75" customHeight="1">
      <c r="A276" s="1"/>
      <c r="B276" s="1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5.75" customHeight="1">
      <c r="A277" s="1"/>
      <c r="B277" s="1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5.75" customHeight="1">
      <c r="A278" s="1"/>
      <c r="B278" s="1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5.75" customHeight="1">
      <c r="A279" s="1"/>
      <c r="B279" s="1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5.75" customHeight="1">
      <c r="A280" s="1"/>
      <c r="B280" s="1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5.75" customHeight="1">
      <c r="A281" s="1"/>
      <c r="B281" s="1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5.75" customHeight="1">
      <c r="A282" s="1"/>
      <c r="B282" s="1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5.75" customHeight="1">
      <c r="A283" s="1"/>
      <c r="B283" s="1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5.75" customHeight="1">
      <c r="A284" s="1"/>
      <c r="B284" s="1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5.75" customHeight="1">
      <c r="A285" s="1"/>
      <c r="B285" s="1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5.75" customHeight="1">
      <c r="A286" s="1"/>
      <c r="B286" s="1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5.75" customHeight="1">
      <c r="A287" s="1"/>
      <c r="B287" s="1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5.75" customHeight="1">
      <c r="A288" s="1"/>
      <c r="B288" s="1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5.75" customHeight="1">
      <c r="A289" s="1"/>
      <c r="B289" s="1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5.75" customHeight="1">
      <c r="A290" s="1"/>
      <c r="B290" s="1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5.75" customHeight="1">
      <c r="A291" s="1"/>
      <c r="B291" s="1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5.75" customHeight="1">
      <c r="A292" s="1"/>
      <c r="B292" s="1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5.75" customHeight="1">
      <c r="A293" s="1"/>
      <c r="B293" s="1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5.75" customHeight="1">
      <c r="A294" s="1"/>
      <c r="B294" s="1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5.75" customHeight="1">
      <c r="A295" s="1"/>
      <c r="B295" s="1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5.75" customHeight="1">
      <c r="A296" s="1"/>
      <c r="B296" s="1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5.75" customHeight="1">
      <c r="A297" s="1"/>
      <c r="B297" s="1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5.75" customHeight="1">
      <c r="A298" s="1"/>
      <c r="B298" s="1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5.75" customHeight="1">
      <c r="A299" s="1"/>
      <c r="B299" s="1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5.75" customHeight="1">
      <c r="A300" s="1"/>
      <c r="B300" s="1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5.75" customHeight="1">
      <c r="A301" s="1"/>
      <c r="B301" s="1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5.75" customHeight="1">
      <c r="A302" s="1"/>
      <c r="B302" s="1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5.75" customHeight="1">
      <c r="A303" s="1"/>
      <c r="B303" s="1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5.75" customHeight="1">
      <c r="A304" s="1"/>
      <c r="B304" s="1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5.75" customHeight="1">
      <c r="A305" s="1"/>
      <c r="B305" s="1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5.75" customHeight="1">
      <c r="A306" s="1"/>
      <c r="B306" s="1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5.75" customHeight="1">
      <c r="A307" s="1"/>
      <c r="B307" s="1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5.75" customHeight="1">
      <c r="A308" s="1"/>
      <c r="B308" s="1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5.75" customHeight="1">
      <c r="A309" s="1"/>
      <c r="B309" s="1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5.75" customHeight="1">
      <c r="A310" s="1"/>
      <c r="B310" s="1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5.75" customHeight="1">
      <c r="A311" s="1"/>
      <c r="B311" s="1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5.75" customHeight="1">
      <c r="A312" s="1"/>
      <c r="B312" s="1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5.75" customHeight="1">
      <c r="A313" s="1"/>
      <c r="B313" s="1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5.75" customHeight="1">
      <c r="A314" s="1"/>
      <c r="B314" s="1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5.75" customHeight="1">
      <c r="A315" s="1"/>
      <c r="B315" s="1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5.75" customHeight="1">
      <c r="A316" s="1"/>
      <c r="B316" s="1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5.75" customHeight="1">
      <c r="A317" s="1"/>
      <c r="B317" s="1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5.75" customHeight="1">
      <c r="A318" s="1"/>
      <c r="B318" s="1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5.75" customHeight="1">
      <c r="A319" s="1"/>
      <c r="B319" s="1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5.75" customHeight="1">
      <c r="A320" s="1"/>
      <c r="B320" s="1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5.75" customHeight="1">
      <c r="A321" s="1"/>
      <c r="B321" s="1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5.75" customHeight="1">
      <c r="A322" s="1"/>
      <c r="B322" s="1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5.75" customHeight="1">
      <c r="A323" s="1"/>
      <c r="B323" s="1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5.75" customHeight="1">
      <c r="A324" s="1"/>
      <c r="B324" s="1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5.75" customHeight="1">
      <c r="A325" s="1"/>
      <c r="B325" s="1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5.75" customHeight="1">
      <c r="A326" s="1"/>
      <c r="B326" s="1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5.75" customHeight="1">
      <c r="A327" s="1"/>
      <c r="B327" s="1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5.75" customHeight="1">
      <c r="A328" s="1"/>
      <c r="B328" s="1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5.75" customHeight="1">
      <c r="A329" s="1"/>
      <c r="B329" s="1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5.75" customHeight="1">
      <c r="A330" s="1"/>
      <c r="B330" s="1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5.75" customHeight="1">
      <c r="A331" s="1"/>
      <c r="B331" s="1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5.75" customHeight="1">
      <c r="A332" s="1"/>
      <c r="B332" s="1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5.75" customHeight="1">
      <c r="A333" s="1"/>
      <c r="B333" s="1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5.75" customHeight="1">
      <c r="A334" s="1"/>
      <c r="B334" s="1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5.75" customHeight="1">
      <c r="A335" s="1"/>
      <c r="B335" s="1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5.75" customHeight="1">
      <c r="A336" s="1"/>
      <c r="B336" s="1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5.75" customHeight="1">
      <c r="A337" s="1"/>
      <c r="B337" s="1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5.75" customHeight="1">
      <c r="A338" s="1"/>
      <c r="B338" s="1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5.75" customHeight="1">
      <c r="A339" s="1"/>
      <c r="B339" s="1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5.75" customHeight="1">
      <c r="A340" s="1"/>
      <c r="B340" s="1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5.75" customHeight="1">
      <c r="A341" s="1"/>
      <c r="B341" s="1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5.75" customHeight="1">
      <c r="A342" s="1"/>
      <c r="B342" s="1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5.75" customHeight="1">
      <c r="A343" s="1"/>
      <c r="B343" s="1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5.75" customHeight="1">
      <c r="A344" s="1"/>
      <c r="B344" s="1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5.75" customHeight="1">
      <c r="A345" s="1"/>
      <c r="B345" s="1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5.75" customHeight="1">
      <c r="A346" s="1"/>
      <c r="B346" s="1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5.75" customHeight="1">
      <c r="A347" s="1"/>
      <c r="B347" s="1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5.75" customHeight="1">
      <c r="A348" s="1"/>
      <c r="B348" s="1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5.75" customHeight="1">
      <c r="A349" s="1"/>
      <c r="B349" s="1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5.75" customHeight="1">
      <c r="A350" s="1"/>
      <c r="B350" s="1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5.75" customHeight="1">
      <c r="A351" s="1"/>
      <c r="B351" s="1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5.75" customHeight="1">
      <c r="A352" s="1"/>
      <c r="B352" s="1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5.75" customHeight="1">
      <c r="A353" s="1"/>
      <c r="B353" s="1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5.75" customHeight="1">
      <c r="A354" s="1"/>
      <c r="B354" s="1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5.75" customHeight="1">
      <c r="A355" s="1"/>
      <c r="B355" s="1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5.75" customHeight="1">
      <c r="A356" s="1"/>
      <c r="B356" s="1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5.75" customHeight="1">
      <c r="A357" s="1"/>
      <c r="B357" s="1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5.75" customHeight="1">
      <c r="A358" s="1"/>
      <c r="B358" s="1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5.75" customHeight="1">
      <c r="A359" s="1"/>
      <c r="B359" s="1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5.75" customHeight="1">
      <c r="A360" s="1"/>
      <c r="B360" s="1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5.75" customHeight="1">
      <c r="A361" s="1"/>
      <c r="B361" s="1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5.75" customHeight="1">
      <c r="A362" s="1"/>
      <c r="B362" s="1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5.75" customHeight="1">
      <c r="A363" s="1"/>
      <c r="B363" s="1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5.75" customHeight="1">
      <c r="A364" s="1"/>
      <c r="B364" s="1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5.75" customHeight="1">
      <c r="A365" s="1"/>
      <c r="B365" s="1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5.75" customHeight="1">
      <c r="A366" s="1"/>
      <c r="B366" s="1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5.75" customHeight="1">
      <c r="A367" s="1"/>
      <c r="B367" s="1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5.75" customHeight="1">
      <c r="A368" s="1"/>
      <c r="B368" s="1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5.75" customHeight="1">
      <c r="A369" s="1"/>
      <c r="B369" s="1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5.75" customHeight="1">
      <c r="A370" s="1"/>
      <c r="B370" s="1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5.75" customHeight="1">
      <c r="A371" s="1"/>
      <c r="B371" s="1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5.75" customHeight="1">
      <c r="A372" s="1"/>
      <c r="B372" s="1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5.75" customHeight="1">
      <c r="A373" s="1"/>
      <c r="B373" s="1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5.75" customHeight="1">
      <c r="A374" s="1"/>
      <c r="B374" s="1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5.75" customHeight="1">
      <c r="A375" s="1"/>
      <c r="B375" s="1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5.75" customHeight="1">
      <c r="A376" s="1"/>
      <c r="B376" s="1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5.75" customHeight="1">
      <c r="A377" s="1"/>
      <c r="B377" s="1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5.75" customHeight="1">
      <c r="A378" s="1"/>
      <c r="B378" s="1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5.75" customHeight="1">
      <c r="A379" s="1"/>
      <c r="B379" s="1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5.75" customHeight="1">
      <c r="A380" s="1"/>
      <c r="B380" s="1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5.75" customHeight="1">
      <c r="A381" s="1"/>
      <c r="B381" s="1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5.75" customHeight="1">
      <c r="A382" s="1"/>
      <c r="B382" s="1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5.75" customHeight="1">
      <c r="A383" s="1"/>
      <c r="B383" s="1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5.75" customHeight="1">
      <c r="A384" s="1"/>
      <c r="B384" s="1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5.75" customHeight="1">
      <c r="A385" s="1"/>
      <c r="B385" s="1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5.75" customHeight="1">
      <c r="A386" s="1"/>
      <c r="B386" s="1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5.75" customHeight="1">
      <c r="A387" s="1"/>
      <c r="B387" s="1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5.75" customHeight="1">
      <c r="A388" s="1"/>
      <c r="B388" s="1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5.75" customHeight="1">
      <c r="A389" s="1"/>
      <c r="B389" s="1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5.75" customHeight="1">
      <c r="A390" s="1"/>
      <c r="B390" s="1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5.75" customHeight="1">
      <c r="A391" s="1"/>
      <c r="B391" s="1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5.75" customHeight="1">
      <c r="A392" s="1"/>
      <c r="B392" s="1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5.75" customHeight="1">
      <c r="A393" s="1"/>
      <c r="B393" s="1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5.75" customHeight="1">
      <c r="A394" s="1"/>
      <c r="B394" s="1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5.75" customHeight="1">
      <c r="A395" s="1"/>
      <c r="B395" s="1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5.75" customHeight="1">
      <c r="A396" s="1"/>
      <c r="B396" s="1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5.75" customHeight="1">
      <c r="A397" s="1"/>
      <c r="B397" s="1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5.75" customHeight="1">
      <c r="A398" s="1"/>
      <c r="B398" s="1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5.75" customHeight="1">
      <c r="A399" s="1"/>
      <c r="B399" s="1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5.75" customHeight="1">
      <c r="A400" s="1"/>
      <c r="B400" s="1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5.75" customHeight="1">
      <c r="A401" s="1"/>
      <c r="B401" s="1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5.75" customHeight="1">
      <c r="A402" s="1"/>
      <c r="B402" s="1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5.75" customHeight="1">
      <c r="A403" s="1"/>
      <c r="B403" s="1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5.75" customHeight="1">
      <c r="A404" s="1"/>
      <c r="B404" s="1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5.75" customHeight="1">
      <c r="A405" s="1"/>
      <c r="B405" s="1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5.75" customHeight="1">
      <c r="A406" s="1"/>
      <c r="B406" s="1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5.75" customHeight="1">
      <c r="A407" s="1"/>
      <c r="B407" s="1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5.75" customHeight="1">
      <c r="A408" s="1"/>
      <c r="B408" s="1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5.75" customHeight="1">
      <c r="A409" s="1"/>
      <c r="B409" s="1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5.75" customHeight="1">
      <c r="A410" s="1"/>
      <c r="B410" s="1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5.75" customHeight="1">
      <c r="A411" s="1"/>
      <c r="B411" s="1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5.75" customHeight="1">
      <c r="A412" s="1"/>
      <c r="B412" s="1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5.75" customHeight="1">
      <c r="A413" s="1"/>
      <c r="B413" s="1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5.75" customHeight="1">
      <c r="A414" s="1"/>
      <c r="B414" s="1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5.75" customHeight="1">
      <c r="A415" s="1"/>
      <c r="B415" s="1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5.75" customHeight="1">
      <c r="A416" s="1"/>
      <c r="B416" s="1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5.75" customHeight="1">
      <c r="A417" s="1"/>
      <c r="B417" s="1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5.75" customHeight="1">
      <c r="A418" s="1"/>
      <c r="B418" s="1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5.75" customHeight="1">
      <c r="A419" s="1"/>
      <c r="B419" s="1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5.75" customHeight="1">
      <c r="A420" s="1"/>
      <c r="B420" s="1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5.75" customHeight="1">
      <c r="A421" s="1"/>
      <c r="B421" s="1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5.75" customHeight="1">
      <c r="A422" s="1"/>
      <c r="B422" s="1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5.75" customHeight="1">
      <c r="A423" s="1"/>
      <c r="B423" s="1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5.75" customHeight="1">
      <c r="A424" s="1"/>
      <c r="B424" s="1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5.75" customHeight="1">
      <c r="A425" s="1"/>
      <c r="B425" s="1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5.75" customHeight="1">
      <c r="A426" s="1"/>
      <c r="B426" s="1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5.75" customHeight="1">
      <c r="A427" s="1"/>
      <c r="B427" s="1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5.75" customHeight="1">
      <c r="A428" s="1"/>
      <c r="B428" s="1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5.75" customHeight="1">
      <c r="A429" s="1"/>
      <c r="B429" s="1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5.75" customHeight="1">
      <c r="A430" s="1"/>
      <c r="B430" s="1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5.75" customHeight="1">
      <c r="A431" s="1"/>
      <c r="B431" s="1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5.75" customHeight="1">
      <c r="A432" s="1"/>
      <c r="B432" s="1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5.75" customHeight="1">
      <c r="A433" s="1"/>
      <c r="B433" s="1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5.75" customHeight="1">
      <c r="A434" s="1"/>
      <c r="B434" s="1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5.75" customHeight="1">
      <c r="A435" s="1"/>
      <c r="B435" s="1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5.75" customHeight="1">
      <c r="A436" s="1"/>
      <c r="B436" s="1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5.75" customHeight="1">
      <c r="A437" s="1"/>
      <c r="B437" s="1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5.75" customHeight="1">
      <c r="A438" s="1"/>
      <c r="B438" s="1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5.75" customHeight="1">
      <c r="A439" s="1"/>
      <c r="B439" s="1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5.75" customHeight="1">
      <c r="A440" s="1"/>
      <c r="B440" s="1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5.75" customHeight="1">
      <c r="A441" s="1"/>
      <c r="B441" s="1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5.75" customHeight="1">
      <c r="A442" s="1"/>
      <c r="B442" s="1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5.75" customHeight="1">
      <c r="A443" s="1"/>
      <c r="B443" s="1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5.75" customHeight="1">
      <c r="A444" s="1"/>
      <c r="B444" s="1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5.75" customHeight="1">
      <c r="A445" s="1"/>
      <c r="B445" s="1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5.75" customHeight="1">
      <c r="A446" s="1"/>
      <c r="B446" s="1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5.75" customHeight="1">
      <c r="A447" s="1"/>
      <c r="B447" s="1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5.75" customHeight="1">
      <c r="A448" s="1"/>
      <c r="B448" s="1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5.75" customHeight="1">
      <c r="A449" s="1"/>
      <c r="B449" s="1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5.75" customHeight="1">
      <c r="A450" s="1"/>
      <c r="B450" s="1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5.75" customHeight="1">
      <c r="A451" s="1"/>
      <c r="B451" s="1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5.75" customHeight="1">
      <c r="A452" s="1"/>
      <c r="B452" s="1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5.75" customHeight="1">
      <c r="A453" s="1"/>
      <c r="B453" s="1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5.75" customHeight="1">
      <c r="A454" s="1"/>
      <c r="B454" s="1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5.75" customHeight="1">
      <c r="A455" s="1"/>
      <c r="B455" s="1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5.75" customHeight="1">
      <c r="A456" s="1"/>
      <c r="B456" s="1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5.75" customHeight="1">
      <c r="A457" s="1"/>
      <c r="B457" s="1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5.75" customHeight="1">
      <c r="A458" s="1"/>
      <c r="B458" s="1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5.75" customHeight="1">
      <c r="A459" s="1"/>
      <c r="B459" s="1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5.75" customHeight="1">
      <c r="A460" s="1"/>
      <c r="B460" s="1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5.75" customHeight="1">
      <c r="A461" s="1"/>
      <c r="B461" s="1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5.75" customHeight="1">
      <c r="A462" s="1"/>
      <c r="B462" s="1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5.75" customHeight="1">
      <c r="A463" s="1"/>
      <c r="B463" s="1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5.75" customHeight="1">
      <c r="A464" s="1"/>
      <c r="B464" s="1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5.75" customHeight="1">
      <c r="A465" s="1"/>
      <c r="B465" s="1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5.75" customHeight="1">
      <c r="A466" s="1"/>
      <c r="B466" s="1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5.75" customHeight="1">
      <c r="A467" s="1"/>
      <c r="B467" s="1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5.75" customHeight="1">
      <c r="A468" s="1"/>
      <c r="B468" s="1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5.75" customHeight="1">
      <c r="A469" s="1"/>
      <c r="B469" s="1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5.75" customHeight="1">
      <c r="A470" s="1"/>
      <c r="B470" s="1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5.75" customHeight="1">
      <c r="A471" s="1"/>
      <c r="B471" s="1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5.75" customHeight="1">
      <c r="A472" s="1"/>
      <c r="B472" s="1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5.75" customHeight="1">
      <c r="A473" s="1"/>
      <c r="B473" s="1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5.75" customHeight="1">
      <c r="A474" s="1"/>
      <c r="B474" s="1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5.75" customHeight="1">
      <c r="A475" s="1"/>
      <c r="B475" s="1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5.75" customHeight="1">
      <c r="A476" s="1"/>
      <c r="B476" s="1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5.75" customHeight="1">
      <c r="A477" s="1"/>
      <c r="B477" s="1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5.75" customHeight="1">
      <c r="A478" s="1"/>
      <c r="B478" s="1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5.75" customHeight="1">
      <c r="A479" s="1"/>
      <c r="B479" s="1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5.75" customHeight="1">
      <c r="A480" s="1"/>
      <c r="B480" s="1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5.75" customHeight="1">
      <c r="A481" s="1"/>
      <c r="B481" s="1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5.75" customHeight="1">
      <c r="A482" s="1"/>
      <c r="B482" s="1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5.75" customHeight="1">
      <c r="A483" s="1"/>
      <c r="B483" s="1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5.75" customHeight="1">
      <c r="A484" s="1"/>
      <c r="B484" s="1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5.75" customHeight="1">
      <c r="A485" s="1"/>
      <c r="B485" s="1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5.75" customHeight="1">
      <c r="A486" s="1"/>
      <c r="B486" s="1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5.75" customHeight="1">
      <c r="A487" s="1"/>
      <c r="B487" s="1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5.75" customHeight="1">
      <c r="A488" s="1"/>
      <c r="B488" s="1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5.75" customHeight="1">
      <c r="A489" s="1"/>
      <c r="B489" s="1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5.75" customHeight="1">
      <c r="A490" s="1"/>
      <c r="B490" s="1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5.75" customHeight="1">
      <c r="A491" s="1"/>
      <c r="B491" s="1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5.75" customHeight="1">
      <c r="A492" s="1"/>
      <c r="B492" s="1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5.75" customHeight="1">
      <c r="A493" s="1"/>
      <c r="B493" s="1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5.75" customHeight="1">
      <c r="A494" s="1"/>
      <c r="B494" s="1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5.75" customHeight="1">
      <c r="A495" s="1"/>
      <c r="B495" s="1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5.75" customHeight="1">
      <c r="A496" s="1"/>
      <c r="B496" s="1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5.75" customHeight="1">
      <c r="A497" s="1"/>
      <c r="B497" s="1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5.75" customHeight="1">
      <c r="A498" s="1"/>
      <c r="B498" s="1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5.75" customHeight="1">
      <c r="A499" s="1"/>
      <c r="B499" s="1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5.75" customHeight="1">
      <c r="A500" s="1"/>
      <c r="B500" s="1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5.75" customHeight="1">
      <c r="A501" s="1"/>
      <c r="B501" s="1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5.75" customHeight="1">
      <c r="A502" s="1"/>
      <c r="B502" s="1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5.75" customHeight="1">
      <c r="A503" s="1"/>
      <c r="B503" s="1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5.75" customHeight="1">
      <c r="A504" s="1"/>
      <c r="B504" s="1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5.75" customHeight="1">
      <c r="A505" s="1"/>
      <c r="B505" s="1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5.75" customHeight="1">
      <c r="A506" s="1"/>
      <c r="B506" s="1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5.75" customHeight="1">
      <c r="A507" s="1"/>
      <c r="B507" s="1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5.75" customHeight="1">
      <c r="A508" s="1"/>
      <c r="B508" s="1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5.75" customHeight="1">
      <c r="A509" s="1"/>
      <c r="B509" s="1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5.75" customHeight="1">
      <c r="A510" s="1"/>
      <c r="B510" s="1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5.75" customHeight="1">
      <c r="A511" s="1"/>
      <c r="B511" s="1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5.75" customHeight="1">
      <c r="A512" s="1"/>
      <c r="B512" s="1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5.75" customHeight="1">
      <c r="A513" s="1"/>
      <c r="B513" s="1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5.75" customHeight="1">
      <c r="A514" s="1"/>
      <c r="B514" s="1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5.75" customHeight="1">
      <c r="A515" s="1"/>
      <c r="B515" s="1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5.75" customHeight="1">
      <c r="A516" s="1"/>
      <c r="B516" s="1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5.75" customHeight="1">
      <c r="A517" s="1"/>
      <c r="B517" s="1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5.75" customHeight="1">
      <c r="A518" s="1"/>
      <c r="B518" s="1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5.75" customHeight="1">
      <c r="A519" s="1"/>
      <c r="B519" s="1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5.75" customHeight="1">
      <c r="A520" s="1"/>
      <c r="B520" s="1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5.75" customHeight="1">
      <c r="A521" s="1"/>
      <c r="B521" s="1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5.75" customHeight="1">
      <c r="A522" s="1"/>
      <c r="B522" s="1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5.75" customHeight="1">
      <c r="A523" s="1"/>
      <c r="B523" s="1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5.75" customHeight="1">
      <c r="A524" s="1"/>
      <c r="B524" s="1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5.75" customHeight="1">
      <c r="A525" s="1"/>
      <c r="B525" s="1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5.75" customHeight="1">
      <c r="A526" s="1"/>
      <c r="B526" s="1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5.75" customHeight="1">
      <c r="A527" s="1"/>
      <c r="B527" s="1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5.75" customHeight="1">
      <c r="A528" s="1"/>
      <c r="B528" s="1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5.75" customHeight="1">
      <c r="A529" s="1"/>
      <c r="B529" s="1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5.75" customHeight="1">
      <c r="A530" s="1"/>
      <c r="B530" s="1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5.75" customHeight="1">
      <c r="A531" s="1"/>
      <c r="B531" s="1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5.75" customHeight="1">
      <c r="A532" s="1"/>
      <c r="B532" s="1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5.75" customHeight="1">
      <c r="A533" s="1"/>
      <c r="B533" s="1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5.75" customHeight="1">
      <c r="A534" s="1"/>
      <c r="B534" s="1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5.75" customHeight="1">
      <c r="A535" s="1"/>
      <c r="B535" s="1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5.75" customHeight="1">
      <c r="A536" s="1"/>
      <c r="B536" s="1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5.75" customHeight="1">
      <c r="A537" s="1"/>
      <c r="B537" s="1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5.75" customHeight="1">
      <c r="A538" s="1"/>
      <c r="B538" s="1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5.75" customHeight="1">
      <c r="A539" s="1"/>
      <c r="B539" s="1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5.75" customHeight="1">
      <c r="A540" s="1"/>
      <c r="B540" s="1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5.75" customHeight="1">
      <c r="A541" s="1"/>
      <c r="B541" s="1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5.75" customHeight="1">
      <c r="A542" s="1"/>
      <c r="B542" s="1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5.75" customHeight="1">
      <c r="A543" s="1"/>
      <c r="B543" s="1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5.75" customHeight="1">
      <c r="A544" s="1"/>
      <c r="B544" s="1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5.75" customHeight="1">
      <c r="A545" s="1"/>
      <c r="B545" s="1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5.75" customHeight="1">
      <c r="A546" s="1"/>
      <c r="B546" s="1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5.75" customHeight="1">
      <c r="A547" s="1"/>
      <c r="B547" s="1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5.75" customHeight="1">
      <c r="A548" s="1"/>
      <c r="B548" s="1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5.75" customHeight="1">
      <c r="A549" s="1"/>
      <c r="B549" s="1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5.75" customHeight="1">
      <c r="A550" s="1"/>
      <c r="B550" s="1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5.75" customHeight="1">
      <c r="A551" s="1"/>
      <c r="B551" s="1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5.75" customHeight="1">
      <c r="A552" s="1"/>
      <c r="B552" s="1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5.75" customHeight="1">
      <c r="A553" s="1"/>
      <c r="B553" s="1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5.75" customHeight="1">
      <c r="A554" s="1"/>
      <c r="B554" s="1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5.75" customHeight="1">
      <c r="A555" s="1"/>
      <c r="B555" s="1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5.75" customHeight="1">
      <c r="A556" s="1"/>
      <c r="B556" s="1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5.75" customHeight="1">
      <c r="A557" s="1"/>
      <c r="B557" s="1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5.75" customHeight="1">
      <c r="A558" s="1"/>
      <c r="B558" s="1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5.75" customHeight="1">
      <c r="A559" s="1"/>
      <c r="B559" s="1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5.75" customHeight="1">
      <c r="A560" s="1"/>
      <c r="B560" s="1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5.75" customHeight="1">
      <c r="A561" s="1"/>
      <c r="B561" s="1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5.75" customHeight="1">
      <c r="A562" s="1"/>
      <c r="B562" s="1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5.75" customHeight="1">
      <c r="A563" s="1"/>
      <c r="B563" s="1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5.75" customHeight="1">
      <c r="A564" s="1"/>
      <c r="B564" s="1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5.75" customHeight="1">
      <c r="A565" s="1"/>
      <c r="B565" s="1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5.75" customHeight="1">
      <c r="A566" s="1"/>
      <c r="B566" s="1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5.75" customHeight="1">
      <c r="A567" s="1"/>
      <c r="B567" s="1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5.75" customHeight="1">
      <c r="A568" s="1"/>
      <c r="B568" s="1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5.75" customHeight="1">
      <c r="A569" s="1"/>
      <c r="B569" s="1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5.75" customHeight="1">
      <c r="A570" s="1"/>
      <c r="B570" s="1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5.75" customHeight="1">
      <c r="A571" s="1"/>
      <c r="B571" s="1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5.75" customHeight="1">
      <c r="A572" s="1"/>
      <c r="B572" s="1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5.75" customHeight="1">
      <c r="A573" s="1"/>
      <c r="B573" s="1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5.75" customHeight="1">
      <c r="A574" s="1"/>
      <c r="B574" s="1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5.75" customHeight="1">
      <c r="A575" s="1"/>
      <c r="B575" s="1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5.75" customHeight="1">
      <c r="A576" s="1"/>
      <c r="B576" s="1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5.75" customHeight="1">
      <c r="A577" s="1"/>
      <c r="B577" s="1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5.75" customHeight="1">
      <c r="A578" s="1"/>
      <c r="B578" s="1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5.75" customHeight="1">
      <c r="A579" s="1"/>
      <c r="B579" s="1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5.75" customHeight="1">
      <c r="A580" s="1"/>
      <c r="B580" s="1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5.75" customHeight="1">
      <c r="A581" s="1"/>
      <c r="B581" s="1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5.75" customHeight="1">
      <c r="A582" s="1"/>
      <c r="B582" s="1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5.75" customHeight="1">
      <c r="A583" s="1"/>
      <c r="B583" s="1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5.75" customHeight="1">
      <c r="A584" s="1"/>
      <c r="B584" s="1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5.75" customHeight="1">
      <c r="A585" s="1"/>
      <c r="B585" s="1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5.75" customHeight="1">
      <c r="A586" s="1"/>
      <c r="B586" s="1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5.75" customHeight="1">
      <c r="A587" s="1"/>
      <c r="B587" s="1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5.75" customHeight="1">
      <c r="A588" s="1"/>
      <c r="B588" s="1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5.75" customHeight="1">
      <c r="A589" s="1"/>
      <c r="B589" s="1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5.75" customHeight="1">
      <c r="A590" s="1"/>
      <c r="B590" s="1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5.75" customHeight="1">
      <c r="A591" s="1"/>
      <c r="B591" s="1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5.75" customHeight="1">
      <c r="A592" s="1"/>
      <c r="B592" s="1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5.75" customHeight="1">
      <c r="A593" s="1"/>
      <c r="B593" s="1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5.75" customHeight="1">
      <c r="A594" s="1"/>
      <c r="B594" s="1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5.75" customHeight="1">
      <c r="A595" s="1"/>
      <c r="B595" s="1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5.75" customHeight="1">
      <c r="A596" s="1"/>
      <c r="B596" s="1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5.75" customHeight="1">
      <c r="A597" s="1"/>
      <c r="B597" s="1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5.75" customHeight="1">
      <c r="A598" s="1"/>
      <c r="B598" s="1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5.75" customHeight="1">
      <c r="A599" s="1"/>
      <c r="B599" s="1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5.75" customHeight="1">
      <c r="A600" s="1"/>
      <c r="B600" s="1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5.75" customHeight="1">
      <c r="A601" s="1"/>
      <c r="B601" s="1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5.75" customHeight="1">
      <c r="A602" s="1"/>
      <c r="B602" s="1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5.75" customHeight="1">
      <c r="A603" s="1"/>
      <c r="B603" s="1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5.75" customHeight="1">
      <c r="A604" s="1"/>
      <c r="B604" s="1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5.75" customHeight="1">
      <c r="A605" s="1"/>
      <c r="B605" s="1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5.75" customHeight="1">
      <c r="A606" s="1"/>
      <c r="B606" s="1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5.75" customHeight="1">
      <c r="A607" s="1"/>
      <c r="B607" s="1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5.75" customHeight="1">
      <c r="A608" s="1"/>
      <c r="B608" s="1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5.75" customHeight="1">
      <c r="A609" s="1"/>
      <c r="B609" s="1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5.75" customHeight="1">
      <c r="A610" s="1"/>
      <c r="B610" s="1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5.75" customHeight="1">
      <c r="A611" s="1"/>
      <c r="B611" s="1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5.75" customHeight="1">
      <c r="A612" s="1"/>
      <c r="B612" s="1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5.75" customHeight="1">
      <c r="A613" s="1"/>
      <c r="B613" s="1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5.75" customHeight="1">
      <c r="A614" s="1"/>
      <c r="B614" s="1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5.75" customHeight="1">
      <c r="A615" s="1"/>
      <c r="B615" s="1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5.75" customHeight="1">
      <c r="A616" s="1"/>
      <c r="B616" s="1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5.75" customHeight="1">
      <c r="A617" s="1"/>
      <c r="B617" s="1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5.75" customHeight="1">
      <c r="A618" s="1"/>
      <c r="B618" s="1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5.75" customHeight="1">
      <c r="A619" s="1"/>
      <c r="B619" s="1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5.75" customHeight="1">
      <c r="A620" s="1"/>
      <c r="B620" s="1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5.75" customHeight="1">
      <c r="A621" s="1"/>
      <c r="B621" s="1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5.75" customHeight="1">
      <c r="A622" s="1"/>
      <c r="B622" s="1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5.75" customHeight="1">
      <c r="A623" s="1"/>
      <c r="B623" s="1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5.75" customHeight="1">
      <c r="A624" s="1"/>
      <c r="B624" s="1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5.75" customHeight="1">
      <c r="A625" s="1"/>
      <c r="B625" s="1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5.75" customHeight="1">
      <c r="A626" s="1"/>
      <c r="B626" s="1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5.75" customHeight="1">
      <c r="A627" s="1"/>
      <c r="B627" s="1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5.75" customHeight="1">
      <c r="A628" s="1"/>
      <c r="B628" s="1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5.75" customHeight="1">
      <c r="A629" s="1"/>
      <c r="B629" s="1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5.75" customHeight="1">
      <c r="A630" s="1"/>
      <c r="B630" s="1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5.75" customHeight="1">
      <c r="A631" s="1"/>
      <c r="B631" s="1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5.75" customHeight="1">
      <c r="A632" s="1"/>
      <c r="B632" s="1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5.75" customHeight="1">
      <c r="A633" s="1"/>
      <c r="B633" s="1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5.75" customHeight="1">
      <c r="A634" s="1"/>
      <c r="B634" s="1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5.75" customHeight="1">
      <c r="A635" s="1"/>
      <c r="B635" s="1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5.75" customHeight="1">
      <c r="A636" s="1"/>
      <c r="B636" s="1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5.75" customHeight="1">
      <c r="A637" s="1"/>
      <c r="B637" s="1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5.75" customHeight="1">
      <c r="A638" s="1"/>
      <c r="B638" s="1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5.75" customHeight="1">
      <c r="A639" s="1"/>
      <c r="B639" s="1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5.75" customHeight="1">
      <c r="A640" s="1"/>
      <c r="B640" s="1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5.75" customHeight="1">
      <c r="A641" s="1"/>
      <c r="B641" s="1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5.75" customHeight="1">
      <c r="A642" s="1"/>
      <c r="B642" s="1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5.75" customHeight="1">
      <c r="A643" s="1"/>
      <c r="B643" s="1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5.75" customHeight="1">
      <c r="A644" s="1"/>
      <c r="B644" s="1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5.75" customHeight="1">
      <c r="A645" s="1"/>
      <c r="B645" s="1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5.75" customHeight="1">
      <c r="A646" s="1"/>
      <c r="B646" s="1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5.75" customHeight="1">
      <c r="A647" s="1"/>
      <c r="B647" s="1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5.75" customHeight="1">
      <c r="A648" s="1"/>
      <c r="B648" s="1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5.75" customHeight="1">
      <c r="A649" s="1"/>
      <c r="B649" s="1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5.75" customHeight="1">
      <c r="A650" s="1"/>
      <c r="B650" s="1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5.75" customHeight="1">
      <c r="A651" s="1"/>
      <c r="B651" s="1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5.75" customHeight="1">
      <c r="A652" s="1"/>
      <c r="B652" s="1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5.75" customHeight="1">
      <c r="A653" s="1"/>
      <c r="B653" s="1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5.75" customHeight="1">
      <c r="A654" s="1"/>
      <c r="B654" s="1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5.75" customHeight="1">
      <c r="A655" s="1"/>
      <c r="B655" s="1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5.75" customHeight="1">
      <c r="A656" s="1"/>
      <c r="B656" s="1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5.75" customHeight="1">
      <c r="A657" s="1"/>
      <c r="B657" s="1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5.75" customHeight="1">
      <c r="A658" s="1"/>
      <c r="B658" s="1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5.75" customHeight="1">
      <c r="A659" s="1"/>
      <c r="B659" s="1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5.75" customHeight="1">
      <c r="A660" s="1"/>
      <c r="B660" s="1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5.75" customHeight="1">
      <c r="A661" s="1"/>
      <c r="B661" s="1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5.75" customHeight="1">
      <c r="A662" s="1"/>
      <c r="B662" s="1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5.75" customHeight="1">
      <c r="A663" s="1"/>
      <c r="B663" s="1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5.75" customHeight="1">
      <c r="A664" s="1"/>
      <c r="B664" s="1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5.75" customHeight="1">
      <c r="A665" s="1"/>
      <c r="B665" s="1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5.75" customHeight="1">
      <c r="A666" s="1"/>
      <c r="B666" s="1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5.75" customHeight="1">
      <c r="A667" s="1"/>
      <c r="B667" s="1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5.75" customHeight="1">
      <c r="A668" s="1"/>
      <c r="B668" s="1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5.75" customHeight="1">
      <c r="A669" s="1"/>
      <c r="B669" s="1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5.75" customHeight="1">
      <c r="A670" s="1"/>
      <c r="B670" s="1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5.75" customHeight="1">
      <c r="A671" s="1"/>
      <c r="B671" s="1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5.75" customHeight="1">
      <c r="A672" s="1"/>
      <c r="B672" s="1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5.75" customHeight="1">
      <c r="A673" s="1"/>
      <c r="B673" s="1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5.75" customHeight="1">
      <c r="A674" s="1"/>
      <c r="B674" s="1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5.75" customHeight="1">
      <c r="A675" s="1"/>
      <c r="B675" s="1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5.75" customHeight="1">
      <c r="A676" s="1"/>
      <c r="B676" s="1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5.75" customHeight="1">
      <c r="A677" s="1"/>
      <c r="B677" s="1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5.75" customHeight="1">
      <c r="A678" s="1"/>
      <c r="B678" s="1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5.75" customHeight="1">
      <c r="A679" s="1"/>
      <c r="B679" s="1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5.75" customHeight="1">
      <c r="A680" s="1"/>
      <c r="B680" s="1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5.75" customHeight="1">
      <c r="A681" s="1"/>
      <c r="B681" s="1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5.75" customHeight="1">
      <c r="A682" s="1"/>
      <c r="B682" s="1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5.75" customHeight="1">
      <c r="A683" s="1"/>
      <c r="B683" s="1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5.75" customHeight="1">
      <c r="A684" s="1"/>
      <c r="B684" s="1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5.75" customHeight="1">
      <c r="A685" s="1"/>
      <c r="B685" s="1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5.75" customHeight="1">
      <c r="A686" s="1"/>
      <c r="B686" s="1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5.75" customHeight="1">
      <c r="A687" s="1"/>
      <c r="B687" s="1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5.75" customHeight="1">
      <c r="A688" s="1"/>
      <c r="B688" s="1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5.75" customHeight="1">
      <c r="A689" s="1"/>
      <c r="B689" s="1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5.75" customHeight="1">
      <c r="A690" s="1"/>
      <c r="B690" s="1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5.75" customHeight="1">
      <c r="A691" s="1"/>
      <c r="B691" s="1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5.75" customHeight="1">
      <c r="A692" s="1"/>
      <c r="B692" s="1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5.75" customHeight="1">
      <c r="A693" s="1"/>
      <c r="B693" s="1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5.75" customHeight="1">
      <c r="A694" s="1"/>
      <c r="B694" s="1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5.75" customHeight="1">
      <c r="A695" s="1"/>
      <c r="B695" s="1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5.75" customHeight="1">
      <c r="A696" s="1"/>
      <c r="B696" s="1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5.75" customHeight="1">
      <c r="A697" s="1"/>
      <c r="B697" s="1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5.75" customHeight="1">
      <c r="A698" s="1"/>
      <c r="B698" s="1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5.75" customHeight="1">
      <c r="A699" s="1"/>
      <c r="B699" s="1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5.75" customHeight="1">
      <c r="A700" s="1"/>
      <c r="B700" s="1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5.75" customHeight="1">
      <c r="A701" s="1"/>
      <c r="B701" s="1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5.75" customHeight="1">
      <c r="A702" s="1"/>
      <c r="B702" s="1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5.75" customHeight="1">
      <c r="A703" s="1"/>
      <c r="B703" s="1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5.75" customHeight="1">
      <c r="A704" s="1"/>
      <c r="B704" s="1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5.75" customHeight="1">
      <c r="A705" s="1"/>
      <c r="B705" s="1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5.75" customHeight="1">
      <c r="A706" s="1"/>
      <c r="B706" s="1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5.75" customHeight="1">
      <c r="A707" s="1"/>
      <c r="B707" s="1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5.75" customHeight="1">
      <c r="A708" s="1"/>
      <c r="B708" s="1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5.75" customHeight="1">
      <c r="A709" s="1"/>
      <c r="B709" s="1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5.75" customHeight="1">
      <c r="A710" s="1"/>
      <c r="B710" s="1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5.75" customHeight="1">
      <c r="A711" s="1"/>
      <c r="B711" s="1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5.75" customHeight="1">
      <c r="A712" s="1"/>
      <c r="B712" s="1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5.75" customHeight="1">
      <c r="A713" s="1"/>
      <c r="B713" s="1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5.75" customHeight="1">
      <c r="A714" s="1"/>
      <c r="B714" s="1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5.75" customHeight="1">
      <c r="A715" s="1"/>
      <c r="B715" s="1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5.75" customHeight="1">
      <c r="A716" s="1"/>
      <c r="B716" s="1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5.75" customHeight="1">
      <c r="A717" s="1"/>
      <c r="B717" s="1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5.75" customHeight="1">
      <c r="A718" s="1"/>
      <c r="B718" s="1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5.75" customHeight="1">
      <c r="A719" s="1"/>
      <c r="B719" s="1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5.75" customHeight="1">
      <c r="A720" s="1"/>
      <c r="B720" s="1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5.75" customHeight="1">
      <c r="A721" s="1"/>
      <c r="B721" s="1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5.75" customHeight="1">
      <c r="A722" s="1"/>
      <c r="B722" s="1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5.75" customHeight="1">
      <c r="A723" s="1"/>
      <c r="B723" s="1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5.75" customHeight="1">
      <c r="A724" s="1"/>
      <c r="B724" s="1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5.75" customHeight="1">
      <c r="A725" s="1"/>
      <c r="B725" s="1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5.75" customHeight="1">
      <c r="A726" s="1"/>
      <c r="B726" s="1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5.75" customHeight="1">
      <c r="A727" s="1"/>
      <c r="B727" s="1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5.75" customHeight="1">
      <c r="A728" s="1"/>
      <c r="B728" s="1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5.75" customHeight="1">
      <c r="A729" s="1"/>
      <c r="B729" s="1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5.75" customHeight="1">
      <c r="A730" s="1"/>
      <c r="B730" s="1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5.75" customHeight="1">
      <c r="A731" s="1"/>
      <c r="B731" s="1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5.75" customHeight="1">
      <c r="A732" s="1"/>
      <c r="B732" s="1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5.75" customHeight="1">
      <c r="A733" s="1"/>
      <c r="B733" s="1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5.75" customHeight="1">
      <c r="A734" s="1"/>
      <c r="B734" s="1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5.75" customHeight="1">
      <c r="A735" s="1"/>
      <c r="B735" s="1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5.75" customHeight="1">
      <c r="A736" s="1"/>
      <c r="B736" s="1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5.75" customHeight="1">
      <c r="A737" s="1"/>
      <c r="B737" s="1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5.75" customHeight="1">
      <c r="A738" s="1"/>
      <c r="B738" s="1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5.75" customHeight="1">
      <c r="A739" s="1"/>
      <c r="B739" s="1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5.75" customHeight="1">
      <c r="A740" s="1"/>
      <c r="B740" s="1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5.75" customHeight="1">
      <c r="A741" s="1"/>
      <c r="B741" s="1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5.75" customHeight="1">
      <c r="A742" s="1"/>
      <c r="B742" s="1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5.75" customHeight="1">
      <c r="A743" s="1"/>
      <c r="B743" s="1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5.75" customHeight="1">
      <c r="A744" s="1"/>
      <c r="B744" s="1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5.75" customHeight="1">
      <c r="A745" s="1"/>
      <c r="B745" s="1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5.75" customHeight="1">
      <c r="A746" s="1"/>
      <c r="B746" s="1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5.75" customHeight="1">
      <c r="A747" s="1"/>
      <c r="B747" s="1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5.75" customHeight="1">
      <c r="A748" s="1"/>
      <c r="B748" s="1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5.75" customHeight="1">
      <c r="A749" s="1"/>
      <c r="B749" s="1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5.75" customHeight="1">
      <c r="A750" s="1"/>
      <c r="B750" s="1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5.75" customHeight="1">
      <c r="A751" s="1"/>
      <c r="B751" s="1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5.75" customHeight="1">
      <c r="A752" s="1"/>
      <c r="B752" s="1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5.75" customHeight="1">
      <c r="A753" s="1"/>
      <c r="B753" s="1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5.75" customHeight="1">
      <c r="A754" s="1"/>
      <c r="B754" s="1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5.75" customHeight="1">
      <c r="A755" s="1"/>
      <c r="B755" s="1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5.75" customHeight="1">
      <c r="A756" s="1"/>
      <c r="B756" s="1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5.75" customHeight="1">
      <c r="A757" s="1"/>
      <c r="B757" s="1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5.75" customHeight="1">
      <c r="A758" s="1"/>
      <c r="B758" s="1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5.75" customHeight="1">
      <c r="A759" s="1"/>
      <c r="B759" s="1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5.75" customHeight="1">
      <c r="A760" s="1"/>
      <c r="B760" s="1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5.75" customHeight="1">
      <c r="A761" s="1"/>
      <c r="B761" s="1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5.75" customHeight="1">
      <c r="A762" s="1"/>
      <c r="B762" s="1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5.75" customHeight="1">
      <c r="A763" s="1"/>
      <c r="B763" s="1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5.75" customHeight="1">
      <c r="A764" s="1"/>
      <c r="B764" s="1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5.75" customHeight="1">
      <c r="A765" s="1"/>
      <c r="B765" s="1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5.75" customHeight="1">
      <c r="A766" s="1"/>
      <c r="B766" s="1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5.75" customHeight="1">
      <c r="A767" s="1"/>
      <c r="B767" s="1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5.75" customHeight="1">
      <c r="A768" s="1"/>
      <c r="B768" s="1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5.75" customHeight="1">
      <c r="A769" s="1"/>
      <c r="B769" s="1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5.75" customHeight="1">
      <c r="A770" s="1"/>
      <c r="B770" s="1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5.75" customHeight="1">
      <c r="A771" s="1"/>
      <c r="B771" s="1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5.75" customHeight="1">
      <c r="A772" s="1"/>
      <c r="B772" s="1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5.75" customHeight="1">
      <c r="A773" s="1"/>
      <c r="B773" s="1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5.75" customHeight="1">
      <c r="A774" s="1"/>
      <c r="B774" s="1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5.75" customHeight="1">
      <c r="A775" s="1"/>
      <c r="B775" s="1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5.75" customHeight="1">
      <c r="A776" s="1"/>
      <c r="B776" s="1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5.75" customHeight="1">
      <c r="A777" s="1"/>
      <c r="B777" s="1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5.75" customHeight="1">
      <c r="A778" s="1"/>
      <c r="B778" s="1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5.75" customHeight="1">
      <c r="A779" s="1"/>
      <c r="B779" s="1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5.75" customHeight="1">
      <c r="A780" s="1"/>
      <c r="B780" s="1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5.75" customHeight="1">
      <c r="A781" s="1"/>
      <c r="B781" s="1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5.75" customHeight="1">
      <c r="A782" s="1"/>
      <c r="B782" s="1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5.75" customHeight="1">
      <c r="A783" s="1"/>
      <c r="B783" s="1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5.75" customHeight="1">
      <c r="A784" s="1"/>
      <c r="B784" s="1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5.75" customHeight="1">
      <c r="A785" s="1"/>
      <c r="B785" s="1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5.75" customHeight="1">
      <c r="A786" s="1"/>
      <c r="B786" s="1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5.75" customHeight="1">
      <c r="A787" s="1"/>
      <c r="B787" s="1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5.75" customHeight="1">
      <c r="A788" s="1"/>
      <c r="B788" s="1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5.75" customHeight="1">
      <c r="A789" s="1"/>
      <c r="B789" s="1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5.75" customHeight="1">
      <c r="A790" s="1"/>
      <c r="B790" s="1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5.75" customHeight="1">
      <c r="A791" s="1"/>
      <c r="B791" s="1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5.75" customHeight="1">
      <c r="A792" s="1"/>
      <c r="B792" s="1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5.75" customHeight="1">
      <c r="A793" s="1"/>
      <c r="B793" s="1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5.75" customHeight="1">
      <c r="A794" s="1"/>
      <c r="B794" s="1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5.75" customHeight="1">
      <c r="A795" s="1"/>
      <c r="B795" s="1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5.75" customHeight="1">
      <c r="A796" s="1"/>
      <c r="B796" s="1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5.75" customHeight="1">
      <c r="A797" s="1"/>
      <c r="B797" s="1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5.75" customHeight="1">
      <c r="A798" s="1"/>
      <c r="B798" s="1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5.75" customHeight="1">
      <c r="A799" s="1"/>
      <c r="B799" s="1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5.75" customHeight="1">
      <c r="A800" s="1"/>
      <c r="B800" s="1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5.75" customHeight="1">
      <c r="A801" s="1"/>
      <c r="B801" s="1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5.75" customHeight="1">
      <c r="A802" s="1"/>
      <c r="B802" s="1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5.75" customHeight="1">
      <c r="A803" s="1"/>
      <c r="B803" s="1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5.75" customHeight="1">
      <c r="A804" s="1"/>
      <c r="B804" s="1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5.75" customHeight="1">
      <c r="A805" s="1"/>
      <c r="B805" s="1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5.75" customHeight="1">
      <c r="A806" s="1"/>
      <c r="B806" s="1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5.75" customHeight="1">
      <c r="A807" s="1"/>
      <c r="B807" s="1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5.75" customHeight="1">
      <c r="A808" s="1"/>
      <c r="B808" s="1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5.75" customHeight="1">
      <c r="A809" s="1"/>
      <c r="B809" s="1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5.75" customHeight="1">
      <c r="A810" s="1"/>
      <c r="B810" s="1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5.75" customHeight="1">
      <c r="A811" s="1"/>
      <c r="B811" s="1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5.75" customHeight="1">
      <c r="A812" s="1"/>
      <c r="B812" s="1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5.75" customHeight="1">
      <c r="A813" s="1"/>
      <c r="B813" s="1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5.75" customHeight="1">
      <c r="A814" s="1"/>
      <c r="B814" s="1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5.75" customHeight="1">
      <c r="A815" s="1"/>
      <c r="B815" s="1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5.75" customHeight="1">
      <c r="A816" s="1"/>
      <c r="B816" s="1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5.75" customHeight="1">
      <c r="A817" s="1"/>
      <c r="B817" s="1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5.75" customHeight="1">
      <c r="A818" s="1"/>
      <c r="B818" s="1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5.75" customHeight="1">
      <c r="A819" s="1"/>
      <c r="B819" s="1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5.75" customHeight="1">
      <c r="A820" s="1"/>
      <c r="B820" s="1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5.75" customHeight="1">
      <c r="A821" s="1"/>
      <c r="B821" s="1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5.75" customHeight="1">
      <c r="A822" s="1"/>
      <c r="B822" s="1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5.75" customHeight="1">
      <c r="A823" s="1"/>
      <c r="B823" s="1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5.75" customHeight="1">
      <c r="A824" s="1"/>
      <c r="B824" s="1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5.75" customHeight="1">
      <c r="A825" s="1"/>
      <c r="B825" s="1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5.75" customHeight="1">
      <c r="A826" s="1"/>
      <c r="B826" s="1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5.75" customHeight="1">
      <c r="A827" s="1"/>
      <c r="B827" s="1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5.75" customHeight="1">
      <c r="A828" s="1"/>
      <c r="B828" s="1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5.75" customHeight="1">
      <c r="A829" s="1"/>
      <c r="B829" s="1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5.75" customHeight="1">
      <c r="A830" s="1"/>
      <c r="B830" s="1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5.75" customHeight="1">
      <c r="A831" s="1"/>
      <c r="B831" s="1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5.75" customHeight="1">
      <c r="A832" s="1"/>
      <c r="B832" s="1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5.75" customHeight="1">
      <c r="A833" s="1"/>
      <c r="B833" s="1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5.75" customHeight="1">
      <c r="A834" s="1"/>
      <c r="B834" s="1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5.75" customHeight="1">
      <c r="A835" s="1"/>
      <c r="B835" s="1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5.75" customHeight="1">
      <c r="A836" s="1"/>
      <c r="B836" s="1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5.75" customHeight="1">
      <c r="A837" s="1"/>
      <c r="B837" s="1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5.75" customHeight="1">
      <c r="A838" s="1"/>
      <c r="B838" s="1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5.75" customHeight="1">
      <c r="A839" s="1"/>
      <c r="B839" s="1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5.75" customHeight="1">
      <c r="A840" s="1"/>
      <c r="B840" s="1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5.75" customHeight="1">
      <c r="A841" s="1"/>
      <c r="B841" s="1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5.75" customHeight="1">
      <c r="A842" s="1"/>
      <c r="B842" s="1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5.75" customHeight="1">
      <c r="A843" s="1"/>
      <c r="B843" s="1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5.75" customHeight="1">
      <c r="A844" s="1"/>
      <c r="B844" s="1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5.75" customHeight="1">
      <c r="A845" s="1"/>
      <c r="B845" s="1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5.75" customHeight="1">
      <c r="A846" s="1"/>
      <c r="B846" s="1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5.75" customHeight="1">
      <c r="A847" s="1"/>
      <c r="B847" s="1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5.75" customHeight="1">
      <c r="A848" s="1"/>
      <c r="B848" s="1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5.75" customHeight="1">
      <c r="A849" s="1"/>
      <c r="B849" s="1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5.75" customHeight="1">
      <c r="A850" s="1"/>
      <c r="B850" s="1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5.75" customHeight="1">
      <c r="A851" s="1"/>
      <c r="B851" s="1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5.75" customHeight="1">
      <c r="A852" s="1"/>
      <c r="B852" s="1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5.75" customHeight="1">
      <c r="A853" s="1"/>
      <c r="B853" s="1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5.75" customHeight="1">
      <c r="A854" s="1"/>
      <c r="B854" s="1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5.75" customHeight="1">
      <c r="A855" s="1"/>
      <c r="B855" s="1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5.75" customHeight="1">
      <c r="A856" s="1"/>
      <c r="B856" s="1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5.75" customHeight="1">
      <c r="A857" s="1"/>
      <c r="B857" s="1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5.75" customHeight="1">
      <c r="A858" s="1"/>
      <c r="B858" s="1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5.75" customHeight="1">
      <c r="A859" s="1"/>
      <c r="B859" s="1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5.75" customHeight="1">
      <c r="A860" s="1"/>
      <c r="B860" s="1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5.75" customHeight="1">
      <c r="A861" s="1"/>
      <c r="B861" s="1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5.75" customHeight="1">
      <c r="A862" s="1"/>
      <c r="B862" s="1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5.75" customHeight="1">
      <c r="A863" s="1"/>
      <c r="B863" s="1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5.75" customHeight="1">
      <c r="A864" s="1"/>
      <c r="B864" s="1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5.75" customHeight="1">
      <c r="A865" s="1"/>
      <c r="B865" s="1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5.75" customHeight="1">
      <c r="A866" s="1"/>
      <c r="B866" s="1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5.75" customHeight="1">
      <c r="A867" s="1"/>
      <c r="B867" s="1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5.75" customHeight="1">
      <c r="A868" s="1"/>
      <c r="B868" s="1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5.75" customHeight="1">
      <c r="A869" s="1"/>
      <c r="B869" s="1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5.75" customHeight="1">
      <c r="A870" s="1"/>
      <c r="B870" s="1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5.75" customHeight="1">
      <c r="A871" s="1"/>
      <c r="B871" s="1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5.75" customHeight="1">
      <c r="A872" s="1"/>
      <c r="B872" s="1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5.75" customHeight="1">
      <c r="A873" s="1"/>
      <c r="B873" s="1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5.75" customHeight="1">
      <c r="A874" s="1"/>
      <c r="B874" s="1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5.75" customHeight="1">
      <c r="A875" s="1"/>
      <c r="B875" s="1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5.75" customHeight="1">
      <c r="A876" s="1"/>
      <c r="B876" s="1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5.75" customHeight="1">
      <c r="A877" s="1"/>
      <c r="B877" s="1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5.75" customHeight="1">
      <c r="A878" s="1"/>
      <c r="B878" s="1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5.75" customHeight="1">
      <c r="A879" s="1"/>
      <c r="B879" s="1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5.75" customHeight="1">
      <c r="A880" s="1"/>
      <c r="B880" s="1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5.75" customHeight="1">
      <c r="A881" s="1"/>
      <c r="B881" s="1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5.75" customHeight="1">
      <c r="A882" s="1"/>
      <c r="B882" s="1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5.75" customHeight="1">
      <c r="A883" s="1"/>
      <c r="B883" s="1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5.75" customHeight="1">
      <c r="A884" s="1"/>
      <c r="B884" s="1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5.75" customHeight="1">
      <c r="A885" s="1"/>
      <c r="B885" s="1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5.75" customHeight="1">
      <c r="A886" s="1"/>
      <c r="B886" s="1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5.75" customHeight="1">
      <c r="A887" s="1"/>
      <c r="B887" s="1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5.75" customHeight="1">
      <c r="A888" s="1"/>
      <c r="B888" s="1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5.75" customHeight="1">
      <c r="A889" s="1"/>
      <c r="B889" s="1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5.75" customHeight="1">
      <c r="A890" s="1"/>
      <c r="B890" s="1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5.75" customHeight="1">
      <c r="A891" s="1"/>
      <c r="B891" s="1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5.75" customHeight="1">
      <c r="A892" s="1"/>
      <c r="B892" s="1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5.75" customHeight="1">
      <c r="A893" s="1"/>
      <c r="B893" s="1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5.75" customHeight="1">
      <c r="A894" s="1"/>
      <c r="B894" s="1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5.75" customHeight="1">
      <c r="A895" s="1"/>
      <c r="B895" s="1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5.75" customHeight="1">
      <c r="A896" s="1"/>
      <c r="B896" s="1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5.75" customHeight="1">
      <c r="A897" s="1"/>
      <c r="B897" s="1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5.75" customHeight="1">
      <c r="A898" s="1"/>
      <c r="B898" s="1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5.75" customHeight="1">
      <c r="A899" s="1"/>
      <c r="B899" s="1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5.75" customHeight="1">
      <c r="A900" s="1"/>
      <c r="B900" s="1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5.75" customHeight="1">
      <c r="A901" s="1"/>
      <c r="B901" s="1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5.75" customHeight="1">
      <c r="A902" s="1"/>
      <c r="B902" s="1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5.75" customHeight="1">
      <c r="A903" s="1"/>
      <c r="B903" s="1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5.75" customHeight="1">
      <c r="A904" s="1"/>
      <c r="B904" s="1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5.75" customHeight="1">
      <c r="A905" s="1"/>
      <c r="B905" s="1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5.75" customHeight="1">
      <c r="A906" s="1"/>
      <c r="B906" s="1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5.75" customHeight="1">
      <c r="A907" s="1"/>
      <c r="B907" s="1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5.75" customHeight="1">
      <c r="A908" s="1"/>
      <c r="B908" s="1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5.75" customHeight="1">
      <c r="A909" s="1"/>
      <c r="B909" s="1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5.75" customHeight="1">
      <c r="A910" s="1"/>
      <c r="B910" s="1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5.75" customHeight="1">
      <c r="A911" s="1"/>
      <c r="B911" s="1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5.75" customHeight="1">
      <c r="A912" s="1"/>
      <c r="B912" s="1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5.75" customHeight="1">
      <c r="A913" s="1"/>
      <c r="B913" s="1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5.75" customHeight="1">
      <c r="A914" s="1"/>
      <c r="B914" s="1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5.75" customHeight="1">
      <c r="A915" s="1"/>
      <c r="B915" s="1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5.75" customHeight="1">
      <c r="A916" s="1"/>
      <c r="B916" s="1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5.75" customHeight="1">
      <c r="A917" s="1"/>
      <c r="B917" s="1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5.75" customHeight="1">
      <c r="A918" s="1"/>
      <c r="B918" s="1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5.75" customHeight="1">
      <c r="A919" s="1"/>
      <c r="B919" s="1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5.75" customHeight="1">
      <c r="A920" s="1"/>
      <c r="B920" s="1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5.75" customHeight="1">
      <c r="A921" s="1"/>
      <c r="B921" s="1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5.75" customHeight="1">
      <c r="A922" s="1"/>
      <c r="B922" s="1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5.75" customHeight="1">
      <c r="A923" s="1"/>
      <c r="B923" s="1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5.75" customHeight="1">
      <c r="A924" s="1"/>
      <c r="B924" s="1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5.75" customHeight="1">
      <c r="A925" s="1"/>
      <c r="B925" s="1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5.75" customHeight="1">
      <c r="A926" s="1"/>
      <c r="B926" s="1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5.75" customHeight="1">
      <c r="A927" s="1"/>
      <c r="B927" s="1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5.75" customHeight="1">
      <c r="A928" s="1"/>
      <c r="B928" s="1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5.75" customHeight="1">
      <c r="A929" s="1"/>
      <c r="B929" s="1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5.75" customHeight="1">
      <c r="A930" s="1"/>
      <c r="B930" s="1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5.75" customHeight="1">
      <c r="A931" s="1"/>
      <c r="B931" s="1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5.75" customHeight="1">
      <c r="A932" s="1"/>
      <c r="B932" s="1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5.75" customHeight="1">
      <c r="A933" s="1"/>
      <c r="B933" s="1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5.75" customHeight="1">
      <c r="A934" s="1"/>
      <c r="B934" s="1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5.75" customHeight="1">
      <c r="A935" s="1"/>
      <c r="B935" s="1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5.75" customHeight="1">
      <c r="A936" s="1"/>
      <c r="B936" s="1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5.75" customHeight="1">
      <c r="A937" s="1"/>
      <c r="B937" s="1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5.75" customHeight="1">
      <c r="A938" s="1"/>
      <c r="B938" s="1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5.75" customHeight="1">
      <c r="A939" s="1"/>
      <c r="B939" s="1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5.75" customHeight="1">
      <c r="A940" s="1"/>
      <c r="B940" s="1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5.75" customHeight="1">
      <c r="A941" s="1"/>
      <c r="B941" s="1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5.75" customHeight="1">
      <c r="A942" s="1"/>
      <c r="B942" s="1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5.75" customHeight="1">
      <c r="A943" s="1"/>
      <c r="B943" s="1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5.75" customHeight="1">
      <c r="A944" s="1"/>
      <c r="B944" s="1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5.75" customHeight="1">
      <c r="A945" s="1"/>
      <c r="B945" s="1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5.75" customHeight="1">
      <c r="A946" s="1"/>
      <c r="B946" s="1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5.75" customHeight="1">
      <c r="A947" s="1"/>
      <c r="B947" s="1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5.75" customHeight="1">
      <c r="A948" s="1"/>
      <c r="B948" s="1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5.75" customHeight="1">
      <c r="A949" s="1"/>
      <c r="B949" s="1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5.75" customHeight="1">
      <c r="A950" s="1"/>
      <c r="B950" s="1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5.75" customHeight="1">
      <c r="A951" s="1"/>
      <c r="B951" s="1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5.75" customHeight="1">
      <c r="A952" s="1"/>
      <c r="B952" s="1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5.75" customHeight="1">
      <c r="A953" s="1"/>
      <c r="B953" s="1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5.75" customHeight="1">
      <c r="A954" s="1"/>
      <c r="B954" s="1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5.75" customHeight="1">
      <c r="A955" s="1"/>
      <c r="B955" s="1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5.75" customHeight="1">
      <c r="A956" s="1"/>
      <c r="B956" s="1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5.75" customHeight="1">
      <c r="A957" s="1"/>
      <c r="B957" s="1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5.75" customHeight="1">
      <c r="A958" s="1"/>
      <c r="B958" s="1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5.75" customHeight="1">
      <c r="A959" s="1"/>
      <c r="B959" s="1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5.75" customHeight="1">
      <c r="A960" s="1"/>
      <c r="B960" s="1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5.75" customHeight="1">
      <c r="A961" s="1"/>
      <c r="B961" s="1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5.75" customHeight="1">
      <c r="A962" s="1"/>
      <c r="B962" s="1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5.75" customHeight="1">
      <c r="A963" s="1"/>
      <c r="B963" s="1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5.75" customHeight="1">
      <c r="A964" s="1"/>
      <c r="B964" s="1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5.75" customHeight="1">
      <c r="A965" s="1"/>
      <c r="B965" s="1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5.75" customHeight="1">
      <c r="A966" s="1"/>
      <c r="B966" s="1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5.75" customHeight="1">
      <c r="A967" s="1"/>
      <c r="B967" s="1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5.75" customHeight="1">
      <c r="A968" s="1"/>
      <c r="B968" s="1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5.75" customHeight="1">
      <c r="A969" s="1"/>
      <c r="B969" s="1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5.75" customHeight="1">
      <c r="A970" s="1"/>
      <c r="B970" s="1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5.75" customHeight="1">
      <c r="A971" s="1"/>
      <c r="B971" s="1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5.75" customHeight="1">
      <c r="A972" s="1"/>
      <c r="B972" s="1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5.75" customHeight="1">
      <c r="A973" s="1"/>
      <c r="B973" s="1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5.75" customHeight="1">
      <c r="A974" s="1"/>
      <c r="B974" s="1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5.75" customHeight="1">
      <c r="A975" s="1"/>
      <c r="B975" s="1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5.75" customHeight="1">
      <c r="A976" s="1"/>
      <c r="B976" s="1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5.75" customHeight="1">
      <c r="A977" s="1"/>
      <c r="B977" s="1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5.75" customHeight="1">
      <c r="A978" s="1"/>
      <c r="B978" s="1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5.75" customHeight="1">
      <c r="A979" s="1"/>
      <c r="B979" s="1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5.75" customHeight="1">
      <c r="A980" s="1"/>
      <c r="B980" s="1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5.75" customHeight="1">
      <c r="A981" s="1"/>
      <c r="B981" s="1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5.75" customHeight="1">
      <c r="A982" s="1"/>
      <c r="B982" s="1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5.75" customHeight="1">
      <c r="A983" s="1"/>
      <c r="B983" s="1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5.75" customHeight="1">
      <c r="A984" s="1"/>
      <c r="B984" s="1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5.75" customHeight="1">
      <c r="A985" s="1"/>
      <c r="B985" s="1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5.75" customHeight="1">
      <c r="A986" s="1"/>
      <c r="B986" s="1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5.75" customHeight="1">
      <c r="A987" s="1"/>
      <c r="B987" s="1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5.75" customHeight="1">
      <c r="A988" s="1"/>
      <c r="B988" s="1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5.75" customHeight="1">
      <c r="A989" s="1"/>
      <c r="B989" s="1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5.75" customHeight="1">
      <c r="A990" s="1"/>
      <c r="B990" s="1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5.75" customHeight="1">
      <c r="A991" s="1"/>
      <c r="B991" s="1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5.75" customHeight="1">
      <c r="A992" s="1"/>
      <c r="B992" s="1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5.75" customHeight="1">
      <c r="A993" s="1"/>
      <c r="B993" s="1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5.75" customHeight="1">
      <c r="A994" s="1"/>
      <c r="B994" s="1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5.75" customHeight="1">
      <c r="A995" s="1"/>
      <c r="B995" s="1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5.75" customHeight="1">
      <c r="A996" s="1"/>
      <c r="B996" s="1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5.75" customHeight="1">
      <c r="A997" s="1"/>
      <c r="B997" s="1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5.75" customHeight="1">
      <c r="A998" s="1"/>
      <c r="B998" s="1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5.75" customHeight="1">
      <c r="A999" s="1"/>
      <c r="B999" s="1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5.75" customHeight="1">
      <c r="A1000" s="1"/>
      <c r="B1000" s="1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15.75" customHeight="1">
      <c r="A1001" s="1"/>
      <c r="B1001" s="1"/>
      <c r="C1001" s="5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15.75" customHeight="1">
      <c r="A1002" s="1"/>
      <c r="B1002" s="1"/>
      <c r="C1002" s="5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15.75" customHeight="1">
      <c r="A1003" s="1"/>
      <c r="B1003" s="1"/>
      <c r="C1003" s="5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</row>
    <row r="1004" spans="1:31" ht="15.75" customHeight="1">
      <c r="A1004" s="1"/>
      <c r="B1004" s="1"/>
      <c r="C1004" s="5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</row>
    <row r="1005" spans="1:31" ht="15.75" customHeight="1">
      <c r="A1005" s="1"/>
      <c r="B1005" s="1"/>
      <c r="C1005" s="5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</row>
    <row r="1006" spans="1:31" ht="15.75" customHeight="1">
      <c r="A1006" s="1"/>
      <c r="B1006" s="1"/>
      <c r="C1006" s="5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</row>
    <row r="1007" spans="1:31" ht="15.75" customHeight="1">
      <c r="A1007" s="1"/>
      <c r="B1007" s="1"/>
      <c r="C1007" s="5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</row>
    <row r="1008" spans="1:31" ht="15.75" customHeight="1">
      <c r="A1008" s="1"/>
      <c r="B1008" s="1"/>
      <c r="C1008" s="5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</row>
    <row r="1009" spans="1:31" ht="15.75" customHeight="1">
      <c r="A1009" s="1"/>
      <c r="B1009" s="1"/>
      <c r="C1009" s="5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</row>
    <row r="1010" spans="1:31" ht="15.75" customHeight="1">
      <c r="A1010" s="1"/>
      <c r="B1010" s="1"/>
      <c r="C1010" s="5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</row>
    <row r="1011" spans="1:31" ht="15.75" customHeight="1">
      <c r="A1011" s="1"/>
      <c r="B1011" s="1"/>
      <c r="C1011" s="5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</row>
    <row r="1012" spans="1:31" ht="15.75" customHeight="1">
      <c r="A1012" s="1"/>
      <c r="B1012" s="1"/>
      <c r="C1012" s="5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</row>
    <row r="1013" spans="1:31" ht="15.75" customHeight="1">
      <c r="A1013" s="1"/>
      <c r="B1013" s="1"/>
      <c r="C1013" s="5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</row>
    <row r="1014" spans="1:31" ht="15.75" customHeight="1">
      <c r="A1014" s="1"/>
      <c r="B1014" s="1"/>
      <c r="C1014" s="5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</row>
    <row r="1015" spans="1:31" ht="15.75" customHeight="1">
      <c r="A1015" s="1"/>
      <c r="B1015" s="1"/>
      <c r="C1015" s="5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</row>
    <row r="1016" spans="1:31" ht="15.75" customHeight="1">
      <c r="A1016" s="1"/>
      <c r="B1016" s="1"/>
      <c r="C1016" s="5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</row>
    <row r="1017" spans="1:31" ht="15.75" customHeight="1">
      <c r="A1017" s="1"/>
      <c r="B1017" s="1"/>
      <c r="C1017" s="5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</row>
    <row r="1018" spans="1:31" ht="15.75" customHeight="1">
      <c r="A1018" s="1"/>
      <c r="B1018" s="1"/>
      <c r="C1018" s="5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</row>
    <row r="1019" spans="1:31" ht="15.75" customHeight="1">
      <c r="A1019" s="1"/>
      <c r="B1019" s="1"/>
      <c r="C1019" s="5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</row>
    <row r="1020" spans="1:31" ht="15.75" customHeight="1">
      <c r="A1020" s="1"/>
      <c r="B1020" s="1"/>
      <c r="C1020" s="5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</row>
    <row r="1021" spans="1:31" ht="15.75" customHeight="1">
      <c r="A1021" s="1"/>
      <c r="B1021" s="1"/>
      <c r="C1021" s="5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</row>
    <row r="1022" spans="1:31" ht="15.75" customHeight="1">
      <c r="A1022" s="1"/>
      <c r="B1022" s="1"/>
      <c r="C1022" s="5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</row>
    <row r="1023" spans="1:31" ht="15.75" customHeight="1">
      <c r="A1023" s="1"/>
      <c r="B1023" s="1"/>
      <c r="C1023" s="5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</row>
    <row r="1024" spans="1:31" ht="15.75" customHeight="1">
      <c r="A1024" s="1"/>
      <c r="B1024" s="1"/>
      <c r="C1024" s="5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</row>
    <row r="1025" spans="1:31" ht="15.75" customHeight="1">
      <c r="A1025" s="1"/>
      <c r="B1025" s="1"/>
      <c r="C1025" s="5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</row>
    <row r="1026" spans="1:31" ht="15.75" customHeight="1">
      <c r="A1026" s="1"/>
      <c r="B1026" s="1"/>
      <c r="C1026" s="5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</row>
    <row r="1027" spans="1:31" ht="15.75" customHeight="1">
      <c r="A1027" s="1"/>
      <c r="B1027" s="1"/>
      <c r="C1027" s="5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</row>
    <row r="1028" spans="1:31" ht="15.75" customHeight="1">
      <c r="A1028" s="1"/>
      <c r="B1028" s="1"/>
      <c r="C1028" s="5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</row>
    <row r="1029" spans="1:31" ht="15.75" customHeight="1">
      <c r="A1029" s="1"/>
      <c r="B1029" s="1"/>
      <c r="C1029" s="5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</row>
  </sheetData>
  <mergeCells count="3">
    <mergeCell ref="B1:Q1"/>
    <mergeCell ref="R35:R37"/>
    <mergeCell ref="B114:Q116"/>
  </mergeCells>
  <conditionalFormatting sqref="B35:F35 Q39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36:F36 Q40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37:F37 Q41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9:D43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46:D70">
    <cfRule type="colorScale" priority="2">
      <colorScale>
        <cfvo type="min"/>
        <cfvo type="max"/>
        <color rgb="FFFFFFFF"/>
        <color rgb="FF57BB8A"/>
      </colorScale>
    </cfRule>
  </conditionalFormatting>
  <conditionalFormatting sqref="D22:F23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39:E43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46:E70">
    <cfRule type="colorScale" priority="1">
      <colorScale>
        <cfvo type="min"/>
        <cfvo type="max"/>
        <color rgb="FFFFFFFF"/>
        <color rgb="FF57BB8A"/>
      </colorScale>
    </cfRule>
  </conditionalFormatting>
  <conditionalFormatting sqref="F46:F70">
    <cfRule type="colorScale" priority="2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22:G23">
    <cfRule type="colorScale" priority="1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39:G43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46:G70">
    <cfRule type="colorScale" priority="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46:H70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40:K43">
    <cfRule type="colorScale" priority="2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6:I70">
    <cfRule type="colorScale" priority="2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35:M35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23:J31 L23:O31 B24:B31 E24:E31 G24:G31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23:J32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46:K70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40:M43">
    <cfRule type="colorScale" priority="28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L46:M70">
    <cfRule type="colorScale" priority="23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N40:N43">
    <cfRule type="colorScale" priority="3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46:N70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40:P43">
    <cfRule type="colorScale" priority="31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O46:P70">
    <cfRule type="colorScale" priority="21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O35:Q35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37:Q37">
    <cfRule type="colorScale" priority="10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T26:T27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Y25:Y35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Z25:Z35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B56:AB57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" footer="0"/>
  <pageSetup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kajariacer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2025-08-19T12:41:40Z</dcterms:created>
  <dcterms:modified xsi:type="dcterms:W3CDTF">2025-08-19T12:41:59Z</dcterms:modified>
</cp:coreProperties>
</file>