
<file path=[Content_Types].xml><?xml version="1.0" encoding="utf-8"?>
<Types xmlns="http://schemas.openxmlformats.org/package/2006/content-types"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2_fy25\"/>
    </mc:Choice>
  </mc:AlternateContent>
  <xr:revisionPtr revIDLastSave="0" documentId="8_{19E657C3-F11D-404A-BCCD-5D3A7FE4B936}" xr6:coauthVersionLast="47" xr6:coauthVersionMax="47" xr10:uidLastSave="{00000000-0000-0000-0000-000000000000}"/>
  <bookViews>
    <workbookView xWindow="-108" yWindow="-108" windowWidth="23256" windowHeight="12456" xr2:uid="{F1241B44-4D6D-49A2-99B3-A8A69323C1CC}"/>
  </bookViews>
  <sheets>
    <sheet name="TCS" sheetId="3" r:id="rId1"/>
    <sheet name="Computers_Software &amp; Consulting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8" i="3" l="1"/>
  <c r="J78" i="3"/>
  <c r="J74" i="3"/>
  <c r="J73" i="3"/>
  <c r="P71" i="3"/>
  <c r="U70" i="3"/>
  <c r="T70" i="3"/>
  <c r="W70" i="3" s="1"/>
  <c r="M69" i="3"/>
  <c r="L69" i="3"/>
  <c r="K69" i="3"/>
  <c r="J69" i="3"/>
  <c r="L66" i="3" s="1"/>
  <c r="W68" i="3"/>
  <c r="W67" i="3"/>
  <c r="V67" i="3"/>
  <c r="M67" i="3"/>
  <c r="L67" i="3"/>
  <c r="W66" i="3"/>
  <c r="V66" i="3"/>
  <c r="M66" i="3"/>
  <c r="W65" i="3"/>
  <c r="V65" i="3"/>
  <c r="M65" i="3"/>
  <c r="L65" i="3"/>
  <c r="W64" i="3"/>
  <c r="V64" i="3"/>
  <c r="M64" i="3"/>
  <c r="W63" i="3"/>
  <c r="V63" i="3"/>
  <c r="M63" i="3"/>
  <c r="L63" i="3"/>
  <c r="K60" i="3"/>
  <c r="J60" i="3"/>
  <c r="L60" i="3" s="1"/>
  <c r="K59" i="3"/>
  <c r="J59" i="3"/>
  <c r="L59" i="3" s="1"/>
  <c r="L58" i="3"/>
  <c r="L57" i="3"/>
  <c r="K56" i="3"/>
  <c r="J56" i="3"/>
  <c r="L56" i="3" s="1"/>
  <c r="U55" i="3"/>
  <c r="T55" i="3"/>
  <c r="V55" i="3" s="1"/>
  <c r="Q55" i="3"/>
  <c r="P55" i="3"/>
  <c r="O55" i="3"/>
  <c r="K55" i="3"/>
  <c r="V54" i="3"/>
  <c r="U54" i="3"/>
  <c r="T54" i="3"/>
  <c r="Q54" i="3"/>
  <c r="P54" i="3"/>
  <c r="O54" i="3"/>
  <c r="L54" i="3"/>
  <c r="K54" i="3"/>
  <c r="J54" i="3"/>
  <c r="J55" i="3" s="1"/>
  <c r="L55" i="3" s="1"/>
  <c r="V53" i="3"/>
  <c r="Q53" i="3"/>
  <c r="L53" i="3"/>
  <c r="E53" i="3"/>
  <c r="G53" i="3" s="1"/>
  <c r="C53" i="3"/>
  <c r="D53" i="3" s="1"/>
  <c r="D49" i="3" s="1"/>
  <c r="V52" i="3"/>
  <c r="Q52" i="3"/>
  <c r="V51" i="3"/>
  <c r="Q51" i="3"/>
  <c r="L51" i="3"/>
  <c r="K51" i="3"/>
  <c r="K52" i="3" s="1"/>
  <c r="J51" i="3"/>
  <c r="J52" i="3" s="1"/>
  <c r="V50" i="3"/>
  <c r="Q50" i="3"/>
  <c r="L50" i="3"/>
  <c r="V49" i="3"/>
  <c r="Q49" i="3"/>
  <c r="L49" i="3"/>
  <c r="P45" i="3"/>
  <c r="N44" i="3"/>
  <c r="K33" i="3" s="1"/>
  <c r="Q40" i="3"/>
  <c r="O40" i="3"/>
  <c r="M40" i="3"/>
  <c r="L40" i="3"/>
  <c r="J40" i="3"/>
  <c r="I40" i="3"/>
  <c r="H40" i="3"/>
  <c r="G40" i="3"/>
  <c r="F40" i="3"/>
  <c r="E40" i="3"/>
  <c r="D40" i="3"/>
  <c r="C40" i="3"/>
  <c r="M39" i="3"/>
  <c r="L39" i="3"/>
  <c r="I39" i="3"/>
  <c r="H39" i="3"/>
  <c r="G39" i="3"/>
  <c r="F39" i="3"/>
  <c r="E39" i="3"/>
  <c r="D39" i="3"/>
  <c r="C39" i="3"/>
  <c r="M38" i="3"/>
  <c r="L38" i="3"/>
  <c r="I38" i="3"/>
  <c r="H38" i="3"/>
  <c r="G38" i="3"/>
  <c r="F38" i="3"/>
  <c r="E38" i="3"/>
  <c r="D38" i="3"/>
  <c r="C38" i="3"/>
  <c r="M37" i="3"/>
  <c r="L37" i="3"/>
  <c r="I37" i="3"/>
  <c r="H37" i="3"/>
  <c r="G37" i="3"/>
  <c r="F37" i="3"/>
  <c r="E37" i="3"/>
  <c r="D37" i="3"/>
  <c r="C37" i="3"/>
  <c r="M35" i="3"/>
  <c r="L35" i="3"/>
  <c r="G33" i="3"/>
  <c r="F3" i="3" s="1"/>
  <c r="F33" i="3"/>
  <c r="E33" i="3"/>
  <c r="D33" i="3"/>
  <c r="C33" i="3"/>
  <c r="M33" i="3" s="1"/>
  <c r="V32" i="3"/>
  <c r="Q32" i="3"/>
  <c r="P32" i="3"/>
  <c r="N40" i="3" s="1"/>
  <c r="P40" i="3" s="1"/>
  <c r="M32" i="3"/>
  <c r="K40" i="3" s="1"/>
  <c r="L32" i="3"/>
  <c r="H32" i="3"/>
  <c r="D32" i="3"/>
  <c r="V31" i="3"/>
  <c r="Q31" i="3"/>
  <c r="P31" i="3"/>
  <c r="M31" i="3"/>
  <c r="L31" i="3"/>
  <c r="H31" i="3"/>
  <c r="D31" i="3"/>
  <c r="V30" i="3"/>
  <c r="Q30" i="3"/>
  <c r="P30" i="3"/>
  <c r="M30" i="3"/>
  <c r="L30" i="3"/>
  <c r="H30" i="3"/>
  <c r="D30" i="3"/>
  <c r="V29" i="3"/>
  <c r="Q29" i="3"/>
  <c r="P29" i="3"/>
  <c r="M29" i="3"/>
  <c r="L29" i="3"/>
  <c r="H29" i="3"/>
  <c r="D29" i="3"/>
  <c r="V28" i="3"/>
  <c r="Q28" i="3"/>
  <c r="P28" i="3"/>
  <c r="M28" i="3"/>
  <c r="L28" i="3"/>
  <c r="J39" i="3" s="1"/>
  <c r="H28" i="3"/>
  <c r="D28" i="3"/>
  <c r="V27" i="3"/>
  <c r="Q39" i="3" s="1"/>
  <c r="Q27" i="3"/>
  <c r="O39" i="3" s="1"/>
  <c r="P27" i="3"/>
  <c r="N39" i="3" s="1"/>
  <c r="P39" i="3" s="1"/>
  <c r="M27" i="3"/>
  <c r="L27" i="3"/>
  <c r="H27" i="3"/>
  <c r="D27" i="3"/>
  <c r="V26" i="3"/>
  <c r="Q26" i="3"/>
  <c r="O38" i="3" s="1"/>
  <c r="P26" i="3"/>
  <c r="M26" i="3"/>
  <c r="L26" i="3"/>
  <c r="H26" i="3"/>
  <c r="D26" i="3"/>
  <c r="V25" i="3"/>
  <c r="Q25" i="3"/>
  <c r="P25" i="3"/>
  <c r="M25" i="3"/>
  <c r="L25" i="3"/>
  <c r="H25" i="3"/>
  <c r="D25" i="3"/>
  <c r="V24" i="3"/>
  <c r="Q24" i="3"/>
  <c r="P24" i="3"/>
  <c r="M24" i="3"/>
  <c r="L24" i="3"/>
  <c r="H24" i="3"/>
  <c r="D24" i="3"/>
  <c r="V23" i="3"/>
  <c r="Q23" i="3"/>
  <c r="P23" i="3"/>
  <c r="M23" i="3"/>
  <c r="L23" i="3"/>
  <c r="J38" i="3" s="1"/>
  <c r="H23" i="3"/>
  <c r="D23" i="3"/>
  <c r="V22" i="3"/>
  <c r="Q38" i="3" s="1"/>
  <c r="Q22" i="3"/>
  <c r="P22" i="3"/>
  <c r="N38" i="3" s="1"/>
  <c r="P38" i="3" s="1"/>
  <c r="M22" i="3"/>
  <c r="K38" i="3" s="1"/>
  <c r="L22" i="3"/>
  <c r="H22" i="3"/>
  <c r="D22" i="3"/>
  <c r="V21" i="3"/>
  <c r="Q21" i="3"/>
  <c r="P21" i="3"/>
  <c r="M21" i="3"/>
  <c r="L21" i="3"/>
  <c r="H21" i="3"/>
  <c r="D21" i="3"/>
  <c r="V20" i="3"/>
  <c r="Q20" i="3"/>
  <c r="P20" i="3"/>
  <c r="M20" i="3"/>
  <c r="L20" i="3"/>
  <c r="H20" i="3"/>
  <c r="D20" i="3"/>
  <c r="V19" i="3"/>
  <c r="Q37" i="3" s="1"/>
  <c r="Q19" i="3"/>
  <c r="P19" i="3"/>
  <c r="M19" i="3"/>
  <c r="L19" i="3"/>
  <c r="H19" i="3"/>
  <c r="D19" i="3"/>
  <c r="V18" i="3"/>
  <c r="Q18" i="3"/>
  <c r="P18" i="3"/>
  <c r="M18" i="3"/>
  <c r="L18" i="3"/>
  <c r="H18" i="3"/>
  <c r="D18" i="3"/>
  <c r="V17" i="3"/>
  <c r="Q17" i="3"/>
  <c r="P17" i="3"/>
  <c r="N37" i="3" s="1"/>
  <c r="P37" i="3" s="1"/>
  <c r="M17" i="3"/>
  <c r="L17" i="3"/>
  <c r="H17" i="3"/>
  <c r="D17" i="3"/>
  <c r="V16" i="3"/>
  <c r="Q16" i="3"/>
  <c r="P16" i="3"/>
  <c r="M16" i="3"/>
  <c r="L16" i="3"/>
  <c r="H16" i="3"/>
  <c r="D16" i="3"/>
  <c r="V15" i="3"/>
  <c r="Q15" i="3"/>
  <c r="P15" i="3"/>
  <c r="M15" i="3"/>
  <c r="L15" i="3"/>
  <c r="H15" i="3"/>
  <c r="D15" i="3"/>
  <c r="V14" i="3"/>
  <c r="Q14" i="3"/>
  <c r="P14" i="3"/>
  <c r="M14" i="3"/>
  <c r="L14" i="3"/>
  <c r="H14" i="3"/>
  <c r="D14" i="3"/>
  <c r="V13" i="3"/>
  <c r="Q13" i="3"/>
  <c r="O37" i="3" s="1"/>
  <c r="P13" i="3"/>
  <c r="M13" i="3"/>
  <c r="K37" i="3" s="1"/>
  <c r="L13" i="3"/>
  <c r="J37" i="3" s="1"/>
  <c r="T9" i="3"/>
  <c r="S9" i="3"/>
  <c r="R9" i="3"/>
  <c r="N9" i="3"/>
  <c r="H9" i="3"/>
  <c r="G9" i="3"/>
  <c r="D9" i="3"/>
  <c r="C9" i="3"/>
  <c r="B9" i="3"/>
  <c r="V5" i="3"/>
  <c r="U5" i="3"/>
  <c r="T5" i="3"/>
  <c r="S5" i="3"/>
  <c r="P5" i="3"/>
  <c r="O5" i="3"/>
  <c r="N5" i="3"/>
  <c r="L5" i="3"/>
  <c r="K5" i="3"/>
  <c r="J5" i="3"/>
  <c r="I5" i="3"/>
  <c r="G5" i="3"/>
  <c r="W4" i="3"/>
  <c r="R4" i="3"/>
  <c r="Q4" i="3"/>
  <c r="M4" i="3"/>
  <c r="F4" i="3"/>
  <c r="E4" i="3"/>
  <c r="W3" i="3"/>
  <c r="W5" i="3" s="1"/>
  <c r="R3" i="3"/>
  <c r="R5" i="3" s="1"/>
  <c r="Q3" i="3"/>
  <c r="Q5" i="3" s="1"/>
  <c r="M3" i="3"/>
  <c r="M5" i="3" s="1"/>
  <c r="E3" i="3"/>
  <c r="E5" i="3" s="1"/>
  <c r="D3" i="3"/>
  <c r="C3" i="3"/>
  <c r="R45" i="3" s="1"/>
  <c r="S43" i="3" s="1"/>
  <c r="P9" i="3" s="1"/>
  <c r="E257" i="2"/>
  <c r="D257" i="2"/>
  <c r="F257" i="2" s="1"/>
  <c r="F253" i="2"/>
  <c r="F252" i="2"/>
  <c r="F250" i="2"/>
  <c r="K72" i="2"/>
  <c r="J47" i="2"/>
  <c r="I47" i="2"/>
  <c r="Q20" i="2"/>
  <c r="I20" i="2"/>
  <c r="I19" i="2"/>
  <c r="I18" i="2"/>
  <c r="I17" i="2"/>
  <c r="I16" i="2"/>
  <c r="I15" i="2"/>
  <c r="I14" i="2"/>
  <c r="I13" i="2"/>
  <c r="I12" i="2"/>
  <c r="I11" i="2"/>
  <c r="I10" i="2"/>
  <c r="B10" i="2"/>
  <c r="L8" i="2"/>
  <c r="I8" i="2"/>
  <c r="I6" i="2"/>
  <c r="O9" i="3" l="1"/>
  <c r="R40" i="3"/>
  <c r="I9" i="3"/>
  <c r="F5" i="3"/>
  <c r="K9" i="3"/>
  <c r="J9" i="3"/>
  <c r="F50" i="3"/>
  <c r="V33" i="3"/>
  <c r="H3" i="3"/>
  <c r="L9" i="3" s="1"/>
  <c r="Q33" i="3"/>
  <c r="P33" i="3"/>
  <c r="L52" i="3"/>
  <c r="H33" i="3"/>
  <c r="F53" i="3"/>
  <c r="L64" i="3"/>
  <c r="V68" i="3"/>
  <c r="V70" i="3"/>
  <c r="Q45" i="3"/>
  <c r="C5" i="3"/>
  <c r="E9" i="3"/>
  <c r="L33" i="3"/>
  <c r="D4" i="3"/>
  <c r="D5" i="3" s="1"/>
  <c r="F9" i="3"/>
  <c r="K39" i="3"/>
  <c r="C54" i="3"/>
  <c r="D54" i="3" l="1"/>
  <c r="C55" i="3"/>
  <c r="H5" i="3"/>
  <c r="M9" i="3"/>
  <c r="D55" i="3" l="1"/>
  <c r="E54" i="3"/>
  <c r="E55" i="3" l="1"/>
  <c r="G54" i="3"/>
  <c r="F54" i="3"/>
  <c r="F55" i="3" l="1"/>
  <c r="G5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0" authorId="0" shapeId="0" xr:uid="{3E8804C9-CA0F-48EB-B5E6-5D084A8C6BD9}">
      <text>
        <r>
          <rPr>
            <sz val="11"/>
            <color theme="1"/>
            <rFont val="Calibri"/>
            <family val="2"/>
            <scheme val="minor"/>
          </rPr>
          <t>======
ID#AAAADk5-P3g
Author    (2019-10-11 04:05:24)
Why it is double if actual CAGR will grown by 20+ so that time we will be consider 20%</t>
        </r>
      </text>
    </comment>
  </commentList>
</comments>
</file>

<file path=xl/sharedStrings.xml><?xml version="1.0" encoding="utf-8"?>
<sst xmlns="http://schemas.openxmlformats.org/spreadsheetml/2006/main" count="555" uniqueCount="268">
  <si>
    <t>MARKET</t>
  </si>
  <si>
    <t>TRAIL_INCOME</t>
  </si>
  <si>
    <t>BALANCESHEET</t>
  </si>
  <si>
    <t>CASHFLOW</t>
  </si>
  <si>
    <t>BUYBACK</t>
  </si>
  <si>
    <t>Company</t>
  </si>
  <si>
    <t>Price</t>
  </si>
  <si>
    <t>Marketcap in Cr</t>
  </si>
  <si>
    <t>Sales_Fy25</t>
  </si>
  <si>
    <t>Profit_Fy25</t>
  </si>
  <si>
    <t>Employee</t>
  </si>
  <si>
    <t>EPS</t>
  </si>
  <si>
    <t>FV</t>
  </si>
  <si>
    <t>Equity</t>
  </si>
  <si>
    <t>Total Equity</t>
  </si>
  <si>
    <t>Debt</t>
  </si>
  <si>
    <t>Lease Cr</t>
  </si>
  <si>
    <t>CUR.ASSET</t>
  </si>
  <si>
    <t>CUR.LIABILITIES</t>
  </si>
  <si>
    <t>ASSETS</t>
  </si>
  <si>
    <t>LIABILITIES</t>
  </si>
  <si>
    <t>TRADE REC</t>
  </si>
  <si>
    <t>PPE</t>
  </si>
  <si>
    <t>CFO</t>
  </si>
  <si>
    <t>CFI</t>
  </si>
  <si>
    <t>CFF</t>
  </si>
  <si>
    <t>TOTAL</t>
  </si>
  <si>
    <t>PRICE</t>
  </si>
  <si>
    <t>AMOUNT CR</t>
  </si>
  <si>
    <t>SHARE IN CR</t>
  </si>
  <si>
    <t>TCS</t>
  </si>
  <si>
    <t>FY_24</t>
  </si>
  <si>
    <t>GROWTH</t>
  </si>
  <si>
    <t>LIQUIDITY</t>
  </si>
  <si>
    <t>SOLVENCY</t>
  </si>
  <si>
    <t>PROFITABILITY</t>
  </si>
  <si>
    <t>VALUATIONS</t>
  </si>
  <si>
    <t>CASHFOW</t>
  </si>
  <si>
    <t>Sales_Gr</t>
  </si>
  <si>
    <t>P-MARGIN</t>
  </si>
  <si>
    <t>CUR.RATIO</t>
  </si>
  <si>
    <t>TRADE_REC</t>
  </si>
  <si>
    <t>DEBT2eQ</t>
  </si>
  <si>
    <t>DEBTRATIO</t>
  </si>
  <si>
    <t>ICR</t>
  </si>
  <si>
    <t>ROE</t>
  </si>
  <si>
    <t>ROPE</t>
  </si>
  <si>
    <t>ROA</t>
  </si>
  <si>
    <t>TRAIL_PE</t>
  </si>
  <si>
    <t>YIELD_23</t>
  </si>
  <si>
    <t>BOOK_V</t>
  </si>
  <si>
    <t>PBV</t>
  </si>
  <si>
    <t>PEG</t>
  </si>
  <si>
    <t>ATTR.RAT</t>
  </si>
  <si>
    <t>OCFR</t>
  </si>
  <si>
    <t>CFD</t>
  </si>
  <si>
    <t>FCF (INC R)</t>
  </si>
  <si>
    <t>INCOME STATEMENT</t>
  </si>
  <si>
    <t>Years</t>
  </si>
  <si>
    <t>Total Income</t>
  </si>
  <si>
    <t>Expenditure</t>
  </si>
  <si>
    <t>Interest</t>
  </si>
  <si>
    <t>Net Profit</t>
  </si>
  <si>
    <t>Reserves</t>
  </si>
  <si>
    <t>NPM %</t>
  </si>
  <si>
    <t>52 wk High</t>
  </si>
  <si>
    <t>52 wk Low</t>
  </si>
  <si>
    <t>High P/E</t>
  </si>
  <si>
    <t>Low P/E</t>
  </si>
  <si>
    <t>Date</t>
  </si>
  <si>
    <t>Ratio</t>
  </si>
  <si>
    <t>Corporate Action</t>
  </si>
  <si>
    <t>Dividend</t>
  </si>
  <si>
    <t>Percentage</t>
  </si>
  <si>
    <t>FY_2005</t>
  </si>
  <si>
    <t>FY_2006</t>
  </si>
  <si>
    <t>FY_2007</t>
  </si>
  <si>
    <t>1:1</t>
  </si>
  <si>
    <t>Bonus</t>
  </si>
  <si>
    <t>FY_2008</t>
  </si>
  <si>
    <t>FY_2009</t>
  </si>
  <si>
    <t>FY_2010</t>
  </si>
  <si>
    <t>FY_2011</t>
  </si>
  <si>
    <t>FY_2012</t>
  </si>
  <si>
    <t>FY_2013</t>
  </si>
  <si>
    <t>FY_2014</t>
  </si>
  <si>
    <t>FY_2015</t>
  </si>
  <si>
    <t>FY_2016</t>
  </si>
  <si>
    <t>FY_2017</t>
  </si>
  <si>
    <t>FY_2018</t>
  </si>
  <si>
    <t>FY_2019</t>
  </si>
  <si>
    <t>FY_2020</t>
  </si>
  <si>
    <t>FY_2021</t>
  </si>
  <si>
    <t>BuyBack</t>
  </si>
  <si>
    <t>FY_2022</t>
  </si>
  <si>
    <t>FY_2023</t>
  </si>
  <si>
    <t>FY_2024</t>
  </si>
  <si>
    <t>Trail_fy2025</t>
  </si>
  <si>
    <t>Growth</t>
  </si>
  <si>
    <t>RealEPS</t>
  </si>
  <si>
    <t>HIgh Price %</t>
  </si>
  <si>
    <t>LowPrice%</t>
  </si>
  <si>
    <t>HIghPE</t>
  </si>
  <si>
    <t>LowPE</t>
  </si>
  <si>
    <t>FAIR_PE</t>
  </si>
  <si>
    <t>Div%</t>
  </si>
  <si>
    <t>FAIRPE</t>
  </si>
  <si>
    <t>19 years</t>
  </si>
  <si>
    <t>Last 10 Years GAGR</t>
  </si>
  <si>
    <t>Last 5 Years GAGR</t>
  </si>
  <si>
    <t>LAST YEAR</t>
  </si>
  <si>
    <t>Current Trend</t>
  </si>
  <si>
    <t>EPS_24</t>
  </si>
  <si>
    <t>TRAIL_EPS</t>
  </si>
  <si>
    <t>F_EPS_25</t>
  </si>
  <si>
    <t>F_PEG</t>
  </si>
  <si>
    <t>9M_FY24</t>
  </si>
  <si>
    <t>Q1_FY_25</t>
  </si>
  <si>
    <t>H1_FY_24</t>
  </si>
  <si>
    <t>EST_FY_25</t>
  </si>
  <si>
    <t>Q3_FY24</t>
  </si>
  <si>
    <t>Q4_FY24</t>
  </si>
  <si>
    <t>Q1_FY25</t>
  </si>
  <si>
    <t>Q2_FY25</t>
  </si>
  <si>
    <t>T_EPS_25</t>
  </si>
  <si>
    <t>Sales</t>
  </si>
  <si>
    <t>PE_24</t>
  </si>
  <si>
    <t>F_PE_25</t>
  </si>
  <si>
    <t>Profit</t>
  </si>
  <si>
    <t>MARGIN</t>
  </si>
  <si>
    <t>CC_GROWTH</t>
  </si>
  <si>
    <t>Estimates</t>
  </si>
  <si>
    <t>RESULT</t>
  </si>
  <si>
    <t>H1_FY_25</t>
  </si>
  <si>
    <t>Q1_FY_24</t>
  </si>
  <si>
    <t>FY_23</t>
  </si>
  <si>
    <t>FY_25</t>
  </si>
  <si>
    <t>Income</t>
  </si>
  <si>
    <t>LongTerm</t>
  </si>
  <si>
    <t>EXPENSES</t>
  </si>
  <si>
    <t>EBITDA</t>
  </si>
  <si>
    <t>FINANCE</t>
  </si>
  <si>
    <t>F_EPS</t>
  </si>
  <si>
    <t>FAIRVALUE</t>
  </si>
  <si>
    <t>EST_Dividend</t>
  </si>
  <si>
    <t>Gross Margin%</t>
  </si>
  <si>
    <t>PROFIT</t>
  </si>
  <si>
    <t>FY_2025</t>
  </si>
  <si>
    <t>FY_2030</t>
  </si>
  <si>
    <t>EBIT</t>
  </si>
  <si>
    <t>MARGIN%</t>
  </si>
  <si>
    <t>FY_2035</t>
  </si>
  <si>
    <t>EBIT%</t>
  </si>
  <si>
    <t>PBT</t>
  </si>
  <si>
    <t>COST</t>
  </si>
  <si>
    <t>Share</t>
  </si>
  <si>
    <t>REGION</t>
  </si>
  <si>
    <t>SHARE</t>
  </si>
  <si>
    <t>CC_GR</t>
  </si>
  <si>
    <t>SEG_Q1_FY_25</t>
  </si>
  <si>
    <t>Employee Benefit</t>
  </si>
  <si>
    <t>North America</t>
  </si>
  <si>
    <t>BFSI</t>
  </si>
  <si>
    <t>Other Exp</t>
  </si>
  <si>
    <t>Latin America</t>
  </si>
  <si>
    <t>CONSUMER</t>
  </si>
  <si>
    <t>Dep &amp; Amo</t>
  </si>
  <si>
    <t>UK</t>
  </si>
  <si>
    <t>COMMINICATION</t>
  </si>
  <si>
    <t>Cost of Equip</t>
  </si>
  <si>
    <t>Continental Europe</t>
  </si>
  <si>
    <t>LifeS. &amp; HC</t>
  </si>
  <si>
    <t>Asia Pacific</t>
  </si>
  <si>
    <t>MANUFACTURING</t>
  </si>
  <si>
    <t>India</t>
  </si>
  <si>
    <t>Other</t>
  </si>
  <si>
    <t>Total</t>
  </si>
  <si>
    <t>MEA</t>
  </si>
  <si>
    <t>SHP%</t>
  </si>
  <si>
    <t>PROMOTERS</t>
  </si>
  <si>
    <t>MF &amp; INSURANCE</t>
  </si>
  <si>
    <t>FPI</t>
  </si>
  <si>
    <t>RETAIL</t>
  </si>
  <si>
    <t xml:space="preserve">DISCLOSURE: DO NOT CONSIDER THIS AS A TIP, DOCUMENT IS CREATED FOR EDUCATION PURPOSES. </t>
  </si>
  <si>
    <t>WWW.PROFITFROMIT.IN</t>
  </si>
  <si>
    <t>Computers_Software &amp; Consulting</t>
  </si>
  <si>
    <t>Company Name</t>
  </si>
  <si>
    <t>Market Cap</t>
  </si>
  <si>
    <t>LEADERSHIP</t>
  </si>
  <si>
    <t>MARKETCAP CR</t>
  </si>
  <si>
    <t>Market cap</t>
  </si>
  <si>
    <t>INDUSTRY</t>
  </si>
  <si>
    <t>SALES</t>
  </si>
  <si>
    <t>Tata Consultancy Services Ltd.</t>
  </si>
  <si>
    <t>Infosys Ltd.</t>
  </si>
  <si>
    <t>INFY</t>
  </si>
  <si>
    <t>FY_2031</t>
  </si>
  <si>
    <t>HCL Technologies Ltd.</t>
  </si>
  <si>
    <t>HCLTECH</t>
  </si>
  <si>
    <t>Wipro Ltd.</t>
  </si>
  <si>
    <t>TOP MCAP</t>
  </si>
  <si>
    <t>WIPRO</t>
  </si>
  <si>
    <t>LTIMindtree Ltd.</t>
  </si>
  <si>
    <t>LTIM</t>
  </si>
  <si>
    <t>Tech Mahindra Ltd.</t>
  </si>
  <si>
    <t>TECHM</t>
  </si>
  <si>
    <t>Oracle Financial Services Software Ltd.</t>
  </si>
  <si>
    <t>OFSS</t>
  </si>
  <si>
    <t>Persistent Systems Ltd.</t>
  </si>
  <si>
    <t>PERSISTENT</t>
  </si>
  <si>
    <t>L&amp;T Technology Services Ltd.</t>
  </si>
  <si>
    <t>LTTS</t>
  </si>
  <si>
    <t>MphasiS Ltd.</t>
  </si>
  <si>
    <t>MPHASIS</t>
  </si>
  <si>
    <t>KPIT Technologies Ltd.</t>
  </si>
  <si>
    <t>KPITTECH</t>
  </si>
  <si>
    <t>Tata Elxsi Ltd.</t>
  </si>
  <si>
    <t>TATAELXSI</t>
  </si>
  <si>
    <t>Coforge Ltd.</t>
  </si>
  <si>
    <t>COFORGE</t>
  </si>
  <si>
    <t>Tata Technologies Ltd.</t>
  </si>
  <si>
    <t>TATATECH</t>
  </si>
  <si>
    <t>Affle (India) Ltd.</t>
  </si>
  <si>
    <t>SALES CR</t>
  </si>
  <si>
    <t>AFFLE</t>
  </si>
  <si>
    <t>IT INDUSTRRY</t>
  </si>
  <si>
    <t>OTHERS</t>
  </si>
  <si>
    <t>Growth 19 yrs</t>
  </si>
  <si>
    <t>Growth 14 yrs</t>
  </si>
  <si>
    <t>Growth 9 yrs</t>
  </si>
  <si>
    <t>Growth 4 yrs</t>
  </si>
  <si>
    <t>Growth LY</t>
  </si>
  <si>
    <t>Security Name</t>
  </si>
  <si>
    <t>Sales 2024</t>
  </si>
  <si>
    <t>Sales 2023</t>
  </si>
  <si>
    <t>Growth CY</t>
  </si>
  <si>
    <t>YEAR</t>
  </si>
  <si>
    <t>PROFIT CR</t>
  </si>
  <si>
    <t>PROFIT_2024</t>
  </si>
  <si>
    <t>PROFIT_2023</t>
  </si>
  <si>
    <t>PROFIT_2022</t>
  </si>
  <si>
    <t>PROFIT_2020</t>
  </si>
  <si>
    <t>PROFIT_2015</t>
  </si>
  <si>
    <t>PROFIT_2010</t>
  </si>
  <si>
    <t>PROFIT_2005</t>
  </si>
  <si>
    <t>PROFIT_2000</t>
  </si>
  <si>
    <t>Profit 2023</t>
  </si>
  <si>
    <t>PROFIT MARGIN</t>
  </si>
  <si>
    <t>MARGIN %</t>
  </si>
  <si>
    <t>MARGIN_24</t>
  </si>
  <si>
    <t>MARGIN_23</t>
  </si>
  <si>
    <t>MARGIN_22</t>
  </si>
  <si>
    <t>MARGIN_15</t>
  </si>
  <si>
    <t>MARGIN_10</t>
  </si>
  <si>
    <t>EST_2000</t>
  </si>
  <si>
    <t>Symbol</t>
  </si>
  <si>
    <t>MARGIN 2024</t>
  </si>
  <si>
    <t>CYIENT</t>
  </si>
  <si>
    <t>NEWGEN</t>
  </si>
  <si>
    <t>SONATSOFTW</t>
  </si>
  <si>
    <t>BSOFT</t>
  </si>
  <si>
    <t>ZENSARTECH</t>
  </si>
  <si>
    <t>CURRENT RATIO</t>
  </si>
  <si>
    <t>TRADE DAYS</t>
  </si>
  <si>
    <t>DEBT2EQUITY</t>
  </si>
  <si>
    <t>DEBT RATIO</t>
  </si>
  <si>
    <r>
      <rPr>
        <b/>
        <sz val="21"/>
        <color rgb="FFCCCCCC"/>
        <rFont val="Calibri"/>
        <scheme val="minor"/>
      </rPr>
      <t xml:space="preserve">BY </t>
    </r>
    <r>
      <rPr>
        <b/>
        <u/>
        <sz val="21"/>
        <color rgb="FFCCCCCC"/>
        <rFont val="Calibri"/>
        <scheme val="minor"/>
      </rPr>
      <t>WWW.PROFITFROMIT.IN</t>
    </r>
  </si>
  <si>
    <t>Q1_FY_23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</si>
</sst>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 * #,##0.0_ ;_ * \-#,##0.0_ ;_ * &quot;-&quot;??_ ;_ @_ "/>
    <numFmt numFmtId="165" formatCode="0.0%"/>
    <numFmt numFmtId="166" formatCode="0.0"/>
    <numFmt numFmtId="167" formatCode="mmmm\-yyyy"/>
    <numFmt numFmtId="168" formatCode="d/m/yyyy"/>
    <numFmt numFmtId="169" formatCode="#,##0;\(#,##0\)"/>
    <numFmt numFmtId="170" formatCode="#,##0.0"/>
  </numFmts>
  <fonts count="46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Arial"/>
    </font>
    <font>
      <sz val="11"/>
      <color rgb="FFFFFFFF"/>
      <name val="Calibri"/>
      <scheme val="minor"/>
    </font>
    <font>
      <b/>
      <sz val="21"/>
      <color rgb="FFFFFFFF"/>
      <name val="&quot;Google Sans&quot;"/>
    </font>
    <font>
      <b/>
      <sz val="11"/>
      <color theme="1"/>
      <name val="Calibri"/>
    </font>
    <font>
      <sz val="11"/>
      <color rgb="FFFFFFFF"/>
      <name val="Calibri"/>
    </font>
    <font>
      <sz val="11"/>
      <color rgb="FF000000"/>
      <name val="Calibri"/>
      <scheme val="minor"/>
    </font>
    <font>
      <sz val="11"/>
      <color rgb="FF000000"/>
      <name val="Calibri"/>
    </font>
    <font>
      <b/>
      <sz val="11"/>
      <color theme="1"/>
      <name val="Arial"/>
    </font>
    <font>
      <sz val="11"/>
      <color rgb="FFFFFFFF"/>
      <name val="Arial"/>
    </font>
    <font>
      <b/>
      <u/>
      <sz val="21"/>
      <color rgb="FFCCCCCC"/>
      <name val="&quot;Google Sans&quot;"/>
    </font>
    <font>
      <b/>
      <sz val="21"/>
      <color rgb="FFCCCCCC"/>
      <name val="Calibri"/>
      <scheme val="minor"/>
    </font>
    <font>
      <b/>
      <u/>
      <sz val="21"/>
      <color rgb="FFCCCCCC"/>
      <name val="Calibri"/>
      <scheme val="minor"/>
    </font>
    <font>
      <b/>
      <sz val="12"/>
      <color theme="1"/>
      <name val="Calibri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rgb="FF0C0C0C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rgb="FF0C0C0C"/>
      <name val="Times New Roman"/>
      <family val="1"/>
    </font>
    <font>
      <sz val="11"/>
      <color rgb="FF0C0C0C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b/>
      <sz val="16"/>
      <color rgb="FFFF0066"/>
      <name val="Times New Roman"/>
      <family val="1"/>
    </font>
    <font>
      <b/>
      <sz val="14"/>
      <color rgb="FFFF0066"/>
      <name val="Times New Roman"/>
      <family val="1"/>
    </font>
    <font>
      <b/>
      <sz val="10"/>
      <color theme="0"/>
      <name val="Calibri"/>
      <family val="2"/>
      <scheme val="minor"/>
    </font>
    <font>
      <b/>
      <sz val="11"/>
      <color rgb="FF0C0C0C"/>
      <name val="Times New Roman"/>
      <family val="1"/>
    </font>
    <font>
      <i/>
      <sz val="9"/>
      <color rgb="FF0C0C0C"/>
      <name val="Times New Roman"/>
      <family val="1"/>
    </font>
    <font>
      <sz val="30"/>
      <color theme="1"/>
      <name val="Calibri"/>
      <family val="2"/>
      <scheme val="minor"/>
    </font>
    <font>
      <sz val="11"/>
      <name val="Arial"/>
      <family val="2"/>
    </font>
    <font>
      <b/>
      <sz val="9"/>
      <color rgb="FFFFFFFF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u/>
      <sz val="11"/>
      <color theme="1"/>
      <name val="Times New Roman"/>
      <family val="1"/>
    </font>
    <font>
      <sz val="11"/>
      <color rgb="FFFFFFFF"/>
      <name val="Calibri"/>
      <family val="2"/>
      <scheme val="minor"/>
    </font>
    <font>
      <u/>
      <sz val="18"/>
      <color rgb="FFFFFFFF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F2F2F2"/>
        <bgColor rgb="FFF2F2F2"/>
      </patternFill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  <fill>
      <patternFill patternType="solid">
        <fgColor rgb="FF57BB8A"/>
        <bgColor rgb="FF57BB8A"/>
      </patternFill>
    </fill>
    <fill>
      <patternFill patternType="solid">
        <fgColor rgb="FFD0E0E3"/>
        <bgColor rgb="FFD0E0E3"/>
      </patternFill>
    </fill>
    <fill>
      <patternFill patternType="solid">
        <fgColor rgb="FFD9D2E9"/>
        <bgColor rgb="FFD9D2E9"/>
      </patternFill>
    </fill>
    <fill>
      <patternFill patternType="solid">
        <fgColor rgb="FFDBE5F1"/>
        <bgColor rgb="FFDBE5F1"/>
      </patternFill>
    </fill>
    <fill>
      <patternFill patternType="solid">
        <fgColor rgb="FF274E13"/>
        <bgColor rgb="FF274E13"/>
      </patternFill>
    </fill>
    <fill>
      <patternFill patternType="solid">
        <fgColor rgb="FF20124D"/>
        <bgColor rgb="FF20124D"/>
      </patternFill>
    </fill>
    <fill>
      <patternFill patternType="solid">
        <fgColor rgb="FF6D9EEB"/>
        <bgColor rgb="FF6D9EEB"/>
      </patternFill>
    </fill>
    <fill>
      <patternFill patternType="solid">
        <fgColor rgb="FF073763"/>
        <bgColor rgb="FF073763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88">
    <xf numFmtId="0" fontId="0" fillId="0" borderId="0" xfId="0"/>
    <xf numFmtId="0" fontId="2" fillId="0" borderId="0" xfId="0" applyFont="1"/>
    <xf numFmtId="0" fontId="3" fillId="0" borderId="2" xfId="0" applyFont="1" applyBorder="1"/>
    <xf numFmtId="0" fontId="2" fillId="0" borderId="2" xfId="0" applyFont="1" applyBorder="1"/>
    <xf numFmtId="0" fontId="3" fillId="0" borderId="2" xfId="0" applyFont="1" applyBorder="1" applyAlignment="1">
      <alignment horizontal="right"/>
    </xf>
    <xf numFmtId="1" fontId="2" fillId="0" borderId="2" xfId="0" applyNumberFormat="1" applyFont="1" applyBorder="1"/>
    <xf numFmtId="9" fontId="2" fillId="0" borderId="2" xfId="0" applyNumberFormat="1" applyFont="1" applyBorder="1"/>
    <xf numFmtId="165" fontId="2" fillId="0" borderId="2" xfId="0" applyNumberFormat="1" applyFont="1" applyBorder="1"/>
    <xf numFmtId="166" fontId="2" fillId="0" borderId="2" xfId="0" applyNumberFormat="1" applyFont="1" applyBorder="1"/>
    <xf numFmtId="3" fontId="2" fillId="0" borderId="2" xfId="0" applyNumberFormat="1" applyFont="1" applyBorder="1"/>
    <xf numFmtId="10" fontId="2" fillId="0" borderId="2" xfId="0" applyNumberFormat="1" applyFont="1" applyBorder="1"/>
    <xf numFmtId="2" fontId="2" fillId="0" borderId="2" xfId="0" applyNumberFormat="1" applyFont="1" applyBorder="1"/>
    <xf numFmtId="1" fontId="2" fillId="0" borderId="0" xfId="0" applyNumberFormat="1" applyFont="1"/>
    <xf numFmtId="165" fontId="2" fillId="0" borderId="0" xfId="0" applyNumberFormat="1" applyFont="1"/>
    <xf numFmtId="3" fontId="2" fillId="0" borderId="0" xfId="0" applyNumberFormat="1" applyFont="1"/>
    <xf numFmtId="9" fontId="2" fillId="0" borderId="0" xfId="0" applyNumberFormat="1" applyFont="1"/>
    <xf numFmtId="10" fontId="2" fillId="0" borderId="0" xfId="0" applyNumberFormat="1" applyFont="1"/>
    <xf numFmtId="0" fontId="7" fillId="15" borderId="8" xfId="0" applyFont="1" applyFill="1" applyBorder="1"/>
    <xf numFmtId="0" fontId="5" fillId="16" borderId="0" xfId="0" applyFont="1" applyFill="1"/>
    <xf numFmtId="0" fontId="5" fillId="14" borderId="0" xfId="0" applyFont="1" applyFill="1"/>
    <xf numFmtId="0" fontId="5" fillId="14" borderId="2" xfId="0" applyFont="1" applyFill="1" applyBorder="1"/>
    <xf numFmtId="1" fontId="4" fillId="0" borderId="2" xfId="0" applyNumberFormat="1" applyFont="1" applyBorder="1" applyAlignment="1">
      <alignment horizontal="right"/>
    </xf>
    <xf numFmtId="0" fontId="3" fillId="4" borderId="2" xfId="0" applyFont="1" applyFill="1" applyBorder="1"/>
    <xf numFmtId="0" fontId="8" fillId="16" borderId="2" xfId="0" applyFont="1" applyFill="1" applyBorder="1"/>
    <xf numFmtId="0" fontId="9" fillId="4" borderId="2" xfId="0" applyFont="1" applyFill="1" applyBorder="1"/>
    <xf numFmtId="0" fontId="5" fillId="16" borderId="2" xfId="0" applyFont="1" applyFill="1" applyBorder="1"/>
    <xf numFmtId="0" fontId="4" fillId="0" borderId="2" xfId="0" applyFont="1" applyBorder="1" applyAlignment="1">
      <alignment horizontal="right"/>
    </xf>
    <xf numFmtId="0" fontId="10" fillId="0" borderId="2" xfId="0" applyFont="1" applyBorder="1"/>
    <xf numFmtId="169" fontId="2" fillId="0" borderId="2" xfId="0" applyNumberFormat="1" applyFont="1" applyBorder="1"/>
    <xf numFmtId="0" fontId="11" fillId="15" borderId="8" xfId="0" applyFont="1" applyFill="1" applyBorder="1"/>
    <xf numFmtId="10" fontId="4" fillId="0" borderId="2" xfId="0" applyNumberFormat="1" applyFont="1" applyBorder="1" applyAlignment="1">
      <alignment horizontal="right"/>
    </xf>
    <xf numFmtId="2" fontId="5" fillId="14" borderId="2" xfId="0" applyNumberFormat="1" applyFont="1" applyFill="1" applyBorder="1"/>
    <xf numFmtId="1" fontId="5" fillId="14" borderId="2" xfId="0" applyNumberFormat="1" applyFont="1" applyFill="1" applyBorder="1"/>
    <xf numFmtId="3" fontId="12" fillId="14" borderId="2" xfId="0" applyNumberFormat="1" applyFont="1" applyFill="1" applyBorder="1"/>
    <xf numFmtId="170" fontId="2" fillId="0" borderId="2" xfId="0" applyNumberFormat="1" applyFont="1" applyBorder="1"/>
    <xf numFmtId="3" fontId="12" fillId="14" borderId="9" xfId="0" applyNumberFormat="1" applyFont="1" applyFill="1" applyBorder="1"/>
    <xf numFmtId="3" fontId="12" fillId="14" borderId="10" xfId="0" applyNumberFormat="1" applyFont="1" applyFill="1" applyBorder="1"/>
    <xf numFmtId="3" fontId="3" fillId="0" borderId="2" xfId="0" applyNumberFormat="1" applyFont="1" applyBorder="1" applyAlignment="1">
      <alignment horizontal="right"/>
    </xf>
    <xf numFmtId="0" fontId="16" fillId="4" borderId="2" xfId="0" applyFont="1" applyFill="1" applyBorder="1" applyAlignment="1">
      <alignment horizontal="right"/>
    </xf>
    <xf numFmtId="165" fontId="16" fillId="4" borderId="2" xfId="0" applyNumberFormat="1" applyFont="1" applyFill="1" applyBorder="1" applyAlignment="1">
      <alignment horizontal="right"/>
    </xf>
    <xf numFmtId="0" fontId="6" fillId="14" borderId="0" xfId="0" applyFont="1" applyFill="1" applyAlignment="1">
      <alignment horizontal="center" vertical="center"/>
    </xf>
    <xf numFmtId="0" fontId="0" fillId="0" borderId="0" xfId="0"/>
    <xf numFmtId="0" fontId="13" fillId="14" borderId="0" xfId="0" applyFont="1" applyFill="1" applyAlignment="1">
      <alignment horizontal="center" vertical="center"/>
    </xf>
    <xf numFmtId="0" fontId="1" fillId="2" borderId="0" xfId="1" applyFill="1"/>
    <xf numFmtId="0" fontId="29" fillId="3" borderId="1" xfId="1" applyFont="1" applyFill="1" applyBorder="1" applyAlignment="1">
      <alignment horizontal="left" vertical="center" wrapText="1"/>
    </xf>
    <xf numFmtId="0" fontId="1" fillId="0" borderId="0" xfId="1"/>
    <xf numFmtId="0" fontId="30" fillId="3" borderId="1" xfId="1" applyFont="1" applyFill="1" applyBorder="1" applyAlignment="1">
      <alignment horizontal="left" vertical="center" wrapText="1"/>
    </xf>
    <xf numFmtId="0" fontId="31" fillId="3" borderId="1" xfId="1" applyFont="1" applyFill="1" applyBorder="1" applyAlignment="1">
      <alignment horizontal="left" vertical="center" wrapText="1"/>
    </xf>
    <xf numFmtId="0" fontId="31" fillId="3" borderId="2" xfId="1" applyFont="1" applyFill="1" applyBorder="1" applyAlignment="1">
      <alignment horizontal="left" vertical="center" wrapText="1"/>
    </xf>
    <xf numFmtId="0" fontId="18" fillId="0" borderId="2" xfId="1" applyFont="1" applyBorder="1"/>
    <xf numFmtId="1" fontId="18" fillId="0" borderId="2" xfId="1" applyNumberFormat="1" applyFont="1" applyBorder="1" applyAlignment="1">
      <alignment horizontal="right"/>
    </xf>
    <xf numFmtId="0" fontId="1" fillId="0" borderId="2" xfId="1" applyBorder="1"/>
    <xf numFmtId="164" fontId="18" fillId="0" borderId="2" xfId="1" applyNumberFormat="1" applyFont="1" applyBorder="1" applyAlignment="1">
      <alignment horizontal="right"/>
    </xf>
    <xf numFmtId="0" fontId="18" fillId="0" borderId="2" xfId="1" applyFont="1" applyBorder="1" applyAlignment="1">
      <alignment horizontal="right"/>
    </xf>
    <xf numFmtId="0" fontId="1" fillId="0" borderId="2" xfId="1" applyBorder="1" applyAlignment="1">
      <alignment horizontal="right"/>
    </xf>
    <xf numFmtId="3" fontId="1" fillId="0" borderId="2" xfId="1" applyNumberFormat="1" applyBorder="1" applyAlignment="1">
      <alignment horizontal="right"/>
    </xf>
    <xf numFmtId="1" fontId="1" fillId="0" borderId="2" xfId="1" applyNumberFormat="1" applyBorder="1"/>
    <xf numFmtId="0" fontId="1" fillId="2" borderId="2" xfId="1" applyFill="1" applyBorder="1"/>
    <xf numFmtId="1" fontId="18" fillId="4" borderId="2" xfId="1" applyNumberFormat="1" applyFont="1" applyFill="1" applyBorder="1" applyAlignment="1">
      <alignment horizontal="center"/>
    </xf>
    <xf numFmtId="0" fontId="18" fillId="4" borderId="2" xfId="1" applyFont="1" applyFill="1" applyBorder="1" applyAlignment="1">
      <alignment horizontal="center"/>
    </xf>
    <xf numFmtId="0" fontId="32" fillId="5" borderId="2" xfId="1" applyFont="1" applyFill="1" applyBorder="1"/>
    <xf numFmtId="165" fontId="32" fillId="5" borderId="2" xfId="1" applyNumberFormat="1" applyFont="1" applyFill="1" applyBorder="1"/>
    <xf numFmtId="3" fontId="32" fillId="5" borderId="2" xfId="1" applyNumberFormat="1" applyFont="1" applyFill="1" applyBorder="1"/>
    <xf numFmtId="9" fontId="33" fillId="5" borderId="2" xfId="1" applyNumberFormat="1" applyFont="1" applyFill="1" applyBorder="1" applyAlignment="1">
      <alignment horizontal="center"/>
    </xf>
    <xf numFmtId="0" fontId="29" fillId="3" borderId="2" xfId="1" applyFont="1" applyFill="1" applyBorder="1" applyAlignment="1">
      <alignment horizontal="left" vertical="center" wrapText="1"/>
    </xf>
    <xf numFmtId="9" fontId="1" fillId="0" borderId="2" xfId="1" applyNumberFormat="1" applyBorder="1"/>
    <xf numFmtId="165" fontId="1" fillId="0" borderId="2" xfId="1" applyNumberFormat="1" applyBorder="1"/>
    <xf numFmtId="166" fontId="1" fillId="0" borderId="2" xfId="1" applyNumberFormat="1" applyBorder="1"/>
    <xf numFmtId="3" fontId="1" fillId="0" borderId="2" xfId="1" applyNumberFormat="1" applyBorder="1"/>
    <xf numFmtId="10" fontId="1" fillId="0" borderId="2" xfId="1" applyNumberFormat="1" applyBorder="1"/>
    <xf numFmtId="2" fontId="1" fillId="0" borderId="2" xfId="1" applyNumberFormat="1" applyBorder="1"/>
    <xf numFmtId="1" fontId="1" fillId="0" borderId="0" xfId="1" applyNumberFormat="1"/>
    <xf numFmtId="0" fontId="24" fillId="2" borderId="0" xfId="1" applyFont="1" applyFill="1" applyAlignment="1">
      <alignment vertical="center"/>
    </xf>
    <xf numFmtId="10" fontId="24" fillId="2" borderId="0" xfId="1" applyNumberFormat="1" applyFont="1" applyFill="1" applyAlignment="1">
      <alignment vertical="center"/>
    </xf>
    <xf numFmtId="0" fontId="34" fillId="2" borderId="0" xfId="1" applyFont="1" applyFill="1" applyAlignment="1">
      <alignment horizontal="center" vertical="center"/>
    </xf>
    <xf numFmtId="0" fontId="35" fillId="2" borderId="0" xfId="1" applyFont="1" applyFill="1" applyAlignment="1">
      <alignment vertical="center"/>
    </xf>
    <xf numFmtId="0" fontId="36" fillId="3" borderId="0" xfId="1" applyFont="1" applyFill="1" applyAlignment="1">
      <alignment horizontal="left" vertical="center" wrapText="1"/>
    </xf>
    <xf numFmtId="0" fontId="30" fillId="3" borderId="0" xfId="1" applyFont="1" applyFill="1" applyAlignment="1">
      <alignment horizontal="left" vertical="center" wrapText="1"/>
    </xf>
    <xf numFmtId="1" fontId="36" fillId="3" borderId="0" xfId="1" applyNumberFormat="1" applyFont="1" applyFill="1" applyAlignment="1">
      <alignment horizontal="left" vertical="center" wrapText="1"/>
    </xf>
    <xf numFmtId="0" fontId="36" fillId="3" borderId="0" xfId="1" applyFont="1" applyFill="1" applyAlignment="1">
      <alignment horizontal="left" vertical="center"/>
    </xf>
    <xf numFmtId="0" fontId="28" fillId="2" borderId="0" xfId="1" applyFont="1" applyFill="1" applyAlignment="1">
      <alignment horizontal="center" vertical="center"/>
    </xf>
    <xf numFmtId="0" fontId="37" fillId="2" borderId="2" xfId="1" applyFont="1" applyFill="1" applyBorder="1" applyAlignment="1">
      <alignment horizontal="left" vertical="center"/>
    </xf>
    <xf numFmtId="1" fontId="26" fillId="2" borderId="2" xfId="1" applyNumberFormat="1" applyFont="1" applyFill="1" applyBorder="1" applyAlignment="1">
      <alignment horizontal="right" vertical="center"/>
    </xf>
    <xf numFmtId="3" fontId="26" fillId="2" borderId="2" xfId="1" applyNumberFormat="1" applyFont="1" applyFill="1" applyBorder="1" applyAlignment="1">
      <alignment horizontal="right" vertical="center"/>
    </xf>
    <xf numFmtId="166" fontId="26" fillId="2" borderId="2" xfId="1" applyNumberFormat="1" applyFont="1" applyFill="1" applyBorder="1" applyAlignment="1">
      <alignment horizontal="right" vertical="center"/>
    </xf>
    <xf numFmtId="0" fontId="28" fillId="2" borderId="2" xfId="1" applyFont="1" applyFill="1" applyBorder="1" applyAlignment="1">
      <alignment horizontal="right" vertical="center"/>
    </xf>
    <xf numFmtId="0" fontId="28" fillId="2" borderId="0" xfId="1" applyFont="1" applyFill="1" applyAlignment="1">
      <alignment horizontal="right" vertical="center"/>
    </xf>
    <xf numFmtId="2" fontId="24" fillId="2" borderId="0" xfId="1" applyNumberFormat="1" applyFont="1" applyFill="1" applyAlignment="1">
      <alignment horizontal="right" vertical="center"/>
    </xf>
    <xf numFmtId="9" fontId="28" fillId="2" borderId="0" xfId="1" applyNumberFormat="1" applyFont="1" applyFill="1" applyAlignment="1">
      <alignment horizontal="right" vertical="center"/>
    </xf>
    <xf numFmtId="167" fontId="1" fillId="0" borderId="0" xfId="1" applyNumberFormat="1"/>
    <xf numFmtId="9" fontId="26" fillId="2" borderId="2" xfId="1" applyNumberFormat="1" applyFont="1" applyFill="1" applyBorder="1" applyAlignment="1">
      <alignment horizontal="right" vertical="center"/>
    </xf>
    <xf numFmtId="1" fontId="26" fillId="2" borderId="2" xfId="1" applyNumberFormat="1" applyFont="1" applyFill="1" applyBorder="1" applyAlignment="1">
      <alignment horizontal="right" vertical="center" wrapText="1"/>
    </xf>
    <xf numFmtId="165" fontId="1" fillId="0" borderId="0" xfId="1" applyNumberFormat="1"/>
    <xf numFmtId="168" fontId="28" fillId="2" borderId="2" xfId="1" applyNumberFormat="1" applyFont="1" applyFill="1" applyBorder="1" applyAlignment="1">
      <alignment horizontal="right" vertical="center"/>
    </xf>
    <xf numFmtId="168" fontId="28" fillId="2" borderId="0" xfId="1" applyNumberFormat="1" applyFont="1" applyFill="1" applyAlignment="1">
      <alignment horizontal="right" vertical="center"/>
    </xf>
    <xf numFmtId="20" fontId="28" fillId="2" borderId="0" xfId="1" applyNumberFormat="1" applyFont="1" applyFill="1" applyAlignment="1">
      <alignment horizontal="right" vertical="center"/>
    </xf>
    <xf numFmtId="1" fontId="24" fillId="2" borderId="0" xfId="1" applyNumberFormat="1" applyFont="1" applyFill="1" applyAlignment="1">
      <alignment horizontal="right" vertical="center"/>
    </xf>
    <xf numFmtId="3" fontId="1" fillId="0" borderId="0" xfId="1" applyNumberFormat="1"/>
    <xf numFmtId="3" fontId="26" fillId="2" borderId="2" xfId="1" applyNumberFormat="1" applyFont="1" applyFill="1" applyBorder="1" applyAlignment="1">
      <alignment horizontal="right" vertical="center" wrapText="1"/>
    </xf>
    <xf numFmtId="4" fontId="1" fillId="0" borderId="0" xfId="1" applyNumberFormat="1"/>
    <xf numFmtId="1" fontId="27" fillId="2" borderId="2" xfId="1" applyNumberFormat="1" applyFont="1" applyFill="1" applyBorder="1" applyAlignment="1">
      <alignment horizontal="right" vertical="center"/>
    </xf>
    <xf numFmtId="0" fontId="24" fillId="2" borderId="0" xfId="1" applyFont="1" applyFill="1" applyAlignment="1">
      <alignment horizontal="right" vertical="center"/>
    </xf>
    <xf numFmtId="0" fontId="24" fillId="2" borderId="2" xfId="1" applyFont="1" applyFill="1" applyBorder="1" applyAlignment="1">
      <alignment horizontal="right" vertical="center"/>
    </xf>
    <xf numFmtId="1" fontId="26" fillId="2" borderId="2" xfId="1" applyNumberFormat="1" applyFont="1" applyFill="1" applyBorder="1" applyAlignment="1">
      <alignment vertical="center"/>
    </xf>
    <xf numFmtId="168" fontId="28" fillId="2" borderId="2" xfId="1" applyNumberFormat="1" applyFont="1" applyFill="1" applyBorder="1" applyAlignment="1">
      <alignment horizontal="center" vertical="center"/>
    </xf>
    <xf numFmtId="9" fontId="1" fillId="0" borderId="0" xfId="1" applyNumberFormat="1"/>
    <xf numFmtId="2" fontId="1" fillId="0" borderId="0" xfId="1" applyNumberFormat="1"/>
    <xf numFmtId="0" fontId="1" fillId="0" borderId="3" xfId="1" applyBorder="1"/>
    <xf numFmtId="9" fontId="28" fillId="2" borderId="3" xfId="1" applyNumberFormat="1" applyFont="1" applyFill="1" applyBorder="1" applyAlignment="1">
      <alignment horizontal="right" vertical="center"/>
    </xf>
    <xf numFmtId="10" fontId="1" fillId="0" borderId="0" xfId="1" applyNumberFormat="1"/>
    <xf numFmtId="0" fontId="17" fillId="3" borderId="1" xfId="1" applyFont="1" applyFill="1" applyBorder="1" applyAlignment="1">
      <alignment horizontal="left" vertical="center" wrapText="1"/>
    </xf>
    <xf numFmtId="1" fontId="17" fillId="3" borderId="1" xfId="1" applyNumberFormat="1" applyFont="1" applyFill="1" applyBorder="1" applyAlignment="1">
      <alignment horizontal="left" vertical="center" wrapText="1"/>
    </xf>
    <xf numFmtId="0" fontId="17" fillId="3" borderId="1" xfId="1" applyFont="1" applyFill="1" applyBorder="1" applyAlignment="1">
      <alignment horizontal="left" vertical="center"/>
    </xf>
    <xf numFmtId="0" fontId="29" fillId="3" borderId="1" xfId="1" applyFont="1" applyFill="1" applyBorder="1" applyAlignment="1">
      <alignment horizontal="left" vertical="center"/>
    </xf>
    <xf numFmtId="0" fontId="23" fillId="6" borderId="2" xfId="1" applyFont="1" applyFill="1" applyBorder="1" applyAlignment="1">
      <alignment horizontal="left" vertical="center" wrapText="1"/>
    </xf>
    <xf numFmtId="9" fontId="23" fillId="6" borderId="2" xfId="1" applyNumberFormat="1" applyFont="1" applyFill="1" applyBorder="1" applyAlignment="1">
      <alignment vertical="center"/>
    </xf>
    <xf numFmtId="3" fontId="23" fillId="6" borderId="2" xfId="1" applyNumberFormat="1" applyFont="1" applyFill="1" applyBorder="1" applyAlignment="1">
      <alignment vertical="center"/>
    </xf>
    <xf numFmtId="3" fontId="25" fillId="6" borderId="2" xfId="1" applyNumberFormat="1" applyFont="1" applyFill="1" applyBorder="1" applyAlignment="1">
      <alignment vertical="center"/>
    </xf>
    <xf numFmtId="0" fontId="1" fillId="7" borderId="2" xfId="1" applyFill="1" applyBorder="1"/>
    <xf numFmtId="0" fontId="38" fillId="6" borderId="2" xfId="1" applyFont="1" applyFill="1" applyBorder="1" applyAlignment="1">
      <alignment horizontal="left" vertical="center" wrapText="1"/>
    </xf>
    <xf numFmtId="165" fontId="23" fillId="6" borderId="2" xfId="1" applyNumberFormat="1" applyFont="1" applyFill="1" applyBorder="1" applyAlignment="1">
      <alignment vertical="center"/>
    </xf>
    <xf numFmtId="1" fontId="23" fillId="6" borderId="2" xfId="1" applyNumberFormat="1" applyFont="1" applyFill="1" applyBorder="1" applyAlignment="1">
      <alignment vertical="center"/>
    </xf>
    <xf numFmtId="1" fontId="25" fillId="6" borderId="2" xfId="1" applyNumberFormat="1" applyFont="1" applyFill="1" applyBorder="1" applyAlignment="1">
      <alignment vertical="center"/>
    </xf>
    <xf numFmtId="0" fontId="28" fillId="2" borderId="0" xfId="1" applyFont="1" applyFill="1" applyAlignment="1">
      <alignment vertical="center"/>
    </xf>
    <xf numFmtId="165" fontId="22" fillId="6" borderId="2" xfId="1" applyNumberFormat="1" applyFont="1" applyFill="1" applyBorder="1"/>
    <xf numFmtId="3" fontId="1" fillId="7" borderId="2" xfId="1" applyNumberFormat="1" applyFill="1" applyBorder="1"/>
    <xf numFmtId="0" fontId="26" fillId="2" borderId="0" xfId="1" applyFont="1" applyFill="1" applyAlignment="1">
      <alignment horizontal="left" vertical="center"/>
    </xf>
    <xf numFmtId="10" fontId="37" fillId="2" borderId="0" xfId="1" applyNumberFormat="1" applyFont="1" applyFill="1" applyAlignment="1">
      <alignment vertical="center"/>
    </xf>
    <xf numFmtId="0" fontId="30" fillId="3" borderId="1" xfId="1" applyFont="1" applyFill="1" applyBorder="1" applyAlignment="1">
      <alignment horizontal="center" vertical="center" wrapText="1"/>
    </xf>
    <xf numFmtId="0" fontId="30" fillId="3" borderId="4" xfId="1" applyFont="1" applyFill="1" applyBorder="1" applyAlignment="1">
      <alignment horizontal="center" vertical="center" wrapText="1"/>
    </xf>
    <xf numFmtId="0" fontId="30" fillId="3" borderId="2" xfId="1" applyFont="1" applyFill="1" applyBorder="1" applyAlignment="1">
      <alignment horizontal="left" vertical="center" wrapText="1"/>
    </xf>
    <xf numFmtId="1" fontId="20" fillId="0" borderId="2" xfId="1" applyNumberFormat="1" applyFont="1" applyBorder="1" applyAlignment="1">
      <alignment horizontal="center"/>
    </xf>
    <xf numFmtId="166" fontId="39" fillId="8" borderId="5" xfId="1" applyNumberFormat="1" applyFont="1" applyFill="1" applyBorder="1" applyAlignment="1">
      <alignment horizontal="center" vertical="center"/>
    </xf>
    <xf numFmtId="9" fontId="22" fillId="6" borderId="2" xfId="1" applyNumberFormat="1" applyFont="1" applyFill="1" applyBorder="1"/>
    <xf numFmtId="0" fontId="20" fillId="9" borderId="2" xfId="1" applyFont="1" applyFill="1" applyBorder="1" applyAlignment="1">
      <alignment horizontal="right"/>
    </xf>
    <xf numFmtId="166" fontId="20" fillId="0" borderId="2" xfId="1" applyNumberFormat="1" applyFont="1" applyBorder="1" applyAlignment="1">
      <alignment horizontal="right"/>
    </xf>
    <xf numFmtId="0" fontId="29" fillId="3" borderId="1" xfId="1" applyFont="1" applyFill="1" applyBorder="1" applyAlignment="1">
      <alignment horizontal="center" vertical="center" wrapText="1"/>
    </xf>
    <xf numFmtId="0" fontId="40" fillId="0" borderId="5" xfId="1" applyFont="1" applyBorder="1"/>
    <xf numFmtId="165" fontId="23" fillId="6" borderId="2" xfId="1" applyNumberFormat="1" applyFont="1" applyFill="1" applyBorder="1" applyAlignment="1">
      <alignment horizontal="right" vertical="center"/>
    </xf>
    <xf numFmtId="9" fontId="23" fillId="6" borderId="2" xfId="1" applyNumberFormat="1" applyFont="1" applyFill="1" applyBorder="1" applyAlignment="1">
      <alignment horizontal="right" vertical="center"/>
    </xf>
    <xf numFmtId="0" fontId="40" fillId="0" borderId="6" xfId="1" applyFont="1" applyBorder="1"/>
    <xf numFmtId="0" fontId="37" fillId="2" borderId="0" xfId="1" applyFont="1" applyFill="1" applyAlignment="1">
      <alignment horizontal="left" vertical="center"/>
    </xf>
    <xf numFmtId="9" fontId="26" fillId="2" borderId="0" xfId="1" applyNumberFormat="1" applyFont="1" applyFill="1" applyAlignment="1">
      <alignment vertical="center"/>
    </xf>
    <xf numFmtId="0" fontId="26" fillId="2" borderId="0" xfId="1" applyFont="1" applyFill="1" applyAlignment="1">
      <alignment vertical="center"/>
    </xf>
    <xf numFmtId="0" fontId="20" fillId="0" borderId="0" xfId="1" applyFont="1" applyAlignment="1">
      <alignment horizontal="center"/>
    </xf>
    <xf numFmtId="0" fontId="41" fillId="3" borderId="1" xfId="1" applyFont="1" applyFill="1" applyBorder="1" applyAlignment="1">
      <alignment horizontal="left" vertical="center" wrapText="1"/>
    </xf>
    <xf numFmtId="9" fontId="33" fillId="10" borderId="2" xfId="1" applyNumberFormat="1" applyFont="1" applyFill="1" applyBorder="1" applyAlignment="1">
      <alignment horizontal="right"/>
    </xf>
    <xf numFmtId="165" fontId="33" fillId="10" borderId="2" xfId="1" applyNumberFormat="1" applyFont="1" applyFill="1" applyBorder="1" applyAlignment="1">
      <alignment horizontal="right"/>
    </xf>
    <xf numFmtId="0" fontId="19" fillId="11" borderId="2" xfId="1" applyFont="1" applyFill="1" applyBorder="1"/>
    <xf numFmtId="0" fontId="19" fillId="4" borderId="2" xfId="1" applyFont="1" applyFill="1" applyBorder="1" applyAlignment="1">
      <alignment horizontal="right"/>
    </xf>
    <xf numFmtId="165" fontId="19" fillId="4" borderId="2" xfId="1" applyNumberFormat="1" applyFont="1" applyFill="1" applyBorder="1" applyAlignment="1">
      <alignment horizontal="right"/>
    </xf>
    <xf numFmtId="166" fontId="1" fillId="0" borderId="0" xfId="1" applyNumberFormat="1"/>
    <xf numFmtId="0" fontId="17" fillId="3" borderId="2" xfId="1" applyFont="1" applyFill="1" applyBorder="1" applyAlignment="1">
      <alignment horizontal="left" vertical="center" wrapText="1"/>
    </xf>
    <xf numFmtId="0" fontId="17" fillId="3" borderId="2" xfId="1" applyFont="1" applyFill="1" applyBorder="1" applyAlignment="1">
      <alignment horizontal="center" vertical="center" wrapText="1"/>
    </xf>
    <xf numFmtId="0" fontId="29" fillId="3" borderId="2" xfId="1" applyFont="1" applyFill="1" applyBorder="1" applyAlignment="1">
      <alignment horizontal="center" vertical="center" wrapText="1"/>
    </xf>
    <xf numFmtId="0" fontId="29" fillId="3" borderId="2" xfId="1" applyFont="1" applyFill="1" applyBorder="1" applyAlignment="1">
      <alignment horizontal="center" vertical="center"/>
    </xf>
    <xf numFmtId="3" fontId="23" fillId="12" borderId="2" xfId="1" applyNumberFormat="1" applyFont="1" applyFill="1" applyBorder="1" applyAlignment="1">
      <alignment horizontal="center" vertical="center"/>
    </xf>
    <xf numFmtId="1" fontId="22" fillId="12" borderId="2" xfId="1" applyNumberFormat="1" applyFont="1" applyFill="1" applyBorder="1" applyAlignment="1">
      <alignment horizontal="center"/>
    </xf>
    <xf numFmtId="1" fontId="25" fillId="12" borderId="2" xfId="1" applyNumberFormat="1" applyFont="1" applyFill="1" applyBorder="1" applyAlignment="1">
      <alignment horizontal="center" vertical="center"/>
    </xf>
    <xf numFmtId="0" fontId="21" fillId="4" borderId="2" xfId="1" applyFont="1" applyFill="1" applyBorder="1" applyAlignment="1">
      <alignment horizontal="right"/>
    </xf>
    <xf numFmtId="166" fontId="19" fillId="4" borderId="2" xfId="1" applyNumberFormat="1" applyFont="1" applyFill="1" applyBorder="1" applyAlignment="1">
      <alignment horizontal="right"/>
    </xf>
    <xf numFmtId="165" fontId="29" fillId="3" borderId="0" xfId="1" applyNumberFormat="1" applyFont="1" applyFill="1" applyAlignment="1">
      <alignment horizontal="left" vertical="center" wrapText="1"/>
    </xf>
    <xf numFmtId="0" fontId="29" fillId="3" borderId="0" xfId="1" applyFont="1" applyFill="1" applyAlignment="1">
      <alignment horizontal="left" vertical="center" wrapText="1"/>
    </xf>
    <xf numFmtId="0" fontId="24" fillId="2" borderId="2" xfId="1" applyFont="1" applyFill="1" applyBorder="1" applyAlignment="1">
      <alignment horizontal="left" vertical="center"/>
    </xf>
    <xf numFmtId="0" fontId="24" fillId="2" borderId="2" xfId="1" applyFont="1" applyFill="1" applyBorder="1" applyAlignment="1">
      <alignment vertical="center"/>
    </xf>
    <xf numFmtId="9" fontId="24" fillId="2" borderId="2" xfId="1" applyNumberFormat="1" applyFont="1" applyFill="1" applyBorder="1" applyAlignment="1">
      <alignment vertical="center"/>
    </xf>
    <xf numFmtId="165" fontId="24" fillId="2" borderId="2" xfId="1" applyNumberFormat="1" applyFont="1" applyFill="1" applyBorder="1" applyAlignment="1">
      <alignment vertical="center"/>
    </xf>
    <xf numFmtId="0" fontId="24" fillId="2" borderId="0" xfId="1" applyFont="1" applyFill="1" applyAlignment="1">
      <alignment horizontal="left" vertical="center" wrapText="1"/>
    </xf>
    <xf numFmtId="0" fontId="24" fillId="2" borderId="0" xfId="1" applyFont="1" applyFill="1" applyAlignment="1">
      <alignment horizontal="right" vertical="center" wrapText="1"/>
    </xf>
    <xf numFmtId="9" fontId="24" fillId="2" borderId="0" xfId="1" applyNumberFormat="1" applyFont="1" applyFill="1" applyAlignment="1">
      <alignment horizontal="right" vertical="center"/>
    </xf>
    <xf numFmtId="0" fontId="24" fillId="2" borderId="3" xfId="1" applyFont="1" applyFill="1" applyBorder="1" applyAlignment="1">
      <alignment vertical="center"/>
    </xf>
    <xf numFmtId="0" fontId="24" fillId="2" borderId="3" xfId="1" applyFont="1" applyFill="1" applyBorder="1" applyAlignment="1">
      <alignment horizontal="right" vertical="center" wrapText="1"/>
    </xf>
    <xf numFmtId="0" fontId="24" fillId="2" borderId="3" xfId="1" applyFont="1" applyFill="1" applyBorder="1" applyAlignment="1">
      <alignment horizontal="right" vertical="center"/>
    </xf>
    <xf numFmtId="9" fontId="24" fillId="2" borderId="3" xfId="1" applyNumberFormat="1" applyFont="1" applyFill="1" applyBorder="1" applyAlignment="1">
      <alignment horizontal="right" vertical="center"/>
    </xf>
    <xf numFmtId="165" fontId="1" fillId="0" borderId="3" xfId="1" applyNumberFormat="1" applyBorder="1"/>
    <xf numFmtId="0" fontId="24" fillId="2" borderId="0" xfId="1" applyFont="1" applyFill="1" applyAlignment="1">
      <alignment horizontal="center" vertical="center"/>
    </xf>
    <xf numFmtId="0" fontId="42" fillId="2" borderId="2" xfId="1" applyFont="1" applyFill="1" applyBorder="1"/>
    <xf numFmtId="9" fontId="43" fillId="2" borderId="2" xfId="1" applyNumberFormat="1" applyFont="1" applyFill="1" applyBorder="1" applyAlignment="1">
      <alignment horizontal="right" vertical="center"/>
    </xf>
    <xf numFmtId="0" fontId="32" fillId="0" borderId="7" xfId="1" applyFont="1" applyBorder="1"/>
    <xf numFmtId="9" fontId="32" fillId="0" borderId="7" xfId="1" applyNumberFormat="1" applyFont="1" applyBorder="1"/>
    <xf numFmtId="10" fontId="32" fillId="0" borderId="7" xfId="1" applyNumberFormat="1" applyFont="1" applyBorder="1"/>
    <xf numFmtId="1" fontId="32" fillId="0" borderId="7" xfId="1" applyNumberFormat="1" applyFont="1" applyBorder="1"/>
    <xf numFmtId="0" fontId="44" fillId="13" borderId="0" xfId="1" applyFont="1" applyFill="1" applyAlignment="1">
      <alignment horizontal="center"/>
    </xf>
    <xf numFmtId="0" fontId="40" fillId="0" borderId="0" xfId="1" applyFont="1"/>
    <xf numFmtId="0" fontId="45" fillId="13" borderId="0" xfId="1" applyFont="1" applyFill="1" applyAlignment="1">
      <alignment horizontal="center"/>
    </xf>
    <xf numFmtId="3" fontId="1" fillId="2" borderId="0" xfId="1" applyNumberFormat="1" applyFill="1"/>
    <xf numFmtId="10" fontId="1" fillId="2" borderId="0" xfId="1" applyNumberFormat="1" applyFill="1"/>
    <xf numFmtId="1" fontId="1" fillId="2" borderId="0" xfId="1" applyNumberFormat="1" applyFill="1"/>
  </cellXfs>
  <cellStyles count="2">
    <cellStyle name="Normal" xfId="0" builtinId="0"/>
    <cellStyle name="Normal 2" xfId="1" xr:uid="{A7D500BB-5372-446E-AADB-91CDEB1DFF82}"/>
  </cellStyles>
  <dxfs count="9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3" defaultTableStyle="TableStyleMedium2" defaultPivotStyle="PivotStyleLight16">
    <tableStyle name="TCS-style" pivot="0" count="3" xr9:uid="{90911751-6CC5-4430-B0D7-9B8C3E60EA1A}">
      <tableStyleElement type="headerRow" dxfId="8"/>
      <tableStyleElement type="firstRowStripe" dxfId="7"/>
      <tableStyleElement type="secondRowStripe" dxfId="6"/>
    </tableStyle>
    <tableStyle name="TCS-style 2" pivot="0" count="2" xr9:uid="{A9A380CA-C673-4B59-9C38-9DB132D71EAE}">
      <tableStyleElement type="firstRowStripe" dxfId="5"/>
      <tableStyleElement type="secondRowStripe" dxfId="4"/>
    </tableStyle>
    <tableStyle name="TCS-style 3" pivot="0" count="3" xr9:uid="{BB04A893-876A-49BF-A760-42BAC5856CAF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 TOTAL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[1]GROWTH!$C$2:$J$2</c:f>
              <c:strCache>
                <c:ptCount val="8"/>
                <c:pt idx="0">
                  <c:v>MARKETCAP</c:v>
                </c:pt>
                <c:pt idx="1">
                  <c:v>SALES_2023</c:v>
                </c:pt>
                <c:pt idx="2">
                  <c:v>SALES_2022</c:v>
                </c:pt>
                <c:pt idx="3">
                  <c:v>SALES_2020</c:v>
                </c:pt>
                <c:pt idx="4">
                  <c:v>SALES_2015</c:v>
                </c:pt>
                <c:pt idx="5">
                  <c:v>SALES_2010</c:v>
                </c:pt>
                <c:pt idx="6">
                  <c:v>SALES_2005</c:v>
                </c:pt>
                <c:pt idx="7">
                  <c:v>SALES_2000</c:v>
                </c:pt>
              </c:strCache>
            </c:strRef>
          </c:cat>
          <c:val>
            <c:numRef>
              <c:f>[1]GROWTH!$C$3:$J$3</c:f>
              <c:numCache>
                <c:formatCode>General</c:formatCode>
                <c:ptCount val="8"/>
                <c:pt idx="0">
                  <c:v>2805362.6594965011</c:v>
                </c:pt>
                <c:pt idx="1">
                  <c:v>751681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B02-4439-92C0-4A8CF4962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444014"/>
        <c:axId val="1320695050"/>
      </c:barChart>
      <c:catAx>
        <c:axId val="79544401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COMUPTER_SOFTWARE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20695050"/>
        <c:crosses val="autoZero"/>
        <c:auto val="1"/>
        <c:lblAlgn val="ctr"/>
        <c:lblOffset val="100"/>
        <c:noMultiLvlLbl val="1"/>
      </c:catAx>
      <c:valAx>
        <c:axId val="132069505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9544401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 RATIO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'Computers_Software &amp; Consulting'!$K$148</c:f>
              <c:strCache>
                <c:ptCount val="1"/>
                <c:pt idx="0">
                  <c:v>DEBT 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'Computers_Software &amp; Consulting'!$J$149:$J$159</c:f>
              <c:strCache>
                <c:ptCount val="11"/>
                <c:pt idx="0">
                  <c:v>TCS</c:v>
                </c:pt>
                <c:pt idx="1">
                  <c:v>INFY</c:v>
                </c:pt>
                <c:pt idx="2">
                  <c:v>HCLTECH</c:v>
                </c:pt>
                <c:pt idx="3">
                  <c:v>WIPRO</c:v>
                </c:pt>
                <c:pt idx="4">
                  <c:v>LTIM</c:v>
                </c:pt>
                <c:pt idx="5">
                  <c:v>TECHM</c:v>
                </c:pt>
                <c:pt idx="6">
                  <c:v>TATAELXSI</c:v>
                </c:pt>
                <c:pt idx="7">
                  <c:v>MPHASIS</c:v>
                </c:pt>
                <c:pt idx="8">
                  <c:v>PERSISTENT</c:v>
                </c:pt>
                <c:pt idx="9">
                  <c:v>COFORGE</c:v>
                </c:pt>
                <c:pt idx="10">
                  <c:v>KPITTECH</c:v>
                </c:pt>
              </c:strCache>
            </c:strRef>
          </c:cat>
          <c:val>
            <c:numRef>
              <c:f>'Computers_Software &amp; Consulting'!$K$149:$K$159</c:f>
              <c:numCache>
                <c:formatCode>0.0</c:formatCode>
                <c:ptCount val="11"/>
                <c:pt idx="0">
                  <c:v>0.47560533236601071</c:v>
                </c:pt>
                <c:pt idx="1">
                  <c:v>0.39757264576842372</c:v>
                </c:pt>
                <c:pt idx="2">
                  <c:v>0.29988973461369645</c:v>
                </c:pt>
                <c:pt idx="3">
                  <c:v>0.33642099152245736</c:v>
                </c:pt>
                <c:pt idx="4">
                  <c:v>0.29353932584269665</c:v>
                </c:pt>
                <c:pt idx="5">
                  <c:v>0.35811323207592138</c:v>
                </c:pt>
                <c:pt idx="6">
                  <c:v>0.24538545059717698</c:v>
                </c:pt>
                <c:pt idx="7">
                  <c:v>0.31647859419415969</c:v>
                </c:pt>
                <c:pt idx="8">
                  <c:v>0.40096691343103186</c:v>
                </c:pt>
                <c:pt idx="9">
                  <c:v>0.44219602322716872</c:v>
                </c:pt>
                <c:pt idx="10">
                  <c:v>0.51088235294117645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00A-46E8-8FB8-160D55C9C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7700387"/>
        <c:axId val="1545051829"/>
      </c:barChart>
      <c:catAx>
        <c:axId val="11677003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45051829"/>
        <c:crosses val="autoZero"/>
        <c:auto val="1"/>
        <c:lblAlgn val="ctr"/>
        <c:lblOffset val="100"/>
        <c:noMultiLvlLbl val="1"/>
      </c:catAx>
      <c:valAx>
        <c:axId val="154505182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 RATIO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6770038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OCFR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'Computers_Software &amp; Consulting'!$K$175</c:f>
              <c:strCache>
                <c:ptCount val="1"/>
                <c:pt idx="0">
                  <c:v>OCFR</c:v>
                </c:pt>
              </c:strCache>
            </c:strRef>
          </c:tx>
          <c:spPr>
            <a:solidFill>
              <a:srgbClr val="1C4587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BFE-4926-8EFA-CDBB865E232F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3BFE-4926-8EFA-CDBB865E232F}"/>
              </c:ext>
            </c:extLst>
          </c:dPt>
          <c:dPt>
            <c:idx val="6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3BFE-4926-8EFA-CDBB865E23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'Computers_Software &amp; Consulting'!$J$176:$J$186</c:f>
              <c:strCache>
                <c:ptCount val="11"/>
                <c:pt idx="0">
                  <c:v>TCS</c:v>
                </c:pt>
                <c:pt idx="1">
                  <c:v>INFY</c:v>
                </c:pt>
                <c:pt idx="2">
                  <c:v>HCLTECH</c:v>
                </c:pt>
                <c:pt idx="3">
                  <c:v>WIPRO</c:v>
                </c:pt>
                <c:pt idx="4">
                  <c:v>LTIM</c:v>
                </c:pt>
                <c:pt idx="5">
                  <c:v>TECHM</c:v>
                </c:pt>
                <c:pt idx="6">
                  <c:v>TATAELXSI</c:v>
                </c:pt>
                <c:pt idx="7">
                  <c:v>MPHASIS</c:v>
                </c:pt>
                <c:pt idx="8">
                  <c:v>PERSISTENT</c:v>
                </c:pt>
                <c:pt idx="9">
                  <c:v>COFORGE</c:v>
                </c:pt>
                <c:pt idx="10">
                  <c:v>KPITTECH</c:v>
                </c:pt>
              </c:strCache>
            </c:strRef>
          </c:cat>
          <c:val>
            <c:numRef>
              <c:f>'Computers_Software &amp; Consulting'!$K$176:$K$186</c:f>
              <c:numCache>
                <c:formatCode>#,##0.0</c:formatCode>
                <c:ptCount val="11"/>
                <c:pt idx="0">
                  <c:v>0.96342807291427524</c:v>
                </c:pt>
                <c:pt idx="1">
                  <c:v>0.57334252028785793</c:v>
                </c:pt>
                <c:pt idx="2">
                  <c:v>0.84032476319350469</c:v>
                </c:pt>
                <c:pt idx="3">
                  <c:v>0.48776844070961717</c:v>
                </c:pt>
                <c:pt idx="4">
                  <c:v>0.56447200437716583</c:v>
                </c:pt>
                <c:pt idx="5">
                  <c:v>0.41828691539674201</c:v>
                </c:pt>
                <c:pt idx="6">
                  <c:v>1.0167014613778707</c:v>
                </c:pt>
                <c:pt idx="7">
                  <c:v>0.52234537003932791</c:v>
                </c:pt>
                <c:pt idx="8">
                  <c:v>0.48774259448416751</c:v>
                </c:pt>
                <c:pt idx="9">
                  <c:v>0.54629097182288666</c:v>
                </c:pt>
                <c:pt idx="10">
                  <c:v>0.39554794520547948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3BFE-4926-8EFA-CDBB865E2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2619032"/>
        <c:axId val="1335607907"/>
      </c:barChart>
      <c:catAx>
        <c:axId val="1772619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35607907"/>
        <c:crosses val="autoZero"/>
        <c:auto val="1"/>
        <c:lblAlgn val="ctr"/>
        <c:lblOffset val="100"/>
        <c:noMultiLvlLbl val="1"/>
      </c:catAx>
      <c:valAx>
        <c:axId val="13356079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OCFR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7261903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CFD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'Computers_Software &amp; Consulting'!$K$188</c:f>
              <c:strCache>
                <c:ptCount val="1"/>
                <c:pt idx="0">
                  <c:v>CFD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4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04E-4AAE-B7E0-E1DA8C997B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'Computers_Software &amp; Consulting'!$J$189:$J$199</c:f>
              <c:strCache>
                <c:ptCount val="11"/>
                <c:pt idx="0">
                  <c:v>TCS</c:v>
                </c:pt>
                <c:pt idx="1">
                  <c:v>INFY</c:v>
                </c:pt>
                <c:pt idx="2">
                  <c:v>HCLTECH</c:v>
                </c:pt>
                <c:pt idx="3">
                  <c:v>WIPRO</c:v>
                </c:pt>
                <c:pt idx="4">
                  <c:v>LTIM</c:v>
                </c:pt>
                <c:pt idx="5">
                  <c:v>TECHM</c:v>
                </c:pt>
                <c:pt idx="6">
                  <c:v>TATAELXSI</c:v>
                </c:pt>
                <c:pt idx="7">
                  <c:v>MPHASIS</c:v>
                </c:pt>
                <c:pt idx="8">
                  <c:v>PERSISTENT</c:v>
                </c:pt>
                <c:pt idx="9">
                  <c:v>COFORGE</c:v>
                </c:pt>
                <c:pt idx="10">
                  <c:v>KPITTECH</c:v>
                </c:pt>
              </c:strCache>
            </c:strRef>
          </c:cat>
          <c:val>
            <c:numRef>
              <c:f>'Computers_Software &amp; Consulting'!$K$189:$K$199</c:f>
              <c:numCache>
                <c:formatCode>#,##0</c:formatCode>
                <c:ptCount val="11"/>
                <c:pt idx="2">
                  <c:v>8.0004442470013331</c:v>
                </c:pt>
                <c:pt idx="3">
                  <c:v>0.87014457991871541</c:v>
                </c:pt>
                <c:pt idx="4">
                  <c:v>24.76</c:v>
                </c:pt>
                <c:pt idx="5">
                  <c:v>3.5310519645120406</c:v>
                </c:pt>
                <c:pt idx="7">
                  <c:v>7.3787878787878789</c:v>
                </c:pt>
                <c:pt idx="8">
                  <c:v>2.2313084112149535</c:v>
                </c:pt>
                <c:pt idx="9">
                  <c:v>2.8106508875739644</c:v>
                </c:pt>
                <c:pt idx="10">
                  <c:v>9.390243902439023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A04E-4AAE-B7E0-E1DA8C99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9697823"/>
        <c:axId val="1394241514"/>
      </c:barChart>
      <c:catAx>
        <c:axId val="6296978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94241514"/>
        <c:crosses val="autoZero"/>
        <c:auto val="1"/>
        <c:lblAlgn val="ctr"/>
        <c:lblOffset val="100"/>
        <c:noMultiLvlLbl val="1"/>
      </c:catAx>
      <c:valAx>
        <c:axId val="13942415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CFD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2969782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FCF (INC R)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'Computers_Software &amp; Consulting'!$K$201</c:f>
              <c:strCache>
                <c:ptCount val="1"/>
                <c:pt idx="0">
                  <c:v>FCF (INC R)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BD8-426B-8763-3500B1EBF16A}"/>
              </c:ext>
            </c:extLst>
          </c:dPt>
          <c:dPt>
            <c:idx val="7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BD8-426B-8763-3500B1EBF1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'Computers_Software &amp; Consulting'!$J$202:$J$212</c:f>
              <c:strCache>
                <c:ptCount val="11"/>
                <c:pt idx="0">
                  <c:v>TCS</c:v>
                </c:pt>
                <c:pt idx="1">
                  <c:v>INFY</c:v>
                </c:pt>
                <c:pt idx="2">
                  <c:v>HCLTECH</c:v>
                </c:pt>
                <c:pt idx="3">
                  <c:v>WIPRO</c:v>
                </c:pt>
                <c:pt idx="4">
                  <c:v>LTIM</c:v>
                </c:pt>
                <c:pt idx="5">
                  <c:v>TECHM</c:v>
                </c:pt>
                <c:pt idx="6">
                  <c:v>TATAELXSI</c:v>
                </c:pt>
                <c:pt idx="7">
                  <c:v>MPHASIS</c:v>
                </c:pt>
                <c:pt idx="8">
                  <c:v>PERSISTENT</c:v>
                </c:pt>
                <c:pt idx="9">
                  <c:v>COFORGE</c:v>
                </c:pt>
                <c:pt idx="10">
                  <c:v>KPITTECH</c:v>
                </c:pt>
              </c:strCache>
            </c:strRef>
          </c:cat>
          <c:val>
            <c:numRef>
              <c:f>'Computers_Software &amp; Consulting'!$K$202:$K$212</c:f>
              <c:numCache>
                <c:formatCode>#,##0</c:formatCode>
                <c:ptCount val="11"/>
                <c:pt idx="0">
                  <c:v>4.102150537634409</c:v>
                </c:pt>
                <c:pt idx="1">
                  <c:v>1.6834257455417354</c:v>
                </c:pt>
                <c:pt idx="2">
                  <c:v>3.3530068888475144</c:v>
                </c:pt>
                <c:pt idx="3">
                  <c:v>1.5861834434512241</c:v>
                </c:pt>
                <c:pt idx="4">
                  <c:v>3.1917087759100751</c:v>
                </c:pt>
                <c:pt idx="5">
                  <c:v>1.9468902865129281</c:v>
                </c:pt>
                <c:pt idx="6">
                  <c:v>3.0437500000000002</c:v>
                </c:pt>
                <c:pt idx="7">
                  <c:v>6.5223214285714288</c:v>
                </c:pt>
                <c:pt idx="8">
                  <c:v>1.9690721649484537</c:v>
                </c:pt>
                <c:pt idx="9">
                  <c:v>2.1348314606741572</c:v>
                </c:pt>
                <c:pt idx="10">
                  <c:v>2.1588785046728973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BD8-426B-8763-3500B1EBF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5520214"/>
        <c:axId val="1096833250"/>
      </c:barChart>
      <c:catAx>
        <c:axId val="201552021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96833250"/>
        <c:crosses val="autoZero"/>
        <c:auto val="1"/>
        <c:lblAlgn val="ctr"/>
        <c:lblOffset val="100"/>
        <c:noMultiLvlLbl val="1"/>
      </c:catAx>
      <c:valAx>
        <c:axId val="109683325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FCF (INC R)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1552021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ROE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'Computers_Software &amp; Consulting'!$K$214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483-4906-A486-B773DC856E9C}"/>
              </c:ext>
            </c:extLst>
          </c:dPt>
          <c:dPt>
            <c:idx val="5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483-4906-A486-B773DC856E9C}"/>
              </c:ext>
            </c:extLst>
          </c:dPt>
          <c:dPt>
            <c:idx val="6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483-4906-A486-B773DC856E9C}"/>
              </c:ext>
            </c:extLst>
          </c:dPt>
          <c:dPt>
            <c:idx val="7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6-6483-4906-A486-B773DC856E9C}"/>
              </c:ext>
            </c:extLst>
          </c:dPt>
          <c:cat>
            <c:strRef>
              <c:f>'Computers_Software &amp; Consulting'!$J$215:$J$225</c:f>
              <c:strCache>
                <c:ptCount val="11"/>
                <c:pt idx="0">
                  <c:v>TCS</c:v>
                </c:pt>
                <c:pt idx="1">
                  <c:v>INFY</c:v>
                </c:pt>
                <c:pt idx="2">
                  <c:v>HCLTECH</c:v>
                </c:pt>
                <c:pt idx="3">
                  <c:v>WIPRO</c:v>
                </c:pt>
                <c:pt idx="4">
                  <c:v>LTIM</c:v>
                </c:pt>
                <c:pt idx="5">
                  <c:v>TECHM</c:v>
                </c:pt>
                <c:pt idx="6">
                  <c:v>TATAELXSI</c:v>
                </c:pt>
                <c:pt idx="7">
                  <c:v>MPHASIS</c:v>
                </c:pt>
                <c:pt idx="8">
                  <c:v>PERSISTENT</c:v>
                </c:pt>
                <c:pt idx="9">
                  <c:v>COFORGE</c:v>
                </c:pt>
                <c:pt idx="10">
                  <c:v>KPITTECH</c:v>
                </c:pt>
              </c:strCache>
            </c:strRef>
          </c:cat>
          <c:val>
            <c:numRef>
              <c:f>'Computers_Software &amp; Consulting'!$K$215:$K$225</c:f>
              <c:numCache>
                <c:formatCode>0.0%</c:formatCode>
                <c:ptCount val="11"/>
                <c:pt idx="0">
                  <c:v>0.46381816985724622</c:v>
                </c:pt>
                <c:pt idx="1">
                  <c:v>0.31806847417375816</c:v>
                </c:pt>
                <c:pt idx="2">
                  <c:v>0.22699470931832777</c:v>
                </c:pt>
                <c:pt idx="3">
                  <c:v>0.14623163420219745</c:v>
                </c:pt>
                <c:pt idx="4">
                  <c:v>0.26567865534068319</c:v>
                </c:pt>
                <c:pt idx="5">
                  <c:v>1.7105304863231519E-2</c:v>
                </c:pt>
                <c:pt idx="6">
                  <c:v>0.36193672099712371</c:v>
                </c:pt>
                <c:pt idx="7">
                  <c:v>0.20645323922359465</c:v>
                </c:pt>
                <c:pt idx="8">
                  <c:v>0.23228247162673393</c:v>
                </c:pt>
                <c:pt idx="9">
                  <c:v>0.23508993373303883</c:v>
                </c:pt>
                <c:pt idx="10">
                  <c:v>0.23211064341551413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6483-4906-A486-B773DC856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8862587"/>
        <c:axId val="1771670051"/>
      </c:barChart>
      <c:catAx>
        <c:axId val="192886258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71670051"/>
        <c:crosses val="autoZero"/>
        <c:auto val="1"/>
        <c:lblAlgn val="ctr"/>
        <c:lblOffset val="100"/>
        <c:noMultiLvlLbl val="1"/>
      </c:catAx>
      <c:valAx>
        <c:axId val="177167005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ROE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28862587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ROA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'Computers_Software &amp; Consulting'!$K$227</c:f>
              <c:strCache>
                <c:ptCount val="1"/>
                <c:pt idx="0">
                  <c:v>ROA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CC5-4D21-9904-E6823B37968E}"/>
              </c:ext>
            </c:extLst>
          </c:dPt>
          <c:dPt>
            <c:idx val="3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CC5-4D21-9904-E6823B3796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'Computers_Software &amp; Consulting'!$J$228:$J$238</c:f>
              <c:strCache>
                <c:ptCount val="11"/>
                <c:pt idx="0">
                  <c:v>TCS</c:v>
                </c:pt>
                <c:pt idx="1">
                  <c:v>INFY</c:v>
                </c:pt>
                <c:pt idx="2">
                  <c:v>HCLTECH</c:v>
                </c:pt>
                <c:pt idx="3">
                  <c:v>WIPRO</c:v>
                </c:pt>
                <c:pt idx="4">
                  <c:v>LTIM</c:v>
                </c:pt>
                <c:pt idx="5">
                  <c:v>TECHM</c:v>
                </c:pt>
                <c:pt idx="6">
                  <c:v>TATAELXSI</c:v>
                </c:pt>
                <c:pt idx="7">
                  <c:v>MPHASIS</c:v>
                </c:pt>
                <c:pt idx="8">
                  <c:v>PERSISTENT</c:v>
                </c:pt>
                <c:pt idx="9">
                  <c:v>COFORGE</c:v>
                </c:pt>
                <c:pt idx="10">
                  <c:v>KPITTECH</c:v>
                </c:pt>
              </c:strCache>
            </c:strRef>
          </c:cat>
          <c:val>
            <c:numRef>
              <c:f>'Computers_Software &amp; Consulting'!$K$228:$K$238</c:f>
              <c:numCache>
                <c:formatCode>0.0%</c:formatCode>
                <c:ptCount val="11"/>
                <c:pt idx="0">
                  <c:v>0.38363108733109641</c:v>
                </c:pt>
                <c:pt idx="1">
                  <c:v>0.19161314936097157</c:v>
                </c:pt>
                <c:pt idx="2">
                  <c:v>0.15892132618214128</c:v>
                </c:pt>
                <c:pt idx="3">
                  <c:v>9.7034994408066039E-2</c:v>
                </c:pt>
                <c:pt idx="4">
                  <c:v>0.18769152196118488</c:v>
                </c:pt>
                <c:pt idx="5">
                  <c:v>0.10523692934370464</c:v>
                </c:pt>
                <c:pt idx="6">
                  <c:v>0.27325370973579444</c:v>
                </c:pt>
                <c:pt idx="7">
                  <c:v>0.14109742441209405</c:v>
                </c:pt>
                <c:pt idx="8">
                  <c:v>0.1391448859344312</c:v>
                </c:pt>
                <c:pt idx="9">
                  <c:v>0.13109273271159599</c:v>
                </c:pt>
                <c:pt idx="10">
                  <c:v>0.11352941176470588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BCC5-4D21-9904-E6823B379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206090"/>
        <c:axId val="706784080"/>
      </c:barChart>
      <c:catAx>
        <c:axId val="47620609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06784080"/>
        <c:crosses val="autoZero"/>
        <c:auto val="1"/>
        <c:lblAlgn val="ctr"/>
        <c:lblOffset val="100"/>
        <c:noMultiLvlLbl val="1"/>
      </c:catAx>
      <c:valAx>
        <c:axId val="70678408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ROA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7620609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TOTAL INDUSTRY 11% GR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'Computers_Software &amp; Consulting'!$L$5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'Computers_Software &amp; Consulting'!$K$6:$K$7</c:f>
              <c:strCache>
                <c:ptCount val="2"/>
                <c:pt idx="0">
                  <c:v>FY_2021</c:v>
                </c:pt>
                <c:pt idx="1">
                  <c:v>FY_2031</c:v>
                </c:pt>
              </c:strCache>
            </c:strRef>
          </c:cat>
          <c:val>
            <c:numRef>
              <c:f>'Computers_Software &amp; Consulting'!$L$6:$L$7</c:f>
              <c:numCache>
                <c:formatCode>0</c:formatCode>
                <c:ptCount val="2"/>
                <c:pt idx="0">
                  <c:v>2000000</c:v>
                </c:pt>
                <c:pt idx="1">
                  <c:v>5500000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48F-4478-9398-033D8B730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000577"/>
        <c:axId val="1886139206"/>
      </c:barChart>
      <c:catAx>
        <c:axId val="35900057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INDUSTRY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86139206"/>
        <c:crosses val="autoZero"/>
        <c:auto val="1"/>
        <c:lblAlgn val="ctr"/>
        <c:lblOffset val="100"/>
        <c:noMultiLvlLbl val="1"/>
      </c:catAx>
      <c:valAx>
        <c:axId val="188613920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SALES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5900057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ICR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'Computers_Software &amp; Consulting'!$K$161</c:f>
              <c:strCache>
                <c:ptCount val="1"/>
                <c:pt idx="0">
                  <c:v>ICR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93B-4023-B2F7-14270EF0E454}"/>
              </c:ext>
            </c:extLst>
          </c:dPt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93B-4023-B2F7-14270EF0E454}"/>
              </c:ext>
            </c:extLst>
          </c:dPt>
          <c:dPt>
            <c:idx val="6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93B-4023-B2F7-14270EF0E4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'Computers_Software &amp; Consulting'!$J$162:$J$172</c:f>
              <c:strCache>
                <c:ptCount val="11"/>
                <c:pt idx="0">
                  <c:v>TCS</c:v>
                </c:pt>
                <c:pt idx="1">
                  <c:v>INFY</c:v>
                </c:pt>
                <c:pt idx="2">
                  <c:v>HCLTECH</c:v>
                </c:pt>
                <c:pt idx="3">
                  <c:v>WIPRO</c:v>
                </c:pt>
                <c:pt idx="4">
                  <c:v>LTIM</c:v>
                </c:pt>
                <c:pt idx="5">
                  <c:v>TECHM</c:v>
                </c:pt>
                <c:pt idx="6">
                  <c:v>TATAELXSI</c:v>
                </c:pt>
                <c:pt idx="7">
                  <c:v>MPHASIS</c:v>
                </c:pt>
                <c:pt idx="8">
                  <c:v>PERSISTENT</c:v>
                </c:pt>
                <c:pt idx="9">
                  <c:v>COFORGE</c:v>
                </c:pt>
                <c:pt idx="10">
                  <c:v>KPITTECH</c:v>
                </c:pt>
              </c:strCache>
            </c:strRef>
          </c:cat>
          <c:val>
            <c:numRef>
              <c:f>'Computers_Software &amp; Consulting'!$K$162:$K$172</c:f>
              <c:numCache>
                <c:formatCode>0</c:formatCode>
                <c:ptCount val="11"/>
                <c:pt idx="0">
                  <c:v>69.623876765083438</c:v>
                </c:pt>
                <c:pt idx="1">
                  <c:v>108.82042253521126</c:v>
                </c:pt>
                <c:pt idx="2">
                  <c:v>52.359773371104815</c:v>
                </c:pt>
                <c:pt idx="3">
                  <c:v>13.420059582919563</c:v>
                </c:pt>
                <c:pt idx="4">
                  <c:v>35.9</c:v>
                </c:pt>
                <c:pt idx="5">
                  <c:v>17.953846153846154</c:v>
                </c:pt>
                <c:pt idx="6">
                  <c:v>54.9375</c:v>
                </c:pt>
                <c:pt idx="7">
                  <c:v>21.68930041152263</c:v>
                </c:pt>
                <c:pt idx="8">
                  <c:v>26.391120507399577</c:v>
                </c:pt>
                <c:pt idx="9">
                  <c:v>12.687344913151366</c:v>
                </c:pt>
                <c:pt idx="10">
                  <c:v>15.21875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593B-4023-B2F7-14270EF0E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7876164"/>
        <c:axId val="1005867909"/>
      </c:barChart>
      <c:catAx>
        <c:axId val="19478761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05867909"/>
        <c:crosses val="autoZero"/>
        <c:auto val="1"/>
        <c:lblAlgn val="ctr"/>
        <c:lblOffset val="100"/>
        <c:noMultiLvlLbl val="1"/>
      </c:catAx>
      <c:valAx>
        <c:axId val="100586790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4787616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IT INDUSTRRY vs GROWTH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[1]GROWTH!$Y$3</c:f>
              <c:strCache>
                <c:ptCount val="1"/>
                <c:pt idx="0">
                  <c:v>IT INDUSTRRY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[1]GROWTH!$Z$2:$AD$2</c:f>
              <c:strCache>
                <c:ptCount val="5"/>
                <c:pt idx="0">
                  <c:v>Growth 19 yrs</c:v>
                </c:pt>
                <c:pt idx="1">
                  <c:v>Growth 14 yrs</c:v>
                </c:pt>
                <c:pt idx="2">
                  <c:v>Growth 9 yrs</c:v>
                </c:pt>
                <c:pt idx="3">
                  <c:v>Growth 4 yrs</c:v>
                </c:pt>
                <c:pt idx="4">
                  <c:v>Growth CY</c:v>
                </c:pt>
              </c:strCache>
            </c:strRef>
          </c:cat>
          <c:val>
            <c:numRef>
              <c:f>[1]GROWTH!$Z$3:$AD$3</c:f>
              <c:numCache>
                <c:formatCode>General</c:formatCode>
                <c:ptCount val="5"/>
                <c:pt idx="0">
                  <c:v>0.1980126979937944</c:v>
                </c:pt>
                <c:pt idx="1">
                  <c:v>0.17301711667288933</c:v>
                </c:pt>
                <c:pt idx="2">
                  <c:v>0.15656331013154201</c:v>
                </c:pt>
                <c:pt idx="3">
                  <c:v>0.12878937005184654</c:v>
                </c:pt>
                <c:pt idx="4">
                  <c:v>4.9483482468840601E-2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FFD-4D20-81FE-4FED63BF0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3431556"/>
        <c:axId val="740654721"/>
      </c:barChart>
      <c:catAx>
        <c:axId val="13034315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GROWTH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40654721"/>
        <c:crosses val="autoZero"/>
        <c:auto val="1"/>
        <c:lblAlgn val="ctr"/>
        <c:lblOffset val="100"/>
        <c:noMultiLvlLbl val="1"/>
      </c:catAx>
      <c:valAx>
        <c:axId val="74065472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IT INDUSTRRY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0343155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Market cap vs Company Name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'Computers_Software &amp; Consulting'!$I$5</c:f>
              <c:strCache>
                <c:ptCount val="1"/>
                <c:pt idx="0">
                  <c:v>Market cap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0493-4D9C-BBBF-4D1B65BF4092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0493-4D9C-BBBF-4D1B65BF4092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0493-4D9C-BBBF-4D1B65BF4092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0493-4D9C-BBBF-4D1B65BF4092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0493-4D9C-BBBF-4D1B65BF4092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0493-4D9C-BBBF-4D1B65BF4092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0493-4D9C-BBBF-4D1B65BF4092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0493-4D9C-BBBF-4D1B65BF4092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0493-4D9C-BBBF-4D1B65BF4092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0493-4D9C-BBBF-4D1B65BF4092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0493-4D9C-BBBF-4D1B65BF4092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0493-4D9C-BBBF-4D1B65BF4092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</c:spPr>
            <c:extLst>
              <c:ext xmlns:c16="http://schemas.microsoft.com/office/drawing/2014/chart" uri="{C3380CC4-5D6E-409C-BE32-E72D297353CC}">
                <c16:uniqueId val="{00000019-0493-4D9C-BBBF-4D1B65BF4092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</c:spPr>
            <c:extLst>
              <c:ext xmlns:c16="http://schemas.microsoft.com/office/drawing/2014/chart" uri="{C3380CC4-5D6E-409C-BE32-E72D297353CC}">
                <c16:uniqueId val="{0000001B-0493-4D9C-BBBF-4D1B65BF4092}"/>
              </c:ext>
            </c:extLst>
          </c:dPt>
          <c:dPt>
            <c:idx val="14"/>
            <c:bubble3D val="0"/>
            <c:spPr>
              <a:solidFill>
                <a:srgbClr val="FDE49B"/>
              </a:solidFill>
            </c:spPr>
            <c:extLst>
              <c:ext xmlns:c16="http://schemas.microsoft.com/office/drawing/2014/chart" uri="{C3380CC4-5D6E-409C-BE32-E72D297353CC}">
                <c16:uniqueId val="{0000001D-0493-4D9C-BBBF-4D1B65BF4092}"/>
              </c:ext>
            </c:extLst>
          </c:dPt>
          <c:dPt>
            <c:idx val="15"/>
            <c:bubble3D val="0"/>
            <c:spPr>
              <a:solidFill>
                <a:srgbClr val="AEDCBA"/>
              </a:solidFill>
            </c:spPr>
            <c:extLst>
              <c:ext xmlns:c16="http://schemas.microsoft.com/office/drawing/2014/chart" uri="{C3380CC4-5D6E-409C-BE32-E72D297353CC}">
                <c16:uniqueId val="{0000001F-0493-4D9C-BBBF-4D1B65BF4092}"/>
              </c:ext>
            </c:extLst>
          </c:dPt>
          <c:cat>
            <c:strRef>
              <c:f>'Computers_Software &amp; Consulting'!$H$6:$H$21</c:f>
              <c:strCache>
                <c:ptCount val="16"/>
                <c:pt idx="0">
                  <c:v>TCS</c:v>
                </c:pt>
                <c:pt idx="1">
                  <c:v>INFY</c:v>
                </c:pt>
                <c:pt idx="2">
                  <c:v>HCLTECH</c:v>
                </c:pt>
                <c:pt idx="3">
                  <c:v>WIPRO</c:v>
                </c:pt>
                <c:pt idx="4">
                  <c:v>LTIM</c:v>
                </c:pt>
                <c:pt idx="5">
                  <c:v>TECHM</c:v>
                </c:pt>
                <c:pt idx="6">
                  <c:v>OFSS</c:v>
                </c:pt>
                <c:pt idx="7">
                  <c:v>PERSISTENT</c:v>
                </c:pt>
                <c:pt idx="8">
                  <c:v>LTTS</c:v>
                </c:pt>
                <c:pt idx="9">
                  <c:v>MPHASIS</c:v>
                </c:pt>
                <c:pt idx="10">
                  <c:v>KPITTECH</c:v>
                </c:pt>
                <c:pt idx="11">
                  <c:v>TATAELXSI</c:v>
                </c:pt>
                <c:pt idx="12">
                  <c:v>COFORGE</c:v>
                </c:pt>
                <c:pt idx="13">
                  <c:v>TATATECH</c:v>
                </c:pt>
                <c:pt idx="14">
                  <c:v>AFFLE</c:v>
                </c:pt>
                <c:pt idx="15">
                  <c:v>OTHERS</c:v>
                </c:pt>
              </c:strCache>
            </c:strRef>
          </c:cat>
          <c:val>
            <c:numRef>
              <c:f>'Computers_Software &amp; Consulting'!$I$6:$I$21</c:f>
              <c:numCache>
                <c:formatCode>0</c:formatCode>
                <c:ptCount val="16"/>
                <c:pt idx="0">
                  <c:v>1501367.9341845</c:v>
                </c:pt>
                <c:pt idx="1">
                  <c:v>803440</c:v>
                </c:pt>
                <c:pt idx="2">
                  <c:v>497435.30407359998</c:v>
                </c:pt>
                <c:pt idx="3">
                  <c:v>276714</c:v>
                </c:pt>
                <c:pt idx="4">
                  <c:v>189817.2</c:v>
                </c:pt>
                <c:pt idx="5">
                  <c:v>160952.27635500001</c:v>
                </c:pt>
                <c:pt idx="6">
                  <c:v>100245.2</c:v>
                </c:pt>
                <c:pt idx="7">
                  <c:v>83627.340358400004</c:v>
                </c:pt>
                <c:pt idx="8">
                  <c:v>55226.0075</c:v>
                </c:pt>
                <c:pt idx="9">
                  <c:v>54425.43</c:v>
                </c:pt>
                <c:pt idx="10">
                  <c:v>48756.852108899999</c:v>
                </c:pt>
                <c:pt idx="11">
                  <c:v>47789.848161200003</c:v>
                </c:pt>
                <c:pt idx="12">
                  <c:v>45479.199018699997</c:v>
                </c:pt>
                <c:pt idx="13">
                  <c:v>42763.282205000003</c:v>
                </c:pt>
                <c:pt idx="14">
                  <c:v>22673.268088699999</c:v>
                </c:pt>
                <c:pt idx="15" formatCode="General">
                  <c:v>199024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0493-4D9C-BBBF-4D1B65BF4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 2023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'Computers_Software &amp; Consulting'!$I$35</c:f>
              <c:strCache>
                <c:ptCount val="1"/>
                <c:pt idx="0">
                  <c:v>Sales 2024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8B57-43F2-A155-E2B414D17F34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8B57-43F2-A155-E2B414D17F34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8B57-43F2-A155-E2B414D17F34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8B57-43F2-A155-E2B414D17F34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8B57-43F2-A155-E2B414D17F34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8B57-43F2-A155-E2B414D17F34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8B57-43F2-A155-E2B414D17F34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8B57-43F2-A155-E2B414D17F34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8B57-43F2-A155-E2B414D17F34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8B57-43F2-A155-E2B414D17F34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8B57-43F2-A155-E2B414D17F34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8B57-43F2-A155-E2B414D17F34}"/>
              </c:ext>
            </c:extLst>
          </c:dPt>
          <c:cat>
            <c:strRef>
              <c:f>'Computers_Software &amp; Consulting'!$H$36:$H$47</c:f>
              <c:strCache>
                <c:ptCount val="12"/>
                <c:pt idx="0">
                  <c:v>TCS</c:v>
                </c:pt>
                <c:pt idx="1">
                  <c:v>INFY</c:v>
                </c:pt>
                <c:pt idx="2">
                  <c:v>HCLTECH</c:v>
                </c:pt>
                <c:pt idx="3">
                  <c:v>WIPRO</c:v>
                </c:pt>
                <c:pt idx="4">
                  <c:v>LTIM</c:v>
                </c:pt>
                <c:pt idx="5">
                  <c:v>TECHM</c:v>
                </c:pt>
                <c:pt idx="6">
                  <c:v>TATAELXSI</c:v>
                </c:pt>
                <c:pt idx="7">
                  <c:v>MPHASIS</c:v>
                </c:pt>
                <c:pt idx="8">
                  <c:v>PERSISTENT</c:v>
                </c:pt>
                <c:pt idx="9">
                  <c:v>COFORGE</c:v>
                </c:pt>
                <c:pt idx="10">
                  <c:v>TATATECH</c:v>
                </c:pt>
                <c:pt idx="11">
                  <c:v>OTHERS</c:v>
                </c:pt>
              </c:strCache>
            </c:strRef>
          </c:cat>
          <c:val>
            <c:numRef>
              <c:f>'Computers_Software &amp; Consulting'!$I$36:$I$47</c:f>
              <c:numCache>
                <c:formatCode>General</c:formatCode>
                <c:ptCount val="12"/>
                <c:pt idx="0">
                  <c:v>240893</c:v>
                </c:pt>
                <c:pt idx="1">
                  <c:v>153670</c:v>
                </c:pt>
                <c:pt idx="2">
                  <c:v>109913</c:v>
                </c:pt>
                <c:pt idx="3">
                  <c:v>89760</c:v>
                </c:pt>
                <c:pt idx="4">
                  <c:v>35517</c:v>
                </c:pt>
                <c:pt idx="5">
                  <c:v>51996</c:v>
                </c:pt>
                <c:pt idx="6">
                  <c:v>3674</c:v>
                </c:pt>
                <c:pt idx="7">
                  <c:v>13278</c:v>
                </c:pt>
                <c:pt idx="8">
                  <c:v>9950</c:v>
                </c:pt>
                <c:pt idx="9">
                  <c:v>9179</c:v>
                </c:pt>
                <c:pt idx="10">
                  <c:v>5117</c:v>
                </c:pt>
                <c:pt idx="11" formatCode="0">
                  <c:v>33851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B57-43F2-A155-E2B414D17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PROFIT CR vs YEAR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'Computers_Software &amp; Consulting'!$K$50</c:f>
              <c:strCache>
                <c:ptCount val="1"/>
                <c:pt idx="0">
                  <c:v>PROFIT CR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'Computers_Software &amp; Consulting'!$J$51:$J$58</c:f>
              <c:strCache>
                <c:ptCount val="8"/>
                <c:pt idx="0">
                  <c:v>PROFIT_2024</c:v>
                </c:pt>
                <c:pt idx="1">
                  <c:v>PROFIT_2023</c:v>
                </c:pt>
                <c:pt idx="2">
                  <c:v>PROFIT_2022</c:v>
                </c:pt>
                <c:pt idx="3">
                  <c:v>PROFIT_2020</c:v>
                </c:pt>
                <c:pt idx="4">
                  <c:v>PROFIT_2015</c:v>
                </c:pt>
                <c:pt idx="5">
                  <c:v>PROFIT_2010</c:v>
                </c:pt>
                <c:pt idx="6">
                  <c:v>PROFIT_2005</c:v>
                </c:pt>
                <c:pt idx="7">
                  <c:v>PROFIT_2000</c:v>
                </c:pt>
              </c:strCache>
            </c:strRef>
          </c:cat>
          <c:val>
            <c:numRef>
              <c:f>'Computers_Software &amp; Consulting'!$K$51:$K$58</c:f>
              <c:numCache>
                <c:formatCode>#,##0;\(#,##0\)</c:formatCode>
                <c:ptCount val="8"/>
                <c:pt idx="0">
                  <c:v>110776</c:v>
                </c:pt>
                <c:pt idx="1">
                  <c:v>108751</c:v>
                </c:pt>
                <c:pt idx="2">
                  <c:v>100456</c:v>
                </c:pt>
                <c:pt idx="3">
                  <c:v>79060.7</c:v>
                </c:pt>
                <c:pt idx="4">
                  <c:v>45209</c:v>
                </c:pt>
                <c:pt idx="5">
                  <c:v>19013</c:v>
                </c:pt>
                <c:pt idx="6">
                  <c:v>5593</c:v>
                </c:pt>
                <c:pt idx="7">
                  <c:v>1582.07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EB1-47A5-9565-7C8F26E24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9427168"/>
        <c:axId val="1336602239"/>
      </c:barChart>
      <c:catAx>
        <c:axId val="212942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36602239"/>
        <c:crosses val="autoZero"/>
        <c:auto val="1"/>
        <c:lblAlgn val="ctr"/>
        <c:lblOffset val="100"/>
        <c:noMultiLvlLbl val="1"/>
      </c:catAx>
      <c:valAx>
        <c:axId val="133660223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PROFIT CR</a:t>
                </a:r>
              </a:p>
            </c:rich>
          </c:tx>
          <c:overlay val="0"/>
        </c:title>
        <c:numFmt formatCode="#,##0;\(#,##0\)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2942716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Profit 2023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'Computers_Software &amp; Consulting'!$K$63</c:f>
              <c:strCache>
                <c:ptCount val="1"/>
                <c:pt idx="0">
                  <c:v>Profit 2023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203C-4B39-BDE1-B8BF2E76767B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203C-4B39-BDE1-B8BF2E76767B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203C-4B39-BDE1-B8BF2E76767B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203C-4B39-BDE1-B8BF2E76767B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203C-4B39-BDE1-B8BF2E76767B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203C-4B39-BDE1-B8BF2E76767B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203C-4B39-BDE1-B8BF2E76767B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203C-4B39-BDE1-B8BF2E76767B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203C-4B39-BDE1-B8BF2E76767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'Computers_Software &amp; Consulting'!$J$64:$J$72</c:f>
              <c:strCache>
                <c:ptCount val="9"/>
                <c:pt idx="0">
                  <c:v>TCS</c:v>
                </c:pt>
                <c:pt idx="1">
                  <c:v>INFY</c:v>
                </c:pt>
                <c:pt idx="2">
                  <c:v>HCLTECH</c:v>
                </c:pt>
                <c:pt idx="3">
                  <c:v>WIPRO</c:v>
                </c:pt>
                <c:pt idx="4">
                  <c:v>LTIM</c:v>
                </c:pt>
                <c:pt idx="5">
                  <c:v>TECHM</c:v>
                </c:pt>
                <c:pt idx="6">
                  <c:v>TATAELXSI</c:v>
                </c:pt>
                <c:pt idx="7">
                  <c:v>MPHASIS</c:v>
                </c:pt>
                <c:pt idx="8">
                  <c:v>OTHERS</c:v>
                </c:pt>
              </c:strCache>
            </c:strRef>
          </c:cat>
          <c:val>
            <c:numRef>
              <c:f>'Computers_Software &amp; Consulting'!$K$64:$K$72</c:f>
              <c:numCache>
                <c:formatCode>General</c:formatCode>
                <c:ptCount val="9"/>
                <c:pt idx="0">
                  <c:v>42303</c:v>
                </c:pt>
                <c:pt idx="1">
                  <c:v>24108</c:v>
                </c:pt>
                <c:pt idx="2">
                  <c:v>14845</c:v>
                </c:pt>
                <c:pt idx="3">
                  <c:v>11366</c:v>
                </c:pt>
                <c:pt idx="4">
                  <c:v>4410</c:v>
                </c:pt>
                <c:pt idx="5">
                  <c:v>4857</c:v>
                </c:pt>
                <c:pt idx="6">
                  <c:v>755</c:v>
                </c:pt>
                <c:pt idx="7">
                  <c:v>1638</c:v>
                </c:pt>
                <c:pt idx="8" formatCode="#,##0;\(#,##0\)">
                  <c:v>6494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03C-4B39-BDE1-B8BF2E767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MARGIN % OF INDUSTRY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'Computers_Software &amp; Consulting'!$K$74</c:f>
              <c:strCache>
                <c:ptCount val="1"/>
                <c:pt idx="0">
                  <c:v>MARGIN %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'Computers_Software &amp; Consulting'!$J$75:$J$80</c:f>
              <c:strCache>
                <c:ptCount val="6"/>
                <c:pt idx="0">
                  <c:v>MARGIN_24</c:v>
                </c:pt>
                <c:pt idx="1">
                  <c:v>MARGIN_23</c:v>
                </c:pt>
                <c:pt idx="2">
                  <c:v>MARGIN_22</c:v>
                </c:pt>
                <c:pt idx="3">
                  <c:v>MARGIN_15</c:v>
                </c:pt>
                <c:pt idx="4">
                  <c:v>MARGIN_10</c:v>
                </c:pt>
                <c:pt idx="5">
                  <c:v>EST_2000</c:v>
                </c:pt>
              </c:strCache>
            </c:strRef>
          </c:cat>
          <c:val>
            <c:numRef>
              <c:f>'Computers_Software &amp; Consulting'!$K$75:$K$80</c:f>
              <c:numCache>
                <c:formatCode>0.0%</c:formatCode>
                <c:ptCount val="6"/>
                <c:pt idx="0">
                  <c:v>0.13900000000000001</c:v>
                </c:pt>
                <c:pt idx="1">
                  <c:v>0.15183618875822177</c:v>
                </c:pt>
                <c:pt idx="2">
                  <c:v>0.17070795813529052</c:v>
                </c:pt>
                <c:pt idx="3">
                  <c:v>0.22269785129503561</c:v>
                </c:pt>
                <c:pt idx="4">
                  <c:v>0.23619895224216947</c:v>
                </c:pt>
                <c:pt idx="5">
                  <c:v>0.26425087689994986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6F9-409B-B283-E0314C521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304867"/>
        <c:axId val="1315258696"/>
      </c:barChart>
      <c:catAx>
        <c:axId val="8163048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INDUSTRY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15258696"/>
        <c:crosses val="autoZero"/>
        <c:auto val="1"/>
        <c:lblAlgn val="ctr"/>
        <c:lblOffset val="100"/>
        <c:noMultiLvlLbl val="1"/>
      </c:catAx>
      <c:valAx>
        <c:axId val="13152586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MARGIN %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1630486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MARGIN_FY23 INDUSTRY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'Computers_Software &amp; Consulting'!$K$87</c:f>
              <c:strCache>
                <c:ptCount val="1"/>
                <c:pt idx="0">
                  <c:v>MARGIN 2024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D10-450E-B741-304E07844035}"/>
              </c:ext>
            </c:extLst>
          </c:dPt>
          <c:dPt>
            <c:idx val="6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D10-450E-B741-304E07844035}"/>
              </c:ext>
            </c:extLst>
          </c:dPt>
          <c:dPt>
            <c:idx val="16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D10-450E-B741-304E078440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'Computers_Software &amp; Consulting'!$J$88:$J$107</c:f>
              <c:strCache>
                <c:ptCount val="20"/>
                <c:pt idx="0">
                  <c:v>TCS</c:v>
                </c:pt>
                <c:pt idx="1">
                  <c:v>INFY</c:v>
                </c:pt>
                <c:pt idx="2">
                  <c:v>HCLTECH</c:v>
                </c:pt>
                <c:pt idx="3">
                  <c:v>WIPRO</c:v>
                </c:pt>
                <c:pt idx="4">
                  <c:v>LTIM</c:v>
                </c:pt>
                <c:pt idx="5">
                  <c:v>TECHM</c:v>
                </c:pt>
                <c:pt idx="6">
                  <c:v>OFSS</c:v>
                </c:pt>
                <c:pt idx="7">
                  <c:v>PERSISTENT</c:v>
                </c:pt>
                <c:pt idx="8">
                  <c:v>LTTS</c:v>
                </c:pt>
                <c:pt idx="9">
                  <c:v>MPHASIS</c:v>
                </c:pt>
                <c:pt idx="10">
                  <c:v>KPITTECH</c:v>
                </c:pt>
                <c:pt idx="11">
                  <c:v>TATAELXSI</c:v>
                </c:pt>
                <c:pt idx="12">
                  <c:v>COFORGE</c:v>
                </c:pt>
                <c:pt idx="13">
                  <c:v>TATATECH</c:v>
                </c:pt>
                <c:pt idx="14">
                  <c:v>AFFLE</c:v>
                </c:pt>
                <c:pt idx="15">
                  <c:v>CYIENT</c:v>
                </c:pt>
                <c:pt idx="16">
                  <c:v>NEWGEN</c:v>
                </c:pt>
                <c:pt idx="17">
                  <c:v>SONATSOFTW</c:v>
                </c:pt>
                <c:pt idx="18">
                  <c:v>BSOFT</c:v>
                </c:pt>
                <c:pt idx="19">
                  <c:v>ZENSARTECH</c:v>
                </c:pt>
              </c:strCache>
            </c:strRef>
          </c:cat>
          <c:val>
            <c:numRef>
              <c:f>'Computers_Software &amp; Consulting'!$K$88:$K$107</c:f>
              <c:numCache>
                <c:formatCode>0.00%</c:formatCode>
                <c:ptCount val="20"/>
                <c:pt idx="0">
                  <c:v>0.19139999999999999</c:v>
                </c:pt>
                <c:pt idx="1">
                  <c:v>0.17080000000000001</c:v>
                </c:pt>
                <c:pt idx="2">
                  <c:v>0.1429</c:v>
                </c:pt>
                <c:pt idx="3">
                  <c:v>1.24E-2</c:v>
                </c:pt>
                <c:pt idx="4">
                  <c:v>0.12909999999999999</c:v>
                </c:pt>
                <c:pt idx="5">
                  <c:v>4.6100000000000002E-2</c:v>
                </c:pt>
                <c:pt idx="6">
                  <c:v>0.34820000000000001</c:v>
                </c:pt>
                <c:pt idx="7">
                  <c:v>0.10979999999999999</c:v>
                </c:pt>
                <c:pt idx="8">
                  <c:v>0.13539999999999999</c:v>
                </c:pt>
                <c:pt idx="9">
                  <c:v>0.1171</c:v>
                </c:pt>
                <c:pt idx="10">
                  <c:v>0.1229</c:v>
                </c:pt>
                <c:pt idx="11">
                  <c:v>0.21560000000000001</c:v>
                </c:pt>
                <c:pt idx="12">
                  <c:v>9.11E-2</c:v>
                </c:pt>
                <c:pt idx="13">
                  <c:v>0.13270000000000001</c:v>
                </c:pt>
                <c:pt idx="14">
                  <c:v>0.16120000000000001</c:v>
                </c:pt>
                <c:pt idx="15" formatCode="0.0%">
                  <c:v>9.8400000000000001E-2</c:v>
                </c:pt>
                <c:pt idx="16" formatCode="0.0%">
                  <c:v>0.2019</c:v>
                </c:pt>
                <c:pt idx="17" formatCode="0.0%">
                  <c:v>3.5900000000000001E-2</c:v>
                </c:pt>
                <c:pt idx="18" formatCode="0.0%">
                  <c:v>0.1182</c:v>
                </c:pt>
                <c:pt idx="19" formatCode="0.0%">
                  <c:v>0.13139999999999999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2D10-450E-B741-304E07844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874573"/>
        <c:axId val="616961203"/>
      </c:barChart>
      <c:catAx>
        <c:axId val="11587457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16961203"/>
        <c:crosses val="autoZero"/>
        <c:auto val="1"/>
        <c:lblAlgn val="ctr"/>
        <c:lblOffset val="100"/>
        <c:noMultiLvlLbl val="1"/>
      </c:catAx>
      <c:valAx>
        <c:axId val="61696120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MARGIN_FY23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587457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CURRENT RATIO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'Computers_Software &amp; Consulting'!$K$109</c:f>
              <c:strCache>
                <c:ptCount val="1"/>
                <c:pt idx="0">
                  <c:v>CURRENT 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AF2-45C8-AE70-7CBE614BE6E5}"/>
              </c:ext>
            </c:extLst>
          </c:dPt>
          <c:dPt>
            <c:idx val="2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AF2-45C8-AE70-7CBE614BE6E5}"/>
              </c:ext>
            </c:extLst>
          </c:dPt>
          <c:dPt>
            <c:idx val="3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AF2-45C8-AE70-7CBE614BE6E5}"/>
              </c:ext>
            </c:extLst>
          </c:dPt>
          <c:dPt>
            <c:idx val="4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AF2-45C8-AE70-7CBE614BE6E5}"/>
              </c:ext>
            </c:extLst>
          </c:dPt>
          <c:dPt>
            <c:idx val="6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AF2-45C8-AE70-7CBE614BE6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'Computers_Software &amp; Consulting'!$J$110:$J$120</c:f>
              <c:strCache>
                <c:ptCount val="11"/>
                <c:pt idx="0">
                  <c:v>TCS</c:v>
                </c:pt>
                <c:pt idx="1">
                  <c:v>INFY</c:v>
                </c:pt>
                <c:pt idx="2">
                  <c:v>HCLTECH</c:v>
                </c:pt>
                <c:pt idx="3">
                  <c:v>WIPRO</c:v>
                </c:pt>
                <c:pt idx="4">
                  <c:v>LTIM</c:v>
                </c:pt>
                <c:pt idx="5">
                  <c:v>TECHM</c:v>
                </c:pt>
                <c:pt idx="6">
                  <c:v>TATAELXSI</c:v>
                </c:pt>
                <c:pt idx="7">
                  <c:v>MPHASIS</c:v>
                </c:pt>
                <c:pt idx="8">
                  <c:v>PERSISTENT</c:v>
                </c:pt>
                <c:pt idx="9">
                  <c:v>COFORGE</c:v>
                </c:pt>
                <c:pt idx="10">
                  <c:v>KPITTECH</c:v>
                </c:pt>
              </c:strCache>
            </c:strRef>
          </c:cat>
          <c:val>
            <c:numRef>
              <c:f>'Computers_Software &amp; Consulting'!$K$110:$K$120</c:f>
              <c:numCache>
                <c:formatCode>0.0</c:formatCode>
                <c:ptCount val="11"/>
                <c:pt idx="0">
                  <c:v>2.5</c:v>
                </c:pt>
                <c:pt idx="1">
                  <c:v>1.8088347879344664</c:v>
                </c:pt>
                <c:pt idx="2">
                  <c:v>2.4999766693108114</c:v>
                </c:pt>
                <c:pt idx="3">
                  <c:v>2.4690569561157796</c:v>
                </c:pt>
                <c:pt idx="4">
                  <c:v>3.1342330840780597</c:v>
                </c:pt>
                <c:pt idx="5">
                  <c:v>1.8340965392988515</c:v>
                </c:pt>
                <c:pt idx="6">
                  <c:v>4.8288100208768263</c:v>
                </c:pt>
                <c:pt idx="7">
                  <c:v>2.1283518055058992</c:v>
                </c:pt>
                <c:pt idx="8">
                  <c:v>1.7962206332992849</c:v>
                </c:pt>
                <c:pt idx="9">
                  <c:v>1.4985623921794136</c:v>
                </c:pt>
                <c:pt idx="10">
                  <c:v>1.2851027397260273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AAF2-45C8-AE70-7CBE614BE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1177536"/>
        <c:axId val="831280050"/>
      </c:barChart>
      <c:catAx>
        <c:axId val="136117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31280050"/>
        <c:crosses val="autoZero"/>
        <c:auto val="1"/>
        <c:lblAlgn val="ctr"/>
        <c:lblOffset val="100"/>
        <c:noMultiLvlLbl val="1"/>
      </c:catAx>
      <c:valAx>
        <c:axId val="83128005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CURRENT RATIO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6117753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TRADE DAYS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'Computers_Software &amp; Consulting'!$K$122</c:f>
              <c:strCache>
                <c:ptCount val="1"/>
                <c:pt idx="0">
                  <c:v>TRADE DAYS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E0F-42A3-A168-3887BBEA1709}"/>
              </c:ext>
            </c:extLst>
          </c:dPt>
          <c:dPt>
            <c:idx val="6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E0F-42A3-A168-3887BBEA17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'Computers_Software &amp; Consulting'!$J$123:$J$133</c:f>
              <c:strCache>
                <c:ptCount val="11"/>
                <c:pt idx="0">
                  <c:v>TCS</c:v>
                </c:pt>
                <c:pt idx="1">
                  <c:v>INFY</c:v>
                </c:pt>
                <c:pt idx="2">
                  <c:v>HCLTECH</c:v>
                </c:pt>
                <c:pt idx="3">
                  <c:v>WIPRO</c:v>
                </c:pt>
                <c:pt idx="4">
                  <c:v>LTIM</c:v>
                </c:pt>
                <c:pt idx="5">
                  <c:v>TECHM</c:v>
                </c:pt>
                <c:pt idx="6">
                  <c:v>TATAELXSI</c:v>
                </c:pt>
                <c:pt idx="7">
                  <c:v>MPHASIS</c:v>
                </c:pt>
                <c:pt idx="8">
                  <c:v>PERSISTENT</c:v>
                </c:pt>
                <c:pt idx="9">
                  <c:v>COFORGE</c:v>
                </c:pt>
                <c:pt idx="10">
                  <c:v>KPITTECH</c:v>
                </c:pt>
              </c:strCache>
            </c:strRef>
          </c:cat>
          <c:val>
            <c:numRef>
              <c:f>'Computers_Software &amp; Consulting'!$K$123:$K$133</c:f>
              <c:numCache>
                <c:formatCode>0.0</c:formatCode>
                <c:ptCount val="11"/>
                <c:pt idx="0">
                  <c:v>81.435256233977057</c:v>
                </c:pt>
                <c:pt idx="1">
                  <c:v>63.227837320378555</c:v>
                </c:pt>
                <c:pt idx="2">
                  <c:v>94.210840167166054</c:v>
                </c:pt>
                <c:pt idx="3">
                  <c:v>51.312494474405447</c:v>
                </c:pt>
                <c:pt idx="4">
                  <c:v>61.893695567007192</c:v>
                </c:pt>
                <c:pt idx="5">
                  <c:v>88.232876712328761</c:v>
                </c:pt>
                <c:pt idx="6">
                  <c:v>113.30788804071247</c:v>
                </c:pt>
                <c:pt idx="7">
                  <c:v>70.180098565009416</c:v>
                </c:pt>
                <c:pt idx="8">
                  <c:v>68.620524488085266</c:v>
                </c:pt>
                <c:pt idx="9">
                  <c:v>73.455396132252019</c:v>
                </c:pt>
                <c:pt idx="10">
                  <c:v>83.955423476968789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0E0F-42A3-A168-3887BBEA1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232181"/>
        <c:axId val="1280124482"/>
      </c:barChart>
      <c:catAx>
        <c:axId val="4572321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80124482"/>
        <c:crosses val="autoZero"/>
        <c:auto val="1"/>
        <c:lblAlgn val="ctr"/>
        <c:lblOffset val="100"/>
        <c:noMultiLvlLbl val="1"/>
      </c:catAx>
      <c:valAx>
        <c:axId val="128012448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TRADE DAYS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5723218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DEBT2EQUITY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'Computers_Software &amp; Consulting'!$K$135</c:f>
              <c:strCache>
                <c:ptCount val="1"/>
                <c:pt idx="0">
                  <c:v>DEBT2EQUITY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3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77A-41A7-9C6E-A2E006DACE88}"/>
              </c:ext>
            </c:extLst>
          </c:dPt>
          <c:cat>
            <c:strRef>
              <c:f>'Computers_Software &amp; Consulting'!$J$136:$J$146</c:f>
              <c:strCache>
                <c:ptCount val="11"/>
                <c:pt idx="0">
                  <c:v>TCS</c:v>
                </c:pt>
                <c:pt idx="1">
                  <c:v>INFY</c:v>
                </c:pt>
                <c:pt idx="2">
                  <c:v>HCLTECH</c:v>
                </c:pt>
                <c:pt idx="3">
                  <c:v>WIPRO</c:v>
                </c:pt>
                <c:pt idx="4">
                  <c:v>LTIM</c:v>
                </c:pt>
                <c:pt idx="5">
                  <c:v>TECHM</c:v>
                </c:pt>
                <c:pt idx="6">
                  <c:v>TATAELXSI</c:v>
                </c:pt>
                <c:pt idx="7">
                  <c:v>MPHASIS</c:v>
                </c:pt>
                <c:pt idx="8">
                  <c:v>PERSISTENT</c:v>
                </c:pt>
                <c:pt idx="9">
                  <c:v>COFORGE</c:v>
                </c:pt>
                <c:pt idx="10">
                  <c:v>KPITTECH</c:v>
                </c:pt>
              </c:strCache>
            </c:strRef>
          </c:cat>
          <c:val>
            <c:numRef>
              <c:f>'Computers_Software &amp; Consulting'!$K$136:$K$146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3.4420012844429491E-2</c:v>
                </c:pt>
                <c:pt idx="3">
                  <c:v>0.19310140750842703</c:v>
                </c:pt>
                <c:pt idx="4">
                  <c:v>7.5305741309717456E-3</c:v>
                </c:pt>
                <c:pt idx="5">
                  <c:v>5.5573751439529206E-3</c:v>
                </c:pt>
                <c:pt idx="6">
                  <c:v>0</c:v>
                </c:pt>
                <c:pt idx="7">
                  <c:v>2.4955886059994957E-2</c:v>
                </c:pt>
                <c:pt idx="8">
                  <c:v>0.10794451450189155</c:v>
                </c:pt>
                <c:pt idx="9">
                  <c:v>0.10665825181445251</c:v>
                </c:pt>
                <c:pt idx="10">
                  <c:v>2.9585087191822009E-2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277A-41A7-9C6E-A2E006DAC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351826"/>
        <c:axId val="241180218"/>
      </c:barChart>
      <c:catAx>
        <c:axId val="69635182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41180218"/>
        <c:crosses val="autoZero"/>
        <c:auto val="1"/>
        <c:lblAlgn val="ctr"/>
        <c:lblOffset val="100"/>
        <c:noMultiLvlLbl val="1"/>
      </c:catAx>
      <c:valAx>
        <c:axId val="24118021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96351826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0</xdr:colOff>
      <xdr:row>6</xdr:row>
      <xdr:rowOff>0</xdr:rowOff>
    </xdr:from>
    <xdr:ext cx="57150" cy="85725"/>
    <xdr:pic>
      <xdr:nvPicPr>
        <xdr:cNvPr id="2" name="image1.gif" descr="https://www.bseindia.com/include/images/rs.gif">
          <a:extLst>
            <a:ext uri="{FF2B5EF4-FFF2-40B4-BE49-F238E27FC236}">
              <a16:creationId xmlns:a16="http://schemas.microsoft.com/office/drawing/2014/main" id="{D18D6F97-B197-4D15-B419-CA666E785BA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077920" y="1249680"/>
          <a:ext cx="57150" cy="857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56</xdr:row>
      <xdr:rowOff>-133350</xdr:rowOff>
    </xdr:from>
    <xdr:ext cx="5810250" cy="581025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8449BF1F-8FB9-41E1-8947-AE5F0CF3624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4300" y="10900410"/>
          <a:ext cx="5810250" cy="58102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89</xdr:row>
      <xdr:rowOff>0</xdr:rowOff>
    </xdr:from>
    <xdr:ext cx="200025" cy="200025"/>
    <xdr:pic>
      <xdr:nvPicPr>
        <xdr:cNvPr id="4" name="image3.jpg">
          <a:extLst>
            <a:ext uri="{FF2B5EF4-FFF2-40B4-BE49-F238E27FC236}">
              <a16:creationId xmlns:a16="http://schemas.microsoft.com/office/drawing/2014/main" id="{F80D6AA3-D96A-48CF-97FC-FDF20BE9C7A7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9540" y="17571720"/>
          <a:ext cx="2000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89</xdr:row>
      <xdr:rowOff>0</xdr:rowOff>
    </xdr:from>
    <xdr:ext cx="200025" cy="200025"/>
    <xdr:pic>
      <xdr:nvPicPr>
        <xdr:cNvPr id="5" name="image3.jpg">
          <a:extLst>
            <a:ext uri="{FF2B5EF4-FFF2-40B4-BE49-F238E27FC236}">
              <a16:creationId xmlns:a16="http://schemas.microsoft.com/office/drawing/2014/main" id="{B366000E-FC87-4CE6-9616-B0AC8AEC25D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4920" y="17571720"/>
          <a:ext cx="2000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89</xdr:row>
      <xdr:rowOff>0</xdr:rowOff>
    </xdr:from>
    <xdr:ext cx="200025" cy="200025"/>
    <xdr:pic>
      <xdr:nvPicPr>
        <xdr:cNvPr id="6" name="image3.jpg">
          <a:extLst>
            <a:ext uri="{FF2B5EF4-FFF2-40B4-BE49-F238E27FC236}">
              <a16:creationId xmlns:a16="http://schemas.microsoft.com/office/drawing/2014/main" id="{0FD72D95-193C-4470-B99E-4CD3DF660165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61260" y="17571720"/>
          <a:ext cx="2000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89</xdr:row>
      <xdr:rowOff>0</xdr:rowOff>
    </xdr:from>
    <xdr:ext cx="200025" cy="200025"/>
    <xdr:pic>
      <xdr:nvPicPr>
        <xdr:cNvPr id="7" name="image3.jpg">
          <a:extLst>
            <a:ext uri="{FF2B5EF4-FFF2-40B4-BE49-F238E27FC236}">
              <a16:creationId xmlns:a16="http://schemas.microsoft.com/office/drawing/2014/main" id="{CFC44641-8832-4BC1-9038-7B268C032467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566160" y="17571720"/>
          <a:ext cx="2000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89</xdr:row>
      <xdr:rowOff>0</xdr:rowOff>
    </xdr:from>
    <xdr:ext cx="200025" cy="200025"/>
    <xdr:pic>
      <xdr:nvPicPr>
        <xdr:cNvPr id="8" name="image3.jpg">
          <a:extLst>
            <a:ext uri="{FF2B5EF4-FFF2-40B4-BE49-F238E27FC236}">
              <a16:creationId xmlns:a16="http://schemas.microsoft.com/office/drawing/2014/main" id="{F26CC154-BFB7-4FF1-9806-7354631230A1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24400" y="17571720"/>
          <a:ext cx="2000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89</xdr:row>
      <xdr:rowOff>0</xdr:rowOff>
    </xdr:from>
    <xdr:ext cx="200025" cy="200025"/>
    <xdr:pic>
      <xdr:nvPicPr>
        <xdr:cNvPr id="9" name="image3.jpg">
          <a:extLst>
            <a:ext uri="{FF2B5EF4-FFF2-40B4-BE49-F238E27FC236}">
              <a16:creationId xmlns:a16="http://schemas.microsoft.com/office/drawing/2014/main" id="{B98E4888-D3F9-4EC9-9D47-79018FCCB28A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08320" y="17571720"/>
          <a:ext cx="2000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89</xdr:row>
      <xdr:rowOff>0</xdr:rowOff>
    </xdr:from>
    <xdr:ext cx="200025" cy="200025"/>
    <xdr:pic>
      <xdr:nvPicPr>
        <xdr:cNvPr id="10" name="image3.jpg">
          <a:extLst>
            <a:ext uri="{FF2B5EF4-FFF2-40B4-BE49-F238E27FC236}">
              <a16:creationId xmlns:a16="http://schemas.microsoft.com/office/drawing/2014/main" id="{5A09E943-CC0F-431F-8900-8CB6D0380097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568440" y="17571720"/>
          <a:ext cx="2000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89</xdr:row>
      <xdr:rowOff>0</xdr:rowOff>
    </xdr:from>
    <xdr:ext cx="200025" cy="200025"/>
    <xdr:pic>
      <xdr:nvPicPr>
        <xdr:cNvPr id="11" name="image3.jpg">
          <a:extLst>
            <a:ext uri="{FF2B5EF4-FFF2-40B4-BE49-F238E27FC236}">
              <a16:creationId xmlns:a16="http://schemas.microsoft.com/office/drawing/2014/main" id="{62D24A58-19C8-419C-9CB5-579BAA645AD4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69480" y="17571720"/>
          <a:ext cx="2000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89</xdr:row>
      <xdr:rowOff>0</xdr:rowOff>
    </xdr:from>
    <xdr:ext cx="200025" cy="200025"/>
    <xdr:pic>
      <xdr:nvPicPr>
        <xdr:cNvPr id="12" name="image3.jpg">
          <a:extLst>
            <a:ext uri="{FF2B5EF4-FFF2-40B4-BE49-F238E27FC236}">
              <a16:creationId xmlns:a16="http://schemas.microsoft.com/office/drawing/2014/main" id="{3539F9A8-63E3-4EA7-9490-A364ED9E2E83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229600" y="17571720"/>
          <a:ext cx="2000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89</xdr:row>
      <xdr:rowOff>0</xdr:rowOff>
    </xdr:from>
    <xdr:ext cx="200025" cy="200025"/>
    <xdr:pic>
      <xdr:nvPicPr>
        <xdr:cNvPr id="13" name="image3.jpg">
          <a:extLst>
            <a:ext uri="{FF2B5EF4-FFF2-40B4-BE49-F238E27FC236}">
              <a16:creationId xmlns:a16="http://schemas.microsoft.com/office/drawing/2014/main" id="{2C740226-7098-4815-9D70-4037211270C4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968740" y="17571720"/>
          <a:ext cx="2000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89</xdr:row>
      <xdr:rowOff>0</xdr:rowOff>
    </xdr:from>
    <xdr:ext cx="200025" cy="200025"/>
    <xdr:pic>
      <xdr:nvPicPr>
        <xdr:cNvPr id="14" name="image3.jpg">
          <a:extLst>
            <a:ext uri="{FF2B5EF4-FFF2-40B4-BE49-F238E27FC236}">
              <a16:creationId xmlns:a16="http://schemas.microsoft.com/office/drawing/2014/main" id="{9B87103F-EAE6-4B38-A336-A67E5B2D695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669780" y="17571720"/>
          <a:ext cx="2000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89</xdr:row>
      <xdr:rowOff>0</xdr:rowOff>
    </xdr:from>
    <xdr:ext cx="200025" cy="200025"/>
    <xdr:pic>
      <xdr:nvPicPr>
        <xdr:cNvPr id="15" name="image3.jpg">
          <a:extLst>
            <a:ext uri="{FF2B5EF4-FFF2-40B4-BE49-F238E27FC236}">
              <a16:creationId xmlns:a16="http://schemas.microsoft.com/office/drawing/2014/main" id="{52413AC4-887B-4C4E-9DF7-5170F6F5ECDE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523220" y="17571720"/>
          <a:ext cx="2000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0</xdr:colOff>
      <xdr:row>89</xdr:row>
      <xdr:rowOff>0</xdr:rowOff>
    </xdr:from>
    <xdr:ext cx="200025" cy="200025"/>
    <xdr:pic>
      <xdr:nvPicPr>
        <xdr:cNvPr id="16" name="image3.jpg">
          <a:extLst>
            <a:ext uri="{FF2B5EF4-FFF2-40B4-BE49-F238E27FC236}">
              <a16:creationId xmlns:a16="http://schemas.microsoft.com/office/drawing/2014/main" id="{8C3B19E0-5598-4934-B698-4BD76F0F2DD4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300460" y="17571720"/>
          <a:ext cx="2000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89</xdr:row>
      <xdr:rowOff>0</xdr:rowOff>
    </xdr:from>
    <xdr:ext cx="200025" cy="200025"/>
    <xdr:pic>
      <xdr:nvPicPr>
        <xdr:cNvPr id="17" name="image3.jpg">
          <a:extLst>
            <a:ext uri="{FF2B5EF4-FFF2-40B4-BE49-F238E27FC236}">
              <a16:creationId xmlns:a16="http://schemas.microsoft.com/office/drawing/2014/main" id="{82828DA2-13A5-421B-94B6-A26D46FA0EB1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115800" y="17571720"/>
          <a:ext cx="2000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89</xdr:row>
      <xdr:rowOff>0</xdr:rowOff>
    </xdr:from>
    <xdr:ext cx="200025" cy="200025"/>
    <xdr:pic>
      <xdr:nvPicPr>
        <xdr:cNvPr id="18" name="image3.jpg">
          <a:extLst>
            <a:ext uri="{FF2B5EF4-FFF2-40B4-BE49-F238E27FC236}">
              <a16:creationId xmlns:a16="http://schemas.microsoft.com/office/drawing/2014/main" id="{F701C955-CADD-41E4-BE50-762CA5666E5C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068300" y="17571720"/>
          <a:ext cx="2000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16</xdr:col>
      <xdr:colOff>0</xdr:colOff>
      <xdr:row>89</xdr:row>
      <xdr:rowOff>0</xdr:rowOff>
    </xdr:from>
    <xdr:ext cx="200025" cy="200025"/>
    <xdr:pic>
      <xdr:nvPicPr>
        <xdr:cNvPr id="19" name="image3.jpg">
          <a:extLst>
            <a:ext uri="{FF2B5EF4-FFF2-40B4-BE49-F238E27FC236}">
              <a16:creationId xmlns:a16="http://schemas.microsoft.com/office/drawing/2014/main" id="{A4DFEA98-9D82-4DCF-84B3-E4FAE8E0F5FF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784580" y="17571720"/>
          <a:ext cx="200025" cy="2000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76200</xdr:colOff>
      <xdr:row>19</xdr:row>
      <xdr:rowOff>0</xdr:rowOff>
    </xdr:from>
    <xdr:ext cx="4295775" cy="2657475"/>
    <xdr:graphicFrame macro="">
      <xdr:nvGraphicFramePr>
        <xdr:cNvPr id="2" name="Chart 21" title="Chart">
          <a:extLst>
            <a:ext uri="{FF2B5EF4-FFF2-40B4-BE49-F238E27FC236}">
              <a16:creationId xmlns:a16="http://schemas.microsoft.com/office/drawing/2014/main" id="{A80D7BD8-B662-4887-A350-EDC3F18044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76200</xdr:colOff>
      <xdr:row>33</xdr:row>
      <xdr:rowOff>76200</xdr:rowOff>
    </xdr:from>
    <xdr:ext cx="4295775" cy="2657475"/>
    <xdr:graphicFrame macro="">
      <xdr:nvGraphicFramePr>
        <xdr:cNvPr id="3" name="Chart 22" title="Chart">
          <a:extLst>
            <a:ext uri="{FF2B5EF4-FFF2-40B4-BE49-F238E27FC236}">
              <a16:creationId xmlns:a16="http://schemas.microsoft.com/office/drawing/2014/main" id="{CA4B8611-1D49-4455-B743-11B74AE56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2</xdr:col>
      <xdr:colOff>76200</xdr:colOff>
      <xdr:row>48</xdr:row>
      <xdr:rowOff>95250</xdr:rowOff>
    </xdr:from>
    <xdr:ext cx="6419850" cy="2343150"/>
    <xdr:graphicFrame macro="">
      <xdr:nvGraphicFramePr>
        <xdr:cNvPr id="4" name="Chart 23" title="Chart">
          <a:extLst>
            <a:ext uri="{FF2B5EF4-FFF2-40B4-BE49-F238E27FC236}">
              <a16:creationId xmlns:a16="http://schemas.microsoft.com/office/drawing/2014/main" id="{17BA62CB-873B-4672-BFD0-1B4227D0B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2</xdr:col>
      <xdr:colOff>76200</xdr:colOff>
      <xdr:row>61</xdr:row>
      <xdr:rowOff>9525</xdr:rowOff>
    </xdr:from>
    <xdr:ext cx="6419850" cy="2124075"/>
    <xdr:graphicFrame macro="">
      <xdr:nvGraphicFramePr>
        <xdr:cNvPr id="5" name="Chart 24" title="Chart">
          <a:extLst>
            <a:ext uri="{FF2B5EF4-FFF2-40B4-BE49-F238E27FC236}">
              <a16:creationId xmlns:a16="http://schemas.microsoft.com/office/drawing/2014/main" id="{4EB37292-5D9A-4B7A-807C-0173FBCCB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2</xdr:col>
      <xdr:colOff>76200</xdr:colOff>
      <xdr:row>72</xdr:row>
      <xdr:rowOff>85725</xdr:rowOff>
    </xdr:from>
    <xdr:ext cx="6467475" cy="2438400"/>
    <xdr:graphicFrame macro="">
      <xdr:nvGraphicFramePr>
        <xdr:cNvPr id="6" name="Chart 25" title="Chart">
          <a:extLst>
            <a:ext uri="{FF2B5EF4-FFF2-40B4-BE49-F238E27FC236}">
              <a16:creationId xmlns:a16="http://schemas.microsoft.com/office/drawing/2014/main" id="{608E449C-7EB9-4ACE-8EE5-BA0A37BDB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2</xdr:col>
      <xdr:colOff>76200</xdr:colOff>
      <xdr:row>85</xdr:row>
      <xdr:rowOff>95250</xdr:rowOff>
    </xdr:from>
    <xdr:ext cx="6467475" cy="4105275"/>
    <xdr:graphicFrame macro="">
      <xdr:nvGraphicFramePr>
        <xdr:cNvPr id="7" name="Chart 26" title="Chart">
          <a:extLst>
            <a:ext uri="{FF2B5EF4-FFF2-40B4-BE49-F238E27FC236}">
              <a16:creationId xmlns:a16="http://schemas.microsoft.com/office/drawing/2014/main" id="{99CD8D3D-499F-41F5-9682-973AB14B72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2</xdr:col>
      <xdr:colOff>76200</xdr:colOff>
      <xdr:row>107</xdr:row>
      <xdr:rowOff>57150</xdr:rowOff>
    </xdr:from>
    <xdr:ext cx="6467475" cy="2438400"/>
    <xdr:graphicFrame macro="">
      <xdr:nvGraphicFramePr>
        <xdr:cNvPr id="8" name="Chart 27" title="Chart">
          <a:extLst>
            <a:ext uri="{FF2B5EF4-FFF2-40B4-BE49-F238E27FC236}">
              <a16:creationId xmlns:a16="http://schemas.microsoft.com/office/drawing/2014/main" id="{8FBE09F6-1816-4442-B4CB-05BB537729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2</xdr:col>
      <xdr:colOff>76200</xdr:colOff>
      <xdr:row>120</xdr:row>
      <xdr:rowOff>66675</xdr:rowOff>
    </xdr:from>
    <xdr:ext cx="6467475" cy="2438400"/>
    <xdr:graphicFrame macro="">
      <xdr:nvGraphicFramePr>
        <xdr:cNvPr id="9" name="Chart 28" title="Chart">
          <a:extLst>
            <a:ext uri="{FF2B5EF4-FFF2-40B4-BE49-F238E27FC236}">
              <a16:creationId xmlns:a16="http://schemas.microsoft.com/office/drawing/2014/main" id="{606FF819-8BE3-4068-8B17-95CCF627C7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2</xdr:col>
      <xdr:colOff>76200</xdr:colOff>
      <xdr:row>133</xdr:row>
      <xdr:rowOff>76200</xdr:rowOff>
    </xdr:from>
    <xdr:ext cx="6467475" cy="2438400"/>
    <xdr:graphicFrame macro="">
      <xdr:nvGraphicFramePr>
        <xdr:cNvPr id="10" name="Chart 29" title="Chart">
          <a:extLst>
            <a:ext uri="{FF2B5EF4-FFF2-40B4-BE49-F238E27FC236}">
              <a16:creationId xmlns:a16="http://schemas.microsoft.com/office/drawing/2014/main" id="{3ADC5585-0194-4EC1-A587-6C52B65047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2</xdr:col>
      <xdr:colOff>76200</xdr:colOff>
      <xdr:row>146</xdr:row>
      <xdr:rowOff>85725</xdr:rowOff>
    </xdr:from>
    <xdr:ext cx="6467475" cy="2438400"/>
    <xdr:graphicFrame macro="">
      <xdr:nvGraphicFramePr>
        <xdr:cNvPr id="11" name="Chart 30" title="Chart">
          <a:extLst>
            <a:ext uri="{FF2B5EF4-FFF2-40B4-BE49-F238E27FC236}">
              <a16:creationId xmlns:a16="http://schemas.microsoft.com/office/drawing/2014/main" id="{C253710C-BB79-4C9D-95C2-61A60C7A2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2</xdr:col>
      <xdr:colOff>76200</xdr:colOff>
      <xdr:row>173</xdr:row>
      <xdr:rowOff>95250</xdr:rowOff>
    </xdr:from>
    <xdr:ext cx="6467475" cy="2438400"/>
    <xdr:graphicFrame macro="">
      <xdr:nvGraphicFramePr>
        <xdr:cNvPr id="12" name="Chart 31" title="Chart">
          <a:extLst>
            <a:ext uri="{FF2B5EF4-FFF2-40B4-BE49-F238E27FC236}">
              <a16:creationId xmlns:a16="http://schemas.microsoft.com/office/drawing/2014/main" id="{12C42B0A-F7CF-48AB-84A3-2F50ABACF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2</xdr:col>
      <xdr:colOff>76200</xdr:colOff>
      <xdr:row>186</xdr:row>
      <xdr:rowOff>104775</xdr:rowOff>
    </xdr:from>
    <xdr:ext cx="6467475" cy="2371725"/>
    <xdr:graphicFrame macro="">
      <xdr:nvGraphicFramePr>
        <xdr:cNvPr id="13" name="Chart 32" title="Chart">
          <a:extLst>
            <a:ext uri="{FF2B5EF4-FFF2-40B4-BE49-F238E27FC236}">
              <a16:creationId xmlns:a16="http://schemas.microsoft.com/office/drawing/2014/main" id="{3D40AB12-12C4-42E5-973D-70BC39C79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2</xdr:col>
      <xdr:colOff>76200</xdr:colOff>
      <xdr:row>199</xdr:row>
      <xdr:rowOff>114300</xdr:rowOff>
    </xdr:from>
    <xdr:ext cx="6467475" cy="2371725"/>
    <xdr:graphicFrame macro="">
      <xdr:nvGraphicFramePr>
        <xdr:cNvPr id="14" name="Chart 33" title="Chart">
          <a:extLst>
            <a:ext uri="{FF2B5EF4-FFF2-40B4-BE49-F238E27FC236}">
              <a16:creationId xmlns:a16="http://schemas.microsoft.com/office/drawing/2014/main" id="{1C2EC3C8-6EB1-43B3-9C8B-A26E56BE47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2</xdr:col>
      <xdr:colOff>76200</xdr:colOff>
      <xdr:row>212</xdr:row>
      <xdr:rowOff>123825</xdr:rowOff>
    </xdr:from>
    <xdr:ext cx="6467475" cy="2371725"/>
    <xdr:graphicFrame macro="">
      <xdr:nvGraphicFramePr>
        <xdr:cNvPr id="15" name="Chart 34" title="Chart">
          <a:extLst>
            <a:ext uri="{FF2B5EF4-FFF2-40B4-BE49-F238E27FC236}">
              <a16:creationId xmlns:a16="http://schemas.microsoft.com/office/drawing/2014/main" id="{BE7152CE-5D07-4654-ADE2-ACB0040BFD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2</xdr:col>
      <xdr:colOff>76200</xdr:colOff>
      <xdr:row>225</xdr:row>
      <xdr:rowOff>66675</xdr:rowOff>
    </xdr:from>
    <xdr:ext cx="6467475" cy="2438400"/>
    <xdr:graphicFrame macro="">
      <xdr:nvGraphicFramePr>
        <xdr:cNvPr id="16" name="Chart 35" title="Chart">
          <a:extLst>
            <a:ext uri="{FF2B5EF4-FFF2-40B4-BE49-F238E27FC236}">
              <a16:creationId xmlns:a16="http://schemas.microsoft.com/office/drawing/2014/main" id="{F3C30508-683C-421E-B2D6-EB28AFB61D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9</xdr:col>
      <xdr:colOff>885825</xdr:colOff>
      <xdr:row>8</xdr:row>
      <xdr:rowOff>47625</xdr:rowOff>
    </xdr:from>
    <xdr:ext cx="2895600" cy="1495425"/>
    <xdr:graphicFrame macro="">
      <xdr:nvGraphicFramePr>
        <xdr:cNvPr id="17" name="Chart 36" title="Chart">
          <a:extLst>
            <a:ext uri="{FF2B5EF4-FFF2-40B4-BE49-F238E27FC236}">
              <a16:creationId xmlns:a16="http://schemas.microsoft.com/office/drawing/2014/main" id="{CE6ECC87-E666-490E-9889-3F1EB07E6E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2</xdr:col>
      <xdr:colOff>76200</xdr:colOff>
      <xdr:row>159</xdr:row>
      <xdr:rowOff>95250</xdr:rowOff>
    </xdr:from>
    <xdr:ext cx="6467475" cy="2371725"/>
    <xdr:graphicFrame macro="">
      <xdr:nvGraphicFramePr>
        <xdr:cNvPr id="18" name="Chart 37" title="Chart">
          <a:extLst>
            <a:ext uri="{FF2B5EF4-FFF2-40B4-BE49-F238E27FC236}">
              <a16:creationId xmlns:a16="http://schemas.microsoft.com/office/drawing/2014/main" id="{71619F71-0275-441B-A205-E5B2C7F509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oneCellAnchor>
  <xdr:oneCellAnchor>
    <xdr:from>
      <xdr:col>6</xdr:col>
      <xdr:colOff>647700</xdr:colOff>
      <xdr:row>21</xdr:row>
      <xdr:rowOff>9525</xdr:rowOff>
    </xdr:from>
    <xdr:ext cx="3638550" cy="2266950"/>
    <xdr:graphicFrame macro="">
      <xdr:nvGraphicFramePr>
        <xdr:cNvPr id="19" name="Chart 38" title="Chart">
          <a:extLst>
            <a:ext uri="{FF2B5EF4-FFF2-40B4-BE49-F238E27FC236}">
              <a16:creationId xmlns:a16="http://schemas.microsoft.com/office/drawing/2014/main" id="{646B2244-A75C-4F1B-9FFC-F21CE9DEC1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 fLocksWithSheet="0"/>
  </xdr:oneCellAnchor>
  <xdr:oneCellAnchor>
    <xdr:from>
      <xdr:col>2</xdr:col>
      <xdr:colOff>76200</xdr:colOff>
      <xdr:row>3</xdr:row>
      <xdr:rowOff>95250</xdr:rowOff>
    </xdr:from>
    <xdr:ext cx="4629150" cy="2867025"/>
    <xdr:graphicFrame macro="">
      <xdr:nvGraphicFramePr>
        <xdr:cNvPr id="20" name="Chart 39" title="Chart">
          <a:extLst>
            <a:ext uri="{FF2B5EF4-FFF2-40B4-BE49-F238E27FC236}">
              <a16:creationId xmlns:a16="http://schemas.microsoft.com/office/drawing/2014/main" id="{9D391775-2C19-486C-90EB-D68FAE3A1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Computers%20-%20Software%20&amp;%20Consulting%20%20(6).xlsx" TargetMode="External"/><Relationship Id="rId1" Type="http://schemas.openxmlformats.org/officeDocument/2006/relationships/externalLinkPath" Target="/Users/profi/Downloads/Computers%20-%20Software%20&amp;%20Consulting%20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ustry"/>
      <sheetName val="Computers-Software &amp; Consulting"/>
      <sheetName val="Computers_Software &amp; Consulting"/>
      <sheetName val="TCS"/>
      <sheetName val="GROWTH"/>
      <sheetName val="QUALITY"/>
      <sheetName val="GROWTH totalmarket"/>
      <sheetName val="QUALITY TOTAL MARKET"/>
      <sheetName val="Dashboard"/>
      <sheetName val="PivotTable"/>
      <sheetName val="TATAELXSI"/>
      <sheetName val="IT Consulting &amp; Software"/>
      <sheetName val="Computers - Software &amp; Consulti"/>
      <sheetName val="IT TRIO"/>
      <sheetName val="LTI Itrinsic"/>
      <sheetName val="LTI"/>
      <sheetName val="infosys"/>
      <sheetName val="TCS DASHBOARD"/>
      <sheetName val="TECHM"/>
      <sheetName val="PERSISTENT"/>
      <sheetName val="WIPRO"/>
      <sheetName val="INFY"/>
      <sheetName val="HCLTECH"/>
      <sheetName val="NewGen"/>
      <sheetName val="MPHASIS"/>
      <sheetName val="MINDTREE"/>
      <sheetName val="NIITTECH"/>
      <sheetName val="CYIENT"/>
      <sheetName val="SONATSOFTW"/>
      <sheetName val="63MOONS"/>
      <sheetName val="Sheet2"/>
    </sheetNames>
    <sheetDataSet>
      <sheetData sheetId="0"/>
      <sheetData sheetId="1"/>
      <sheetData sheetId="2">
        <row r="5">
          <cell r="I5" t="str">
            <v>Market cap</v>
          </cell>
        </row>
      </sheetData>
      <sheetData sheetId="3"/>
      <sheetData sheetId="4">
        <row r="2">
          <cell r="C2" t="str">
            <v>MARKETCAP</v>
          </cell>
          <cell r="D2" t="str">
            <v>SALES_2023</v>
          </cell>
          <cell r="E2" t="str">
            <v>SALES_2022</v>
          </cell>
          <cell r="F2" t="str">
            <v>SALES_2020</v>
          </cell>
          <cell r="G2" t="str">
            <v>SALES_2015</v>
          </cell>
          <cell r="H2" t="str">
            <v>SALES_2010</v>
          </cell>
          <cell r="I2" t="str">
            <v>SALES_2005</v>
          </cell>
          <cell r="J2" t="str">
            <v>SALES_2000</v>
          </cell>
          <cell r="Z2" t="str">
            <v>Growth 19 yrs</v>
          </cell>
          <cell r="AA2" t="str">
            <v>Growth 14 yrs</v>
          </cell>
          <cell r="AB2" t="str">
            <v>Growth 9 yrs</v>
          </cell>
          <cell r="AC2" t="str">
            <v>Growth 4 yrs</v>
          </cell>
          <cell r="AD2" t="str">
            <v>Growth CY</v>
          </cell>
        </row>
        <row r="3">
          <cell r="C3">
            <v>2805362.6594965011</v>
          </cell>
          <cell r="D3">
            <v>751681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Y3" t="str">
            <v>IT INDUSTRRY</v>
          </cell>
          <cell r="Z3">
            <v>0.1980126979937944</v>
          </cell>
          <cell r="AA3">
            <v>0.17301711667288933</v>
          </cell>
          <cell r="AB3">
            <v>0.15656331013154201</v>
          </cell>
          <cell r="AC3">
            <v>0.12878937005184654</v>
          </cell>
          <cell r="AD3">
            <v>4.9483482468840601E-2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7A3FC1-B6D2-4F25-8FB6-D8E1832B2613}" name="Table_5" displayName="Table_5" ref="P45:R47" headerRowCount="0">
  <tableColumns count="3">
    <tableColumn id="1" xr3:uid="{AD43FFB4-5095-471F-89EE-79DBAF309534}" name="Column1"/>
    <tableColumn id="2" xr3:uid="{5AA31EBD-DC9C-4DF8-8F35-30050FE188C6}" name="Column2"/>
    <tableColumn id="3" xr3:uid="{8DB4D094-D84E-42CA-8003-BCB4DAD2F0DE}" name="Column3"/>
  </tableColumns>
  <tableStyleInfo name="TC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684D30B-3017-418F-877E-D7319F8B3C15}" name="Table_6" displayName="Table_6" ref="U47:V47" headerRowCount="0">
  <tableColumns count="2">
    <tableColumn id="1" xr3:uid="{85C28289-8222-4C89-9EED-5FDC30B3355D}" name="Column1"/>
    <tableColumn id="2" xr3:uid="{078F25EE-8FDC-4520-858B-896ADF79A2B1}" name="Column2"/>
  </tableColumns>
  <tableStyleInfo name="TC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280065B-BDF8-42AC-AFC4-722E178DAA92}" name="Table_7" displayName="Table_7" ref="Q48:Q54">
  <tableColumns count="1">
    <tableColumn id="1" xr3:uid="{E1E23EC2-4144-4B20-A134-23E3019DF714}" name="GROWTH"/>
  </tableColumns>
  <tableStyleInfo name="TCS-style 3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hyperlink" Target="http://www.profitfromit.in/" TargetMode="External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profitfromit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FCBD3-E819-4460-9E99-940DCF08D8BC}">
  <dimension ref="A1:AH936"/>
  <sheetViews>
    <sheetView showGridLines="0" tabSelected="1" workbookViewId="0"/>
  </sheetViews>
  <sheetFormatPr defaultColWidth="14" defaultRowHeight="15" customHeight="1"/>
  <cols>
    <col min="1" max="1" width="1.88671875" style="45" customWidth="1"/>
    <col min="2" max="2" width="16.5546875" style="45" customWidth="1"/>
    <col min="3" max="3" width="17.44140625" style="45" customWidth="1"/>
    <col min="4" max="4" width="16.109375" style="45" customWidth="1"/>
    <col min="5" max="5" width="16.88671875" style="45" customWidth="1"/>
    <col min="6" max="6" width="12.88671875" style="45" customWidth="1"/>
    <col min="7" max="7" width="14" style="45" customWidth="1"/>
    <col min="8" max="8" width="10.21875" style="45" customWidth="1"/>
    <col min="9" max="9" width="14" style="45" customWidth="1"/>
    <col min="10" max="10" width="10.77734375" style="45" customWidth="1"/>
    <col min="11" max="11" width="10.21875" style="45" customWidth="1"/>
    <col min="12" max="12" width="12.44140625" style="45" customWidth="1"/>
    <col min="13" max="13" width="11.33203125" style="45" customWidth="1"/>
    <col min="14" max="14" width="11.88671875" style="45" customWidth="1"/>
    <col min="15" max="15" width="13.88671875" style="45" customWidth="1"/>
    <col min="16" max="16" width="10.44140625" style="45" customWidth="1"/>
    <col min="17" max="17" width="11.6640625" style="45" customWidth="1"/>
    <col min="18" max="18" width="12.77734375" style="45" customWidth="1"/>
    <col min="19" max="19" width="18.77734375" style="45" customWidth="1"/>
    <col min="20" max="20" width="13.21875" style="45" customWidth="1"/>
    <col min="21" max="21" width="12.21875" style="45" customWidth="1"/>
    <col min="22" max="22" width="11.88671875" style="45" customWidth="1"/>
    <col min="23" max="23" width="10.6640625" style="45" customWidth="1"/>
    <col min="24" max="24" width="8.88671875" style="45" customWidth="1"/>
    <col min="25" max="25" width="19.33203125" style="45" customWidth="1"/>
    <col min="26" max="27" width="11.21875" style="45" customWidth="1"/>
    <col min="28" max="28" width="9" style="45" customWidth="1"/>
    <col min="29" max="29" width="10.5546875" style="45" customWidth="1"/>
    <col min="30" max="30" width="23.77734375" style="45" customWidth="1"/>
    <col min="31" max="31" width="9.6640625" style="45" customWidth="1"/>
    <col min="32" max="32" width="11.21875" style="45" customWidth="1"/>
    <col min="33" max="34" width="8.44140625" style="45" customWidth="1"/>
    <col min="35" max="16384" width="14" style="45"/>
  </cols>
  <sheetData>
    <row r="1" spans="1:34" ht="29.4" thickBot="1">
      <c r="A1" s="43"/>
      <c r="B1" s="44" t="s">
        <v>0</v>
      </c>
      <c r="E1" s="44" t="s">
        <v>1</v>
      </c>
      <c r="I1" s="43"/>
      <c r="J1" s="46" t="s">
        <v>2</v>
      </c>
      <c r="K1" s="43"/>
      <c r="L1" s="43"/>
      <c r="M1" s="43"/>
      <c r="N1" s="43"/>
      <c r="O1" s="43"/>
      <c r="P1" s="43"/>
      <c r="Q1" s="43"/>
      <c r="R1" s="43"/>
      <c r="S1" s="44" t="s">
        <v>3</v>
      </c>
      <c r="U1" s="43"/>
      <c r="V1" s="43"/>
      <c r="W1" s="43"/>
      <c r="X1" s="44" t="s">
        <v>4</v>
      </c>
      <c r="Y1" s="43"/>
      <c r="Z1" s="43"/>
      <c r="AB1" s="43"/>
      <c r="AC1" s="43"/>
      <c r="AD1" s="43"/>
      <c r="AE1" s="43"/>
      <c r="AF1" s="43"/>
      <c r="AG1" s="43"/>
      <c r="AH1" s="43"/>
    </row>
    <row r="2" spans="1:34" ht="14.4">
      <c r="A2" s="43"/>
      <c r="B2" s="47" t="s">
        <v>5</v>
      </c>
      <c r="C2" s="47" t="s">
        <v>6</v>
      </c>
      <c r="D2" s="47" t="s">
        <v>7</v>
      </c>
      <c r="E2" s="47" t="s">
        <v>8</v>
      </c>
      <c r="F2" s="47" t="s">
        <v>9</v>
      </c>
      <c r="G2" s="47" t="s">
        <v>10</v>
      </c>
      <c r="H2" s="47" t="s">
        <v>11</v>
      </c>
      <c r="I2" s="47" t="s">
        <v>12</v>
      </c>
      <c r="J2" s="47" t="s">
        <v>13</v>
      </c>
      <c r="K2" s="47" t="s">
        <v>14</v>
      </c>
      <c r="L2" s="47" t="s">
        <v>15</v>
      </c>
      <c r="M2" s="47" t="s">
        <v>16</v>
      </c>
      <c r="N2" s="47" t="s">
        <v>17</v>
      </c>
      <c r="O2" s="47" t="s">
        <v>18</v>
      </c>
      <c r="P2" s="47" t="s">
        <v>19</v>
      </c>
      <c r="Q2" s="47" t="s">
        <v>20</v>
      </c>
      <c r="R2" s="47" t="s">
        <v>21</v>
      </c>
      <c r="S2" s="48" t="s">
        <v>22</v>
      </c>
      <c r="T2" s="48" t="s">
        <v>23</v>
      </c>
      <c r="U2" s="48" t="s">
        <v>24</v>
      </c>
      <c r="V2" s="48" t="s">
        <v>25</v>
      </c>
      <c r="W2" s="48" t="s">
        <v>26</v>
      </c>
      <c r="X2" s="48" t="s">
        <v>27</v>
      </c>
      <c r="Y2" s="48" t="s">
        <v>28</v>
      </c>
      <c r="Z2" s="48" t="s">
        <v>29</v>
      </c>
      <c r="AB2" s="43"/>
      <c r="AC2" s="43"/>
      <c r="AD2" s="43"/>
      <c r="AE2" s="43"/>
      <c r="AF2" s="43"/>
      <c r="AG2" s="43"/>
      <c r="AH2" s="43"/>
    </row>
    <row r="3" spans="1:34" ht="14.4">
      <c r="A3" s="43"/>
      <c r="B3" s="49" t="s">
        <v>30</v>
      </c>
      <c r="C3" s="50">
        <f ca="1">IFERROR(__xludf.DUMMYFUNCTION("GOOGLEFINANCE(""NSE:""&amp;B3,""price"")"),4146)</f>
        <v>4146</v>
      </c>
      <c r="D3" s="50">
        <f ca="1">IFERROR(__xludf.DUMMYFUNCTION("GOOGLEFINANCE(""NSE:tcs"",""marketcap"")/10000000"),1501367.9341845)</f>
        <v>1501367.9341845</v>
      </c>
      <c r="E3" s="50">
        <f>C33</f>
        <v>248692</v>
      </c>
      <c r="F3" s="50">
        <f>G33</f>
        <v>47659</v>
      </c>
      <c r="G3" s="51">
        <v>612724</v>
      </c>
      <c r="H3" s="52">
        <f>K33</f>
        <v>130.86000000000001</v>
      </c>
      <c r="I3" s="53">
        <v>1</v>
      </c>
      <c r="J3" s="53">
        <v>362</v>
      </c>
      <c r="K3" s="53">
        <v>102383</v>
      </c>
      <c r="L3" s="53">
        <v>0</v>
      </c>
      <c r="M3" s="54">
        <f>7477+1569</f>
        <v>9046</v>
      </c>
      <c r="N3" s="50">
        <v>126940</v>
      </c>
      <c r="O3" s="50">
        <v>48482</v>
      </c>
      <c r="P3" s="55">
        <v>161124</v>
      </c>
      <c r="Q3" s="56">
        <f>10259+O3</f>
        <v>58741</v>
      </c>
      <c r="R3" s="51">
        <f>86+62+49532+8178</f>
        <v>57858</v>
      </c>
      <c r="S3" s="57">
        <v>1491</v>
      </c>
      <c r="T3" s="57">
        <v>21999</v>
      </c>
      <c r="U3" s="57">
        <v>-8068</v>
      </c>
      <c r="V3" s="57">
        <v>-15011</v>
      </c>
      <c r="W3" s="58">
        <f t="shared" ref="W3:W4" si="0">SUM(T3:V3)</f>
        <v>-1080</v>
      </c>
      <c r="X3" s="57">
        <v>4150</v>
      </c>
      <c r="Y3" s="57">
        <v>17000</v>
      </c>
      <c r="Z3" s="57">
        <v>4.0999999999999996</v>
      </c>
      <c r="AB3" s="43"/>
      <c r="AC3" s="43"/>
      <c r="AD3" s="43"/>
      <c r="AE3" s="43"/>
      <c r="AF3" s="43"/>
      <c r="AG3" s="43"/>
      <c r="AH3" s="43"/>
    </row>
    <row r="4" spans="1:34" ht="14.4">
      <c r="A4" s="43"/>
      <c r="B4" s="51" t="s">
        <v>31</v>
      </c>
      <c r="C4" s="51">
        <v>3206</v>
      </c>
      <c r="D4" s="56">
        <f ca="1">(C4*D3)/C3</f>
        <v>1160970.9592367359</v>
      </c>
      <c r="E4" s="51">
        <f>C32</f>
        <v>240893</v>
      </c>
      <c r="F4" s="56">
        <f>G32</f>
        <v>46099</v>
      </c>
      <c r="G4" s="51">
        <v>601546</v>
      </c>
      <c r="H4" s="51">
        <v>125.9</v>
      </c>
      <c r="I4" s="57">
        <v>1</v>
      </c>
      <c r="J4" s="57">
        <v>362</v>
      </c>
      <c r="K4" s="57">
        <v>91319</v>
      </c>
      <c r="L4" s="57">
        <v>0</v>
      </c>
      <c r="M4" s="57">
        <f>6516+1505</f>
        <v>8021</v>
      </c>
      <c r="N4" s="57">
        <v>112984</v>
      </c>
      <c r="O4" s="57">
        <v>46104</v>
      </c>
      <c r="P4" s="57">
        <v>146449</v>
      </c>
      <c r="Q4" s="57">
        <f>9026+O4</f>
        <v>55130</v>
      </c>
      <c r="R4" s="57">
        <f>127+16+44434+9143</f>
        <v>53720</v>
      </c>
      <c r="S4" s="57">
        <v>767</v>
      </c>
      <c r="T4" s="57">
        <v>22001</v>
      </c>
      <c r="U4" s="57">
        <v>-8268</v>
      </c>
      <c r="V4" s="57">
        <v>-13284</v>
      </c>
      <c r="W4" s="59">
        <f t="shared" si="0"/>
        <v>449</v>
      </c>
      <c r="X4" s="43"/>
      <c r="Y4" s="43"/>
      <c r="Z4" s="43"/>
      <c r="AB4" s="43"/>
      <c r="AC4" s="43"/>
      <c r="AD4" s="43"/>
      <c r="AE4" s="43"/>
      <c r="AF4" s="43"/>
      <c r="AG4" s="43"/>
      <c r="AH4" s="43"/>
    </row>
    <row r="5" spans="1:34" ht="14.4">
      <c r="A5" s="43"/>
      <c r="B5" s="60" t="s">
        <v>32</v>
      </c>
      <c r="C5" s="61">
        <f t="shared" ref="C5:F5" ca="1" si="1">(C3/C4)-1</f>
        <v>0.29320024953212731</v>
      </c>
      <c r="D5" s="61">
        <f t="shared" ca="1" si="1"/>
        <v>0.29320024953212731</v>
      </c>
      <c r="E5" s="61">
        <f t="shared" si="1"/>
        <v>3.2375369977541979E-2</v>
      </c>
      <c r="F5" s="61">
        <f t="shared" si="1"/>
        <v>3.3840213453654178E-2</v>
      </c>
      <c r="G5" s="62">
        <f>G3-G4</f>
        <v>11178</v>
      </c>
      <c r="H5" s="61">
        <f t="shared" ref="H5:W5" si="2">(H3/H4)-1</f>
        <v>3.93963463065925E-2</v>
      </c>
      <c r="I5" s="61">
        <f t="shared" si="2"/>
        <v>0</v>
      </c>
      <c r="J5" s="61">
        <f t="shared" si="2"/>
        <v>0</v>
      </c>
      <c r="K5" s="61">
        <f t="shared" si="2"/>
        <v>0.12115769993101111</v>
      </c>
      <c r="L5" s="61" t="e">
        <f t="shared" si="2"/>
        <v>#DIV/0!</v>
      </c>
      <c r="M5" s="61">
        <f t="shared" si="2"/>
        <v>0.12778955242488466</v>
      </c>
      <c r="N5" s="61">
        <f t="shared" si="2"/>
        <v>0.12352191460737805</v>
      </c>
      <c r="O5" s="61">
        <f t="shared" si="2"/>
        <v>5.1579038695124035E-2</v>
      </c>
      <c r="P5" s="61">
        <f t="shared" si="2"/>
        <v>0.10020553230134732</v>
      </c>
      <c r="Q5" s="61">
        <f t="shared" si="2"/>
        <v>6.549972791583536E-2</v>
      </c>
      <c r="R5" s="61">
        <f t="shared" si="2"/>
        <v>7.7029039463886839E-2</v>
      </c>
      <c r="S5" s="61">
        <f t="shared" si="2"/>
        <v>0.94393741851368973</v>
      </c>
      <c r="T5" s="61">
        <f t="shared" si="2"/>
        <v>-9.0904958865545282E-5</v>
      </c>
      <c r="U5" s="61">
        <f t="shared" si="2"/>
        <v>-2.418964683115632E-2</v>
      </c>
      <c r="V5" s="61">
        <f t="shared" si="2"/>
        <v>0.13000602228244507</v>
      </c>
      <c r="W5" s="63">
        <f t="shared" si="2"/>
        <v>-3.4053452115812917</v>
      </c>
      <c r="X5" s="43"/>
      <c r="Y5" s="43"/>
      <c r="Z5" s="43"/>
      <c r="AB5" s="43"/>
      <c r="AC5" s="43"/>
      <c r="AD5" s="43"/>
      <c r="AE5" s="43"/>
      <c r="AF5" s="43"/>
      <c r="AG5" s="43"/>
      <c r="AH5" s="43"/>
    </row>
    <row r="6" spans="1:34" ht="14.4">
      <c r="A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</row>
    <row r="7" spans="1:34" ht="14.4">
      <c r="A7" s="43"/>
      <c r="B7" s="45" t="s">
        <v>32</v>
      </c>
      <c r="C7" s="45" t="s">
        <v>33</v>
      </c>
      <c r="F7" s="45" t="s">
        <v>34</v>
      </c>
      <c r="I7" s="45" t="s">
        <v>35</v>
      </c>
      <c r="J7" s="43"/>
      <c r="K7" s="43"/>
      <c r="L7" s="43" t="s">
        <v>36</v>
      </c>
      <c r="M7" s="43"/>
      <c r="N7" s="43"/>
      <c r="O7" s="43"/>
      <c r="P7" s="43"/>
      <c r="Q7" s="43"/>
      <c r="R7" s="43" t="s">
        <v>37</v>
      </c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</row>
    <row r="8" spans="1:34" ht="14.4">
      <c r="A8" s="43"/>
      <c r="B8" s="64" t="s">
        <v>38</v>
      </c>
      <c r="C8" s="64" t="s">
        <v>39</v>
      </c>
      <c r="D8" s="64" t="s">
        <v>40</v>
      </c>
      <c r="E8" s="64" t="s">
        <v>41</v>
      </c>
      <c r="F8" s="64" t="s">
        <v>42</v>
      </c>
      <c r="G8" s="64" t="s">
        <v>43</v>
      </c>
      <c r="H8" s="64" t="s">
        <v>44</v>
      </c>
      <c r="I8" s="64" t="s">
        <v>45</v>
      </c>
      <c r="J8" s="64" t="s">
        <v>46</v>
      </c>
      <c r="K8" s="64" t="s">
        <v>47</v>
      </c>
      <c r="L8" s="64" t="s">
        <v>48</v>
      </c>
      <c r="M8" s="64" t="s">
        <v>49</v>
      </c>
      <c r="N8" s="64" t="s">
        <v>50</v>
      </c>
      <c r="O8" s="64" t="s">
        <v>51</v>
      </c>
      <c r="P8" s="64" t="s">
        <v>52</v>
      </c>
      <c r="Q8" s="64" t="s">
        <v>53</v>
      </c>
      <c r="R8" s="64" t="s">
        <v>54</v>
      </c>
      <c r="S8" s="64" t="s">
        <v>55</v>
      </c>
      <c r="T8" s="64" t="s">
        <v>56</v>
      </c>
      <c r="W8" s="43"/>
      <c r="X8" s="43"/>
      <c r="Y8" s="43"/>
      <c r="Z8" s="43"/>
      <c r="AA8" s="43"/>
    </row>
    <row r="9" spans="1:34" ht="14.4">
      <c r="A9" s="43"/>
      <c r="B9" s="65">
        <f>L49</f>
        <v>6.5497635904025353E-2</v>
      </c>
      <c r="C9" s="66">
        <f>J59</f>
        <v>0.18963995207768461</v>
      </c>
      <c r="D9" s="67">
        <f>N3/O3</f>
        <v>2.618291324615321</v>
      </c>
      <c r="E9" s="68">
        <f>(R3/E3)*365</f>
        <v>84.916965563829947</v>
      </c>
      <c r="F9" s="65">
        <f>M3/K3</f>
        <v>8.8354511979527844E-2</v>
      </c>
      <c r="G9" s="65">
        <f>Q3/P3</f>
        <v>0.36457014473324895</v>
      </c>
      <c r="H9" s="67">
        <f>J60</f>
        <v>92.259701492537317</v>
      </c>
      <c r="I9" s="65">
        <f>F3/K3</f>
        <v>0.46549720168387332</v>
      </c>
      <c r="J9" s="56">
        <f>F3/J3</f>
        <v>131.65469613259668</v>
      </c>
      <c r="K9" s="65">
        <f>F3/P3</f>
        <v>0.29579081949306124</v>
      </c>
      <c r="L9" s="56">
        <f ca="1">C3/H3</f>
        <v>31.682714351215036</v>
      </c>
      <c r="M9" s="66">
        <f ca="1">H3/C3</f>
        <v>3.1562952243125907E-2</v>
      </c>
      <c r="N9" s="56">
        <f>K3/(J3/I3)</f>
        <v>282.82596685082871</v>
      </c>
      <c r="O9" s="56">
        <f ca="1">C3/N9</f>
        <v>14.659191467333445</v>
      </c>
      <c r="P9" s="67">
        <f ca="1">S43</f>
        <v>3.244131455399061</v>
      </c>
      <c r="Q9" s="69">
        <v>0.123</v>
      </c>
      <c r="R9" s="70">
        <f>T3-O3</f>
        <v>-26483</v>
      </c>
      <c r="S9" s="51">
        <f>T3</f>
        <v>21999</v>
      </c>
      <c r="T9" s="68">
        <f>T3-S3</f>
        <v>20508</v>
      </c>
      <c r="W9" s="43"/>
    </row>
    <row r="10" spans="1:34" thickBot="1">
      <c r="A10" s="43"/>
      <c r="H10" s="71"/>
      <c r="J10" s="72"/>
      <c r="K10" s="72"/>
      <c r="L10" s="72"/>
      <c r="M10" s="72"/>
      <c r="N10" s="72"/>
      <c r="O10" s="72"/>
      <c r="P10" s="72"/>
      <c r="Q10" s="73">
        <v>0.125</v>
      </c>
      <c r="R10" s="72"/>
      <c r="S10" s="72"/>
      <c r="T10" s="72"/>
      <c r="U10" s="72"/>
      <c r="V10" s="72"/>
      <c r="W10" s="72"/>
    </row>
    <row r="11" spans="1:34" ht="28.8">
      <c r="A11" s="43"/>
      <c r="B11" s="44" t="s">
        <v>57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5"/>
    </row>
    <row r="12" spans="1:34" ht="27.6">
      <c r="A12" s="43"/>
      <c r="B12" s="76" t="s">
        <v>58</v>
      </c>
      <c r="C12" s="76" t="s">
        <v>59</v>
      </c>
      <c r="D12" s="77" t="s">
        <v>32</v>
      </c>
      <c r="E12" s="76" t="s">
        <v>60</v>
      </c>
      <c r="F12" s="76" t="s">
        <v>61</v>
      </c>
      <c r="G12" s="78" t="s">
        <v>62</v>
      </c>
      <c r="H12" s="77" t="s">
        <v>32</v>
      </c>
      <c r="I12" s="79" t="s">
        <v>13</v>
      </c>
      <c r="J12" s="76" t="s">
        <v>63</v>
      </c>
      <c r="K12" s="76" t="s">
        <v>11</v>
      </c>
      <c r="L12" s="79" t="s">
        <v>64</v>
      </c>
      <c r="M12" s="79" t="s">
        <v>44</v>
      </c>
      <c r="N12" s="76" t="s">
        <v>65</v>
      </c>
      <c r="O12" s="76" t="s">
        <v>66</v>
      </c>
      <c r="P12" s="76" t="s">
        <v>67</v>
      </c>
      <c r="Q12" s="76" t="s">
        <v>68</v>
      </c>
      <c r="R12" s="79" t="s">
        <v>69</v>
      </c>
      <c r="S12" s="76" t="s">
        <v>70</v>
      </c>
      <c r="T12" s="76" t="s">
        <v>71</v>
      </c>
      <c r="U12" s="79" t="s">
        <v>72</v>
      </c>
      <c r="V12" s="79" t="s">
        <v>73</v>
      </c>
      <c r="W12" s="80"/>
    </row>
    <row r="13" spans="1:34" ht="14.4">
      <c r="A13" s="43"/>
      <c r="B13" s="81" t="s">
        <v>74</v>
      </c>
      <c r="C13" s="82">
        <v>8103</v>
      </c>
      <c r="D13" s="82"/>
      <c r="E13" s="82">
        <v>-5650</v>
      </c>
      <c r="F13" s="82">
        <v>-11</v>
      </c>
      <c r="G13" s="82">
        <v>1832</v>
      </c>
      <c r="H13" s="82"/>
      <c r="I13" s="83">
        <v>49</v>
      </c>
      <c r="J13" s="82">
        <v>3430</v>
      </c>
      <c r="K13" s="84">
        <v>38.93</v>
      </c>
      <c r="L13" s="66">
        <f t="shared" ref="L13:L33" si="3">G13/C13</f>
        <v>0.22608910280143157</v>
      </c>
      <c r="M13" s="82">
        <f t="shared" ref="M13:M27" si="4">(C13+E13)/(-F13)</f>
        <v>223</v>
      </c>
      <c r="N13" s="82">
        <v>1475</v>
      </c>
      <c r="O13" s="82">
        <v>958.55</v>
      </c>
      <c r="P13" s="82">
        <f t="shared" ref="P13:P33" si="5">N13/K13</f>
        <v>37.888517852555871</v>
      </c>
      <c r="Q13" s="82">
        <f t="shared" ref="Q13:Q33" si="6">O13/K13</f>
        <v>24.622399178011815</v>
      </c>
      <c r="R13" s="85"/>
      <c r="S13" s="86"/>
      <c r="T13" s="86"/>
      <c r="U13" s="87"/>
      <c r="V13" s="88">
        <f t="shared" ref="V13:V33" si="7">U13/K13</f>
        <v>0</v>
      </c>
      <c r="W13" s="86"/>
      <c r="Z13" s="89"/>
      <c r="AA13" s="89"/>
      <c r="AF13" s="89"/>
      <c r="AH13" s="89"/>
    </row>
    <row r="14" spans="1:34" ht="14.4">
      <c r="A14" s="43"/>
      <c r="B14" s="81" t="s">
        <v>75</v>
      </c>
      <c r="C14" s="82">
        <v>11283</v>
      </c>
      <c r="D14" s="90">
        <f t="shared" ref="D14:D33" si="8">(C14/C13)-1</f>
        <v>0.39244724176231016</v>
      </c>
      <c r="E14" s="82">
        <v>-7947</v>
      </c>
      <c r="F14" s="82">
        <v>-5</v>
      </c>
      <c r="G14" s="82">
        <v>2717</v>
      </c>
      <c r="H14" s="90">
        <f t="shared" ref="H14:H33" si="9">(G14/G13)-1</f>
        <v>0.48307860262008728</v>
      </c>
      <c r="I14" s="83">
        <v>49</v>
      </c>
      <c r="J14" s="91">
        <v>3950</v>
      </c>
      <c r="K14" s="84">
        <v>55.53</v>
      </c>
      <c r="L14" s="66">
        <f t="shared" si="3"/>
        <v>0.24080475050961625</v>
      </c>
      <c r="M14" s="82">
        <f t="shared" si="4"/>
        <v>667.2</v>
      </c>
      <c r="N14" s="82">
        <v>2005</v>
      </c>
      <c r="O14" s="82">
        <v>1091</v>
      </c>
      <c r="P14" s="82">
        <f t="shared" si="5"/>
        <v>36.106609040158474</v>
      </c>
      <c r="Q14" s="82">
        <f t="shared" si="6"/>
        <v>19.647037637313165</v>
      </c>
      <c r="R14" s="85"/>
      <c r="S14" s="86"/>
      <c r="T14" s="86"/>
      <c r="U14" s="87"/>
      <c r="V14" s="88">
        <f t="shared" si="7"/>
        <v>0</v>
      </c>
      <c r="W14" s="86"/>
      <c r="AB14" s="92"/>
      <c r="AG14" s="92"/>
    </row>
    <row r="15" spans="1:34" ht="14.4">
      <c r="A15" s="43"/>
      <c r="B15" s="81" t="s">
        <v>76</v>
      </c>
      <c r="C15" s="82">
        <v>14940</v>
      </c>
      <c r="D15" s="90">
        <f t="shared" si="8"/>
        <v>0.32411592661526201</v>
      </c>
      <c r="E15" s="82">
        <v>-10639</v>
      </c>
      <c r="F15" s="82">
        <v>-3</v>
      </c>
      <c r="G15" s="82">
        <v>3758</v>
      </c>
      <c r="H15" s="90">
        <f t="shared" si="9"/>
        <v>0.38314317261685682</v>
      </c>
      <c r="I15" s="83">
        <v>98</v>
      </c>
      <c r="J15" s="82">
        <v>8752</v>
      </c>
      <c r="K15" s="84">
        <v>38.39</v>
      </c>
      <c r="L15" s="66">
        <f t="shared" si="3"/>
        <v>0.25153949129852743</v>
      </c>
      <c r="M15" s="82">
        <f t="shared" si="4"/>
        <v>1433.6666666666667</v>
      </c>
      <c r="N15" s="82">
        <v>1399</v>
      </c>
      <c r="O15" s="82">
        <v>900</v>
      </c>
      <c r="P15" s="82">
        <f t="shared" si="5"/>
        <v>36.441781713988014</v>
      </c>
      <c r="Q15" s="82">
        <f t="shared" si="6"/>
        <v>23.443605105496221</v>
      </c>
      <c r="R15" s="93">
        <v>38929</v>
      </c>
      <c r="S15" s="94" t="s">
        <v>77</v>
      </c>
      <c r="T15" s="94" t="s">
        <v>78</v>
      </c>
      <c r="U15" s="87"/>
      <c r="V15" s="88">
        <f t="shared" si="7"/>
        <v>0</v>
      </c>
      <c r="W15" s="86"/>
      <c r="AB15" s="92"/>
      <c r="AG15" s="92"/>
    </row>
    <row r="16" spans="1:34" ht="14.4">
      <c r="A16" s="43"/>
      <c r="B16" s="81" t="s">
        <v>79</v>
      </c>
      <c r="C16" s="82">
        <v>18980</v>
      </c>
      <c r="D16" s="90">
        <f t="shared" si="8"/>
        <v>0.2704149933065596</v>
      </c>
      <c r="E16" s="82">
        <v>-13514</v>
      </c>
      <c r="F16" s="82">
        <v>-3</v>
      </c>
      <c r="G16" s="82">
        <v>4509</v>
      </c>
      <c r="H16" s="90">
        <f t="shared" si="9"/>
        <v>0.19984034060670575</v>
      </c>
      <c r="I16" s="83">
        <v>98</v>
      </c>
      <c r="J16" s="82">
        <v>12102</v>
      </c>
      <c r="K16" s="84">
        <v>46.07</v>
      </c>
      <c r="L16" s="66">
        <f t="shared" si="3"/>
        <v>0.23756585879873551</v>
      </c>
      <c r="M16" s="82">
        <f t="shared" si="4"/>
        <v>1822</v>
      </c>
      <c r="N16" s="82">
        <v>1330</v>
      </c>
      <c r="O16" s="82">
        <v>730</v>
      </c>
      <c r="P16" s="82">
        <f t="shared" si="5"/>
        <v>28.869112220533971</v>
      </c>
      <c r="Q16" s="82">
        <f t="shared" si="6"/>
        <v>15.84545257217278</v>
      </c>
      <c r="R16" s="93"/>
      <c r="S16" s="86"/>
      <c r="T16" s="95"/>
      <c r="U16" s="96">
        <v>9</v>
      </c>
      <c r="V16" s="88">
        <f t="shared" si="7"/>
        <v>0.19535489472541784</v>
      </c>
      <c r="W16" s="86"/>
      <c r="AA16" s="97"/>
      <c r="AB16" s="92"/>
      <c r="AF16" s="97"/>
      <c r="AG16" s="92"/>
      <c r="AH16" s="97"/>
    </row>
    <row r="17" spans="1:34" ht="14.4">
      <c r="A17" s="43"/>
      <c r="B17" s="81" t="s">
        <v>80</v>
      </c>
      <c r="C17" s="82">
        <v>27813</v>
      </c>
      <c r="D17" s="90">
        <f t="shared" si="8"/>
        <v>0.46538461538461529</v>
      </c>
      <c r="E17" s="82">
        <v>-20643</v>
      </c>
      <c r="F17" s="82">
        <v>-29</v>
      </c>
      <c r="G17" s="82">
        <v>5256</v>
      </c>
      <c r="H17" s="90">
        <f t="shared" si="9"/>
        <v>0.16566866267465064</v>
      </c>
      <c r="I17" s="83">
        <v>198</v>
      </c>
      <c r="J17" s="82">
        <v>15502</v>
      </c>
      <c r="K17" s="84">
        <v>26.81</v>
      </c>
      <c r="L17" s="66">
        <f t="shared" si="3"/>
        <v>0.1889763779527559</v>
      </c>
      <c r="M17" s="82">
        <f t="shared" si="4"/>
        <v>247.24137931034483</v>
      </c>
      <c r="N17" s="82">
        <v>1054</v>
      </c>
      <c r="O17" s="82">
        <v>418</v>
      </c>
      <c r="P17" s="82">
        <f t="shared" si="5"/>
        <v>39.313688922044015</v>
      </c>
      <c r="Q17" s="82">
        <f t="shared" si="6"/>
        <v>15.591197314434913</v>
      </c>
      <c r="R17" s="85"/>
      <c r="S17" s="86"/>
      <c r="T17" s="86"/>
      <c r="U17" s="96">
        <v>14</v>
      </c>
      <c r="V17" s="88">
        <f t="shared" si="7"/>
        <v>0.52219321148825071</v>
      </c>
      <c r="W17" s="86"/>
    </row>
    <row r="18" spans="1:34" ht="14.4">
      <c r="A18" s="43"/>
      <c r="B18" s="81" t="s">
        <v>81</v>
      </c>
      <c r="C18" s="82">
        <v>30029</v>
      </c>
      <c r="D18" s="90">
        <f t="shared" si="8"/>
        <v>7.9674972135332478E-2</v>
      </c>
      <c r="E18" s="82">
        <v>-21334</v>
      </c>
      <c r="F18" s="82">
        <v>-16</v>
      </c>
      <c r="G18" s="82">
        <v>7000</v>
      </c>
      <c r="H18" s="90">
        <f t="shared" si="9"/>
        <v>0.33181126331811273</v>
      </c>
      <c r="I18" s="98">
        <v>296</v>
      </c>
      <c r="J18" s="82">
        <v>18171</v>
      </c>
      <c r="K18" s="84">
        <v>35.67</v>
      </c>
      <c r="L18" s="66">
        <f t="shared" si="3"/>
        <v>0.23310799560424922</v>
      </c>
      <c r="M18" s="82">
        <f t="shared" si="4"/>
        <v>543.4375</v>
      </c>
      <c r="N18" s="82">
        <v>844</v>
      </c>
      <c r="O18" s="82">
        <v>355.25</v>
      </c>
      <c r="P18" s="82">
        <f t="shared" si="5"/>
        <v>23.661340061676476</v>
      </c>
      <c r="Q18" s="82">
        <f t="shared" si="6"/>
        <v>9.9593495934959346</v>
      </c>
      <c r="R18" s="93">
        <v>39981</v>
      </c>
      <c r="S18" s="94" t="s">
        <v>77</v>
      </c>
      <c r="T18" s="94" t="s">
        <v>78</v>
      </c>
      <c r="U18" s="96">
        <v>11</v>
      </c>
      <c r="V18" s="88">
        <f t="shared" si="7"/>
        <v>0.30838239416876928</v>
      </c>
      <c r="W18" s="86"/>
    </row>
    <row r="19" spans="1:34" ht="14.4">
      <c r="A19" s="43"/>
      <c r="B19" s="81" t="s">
        <v>82</v>
      </c>
      <c r="C19" s="82">
        <v>37325</v>
      </c>
      <c r="D19" s="90">
        <f t="shared" si="8"/>
        <v>0.24296513370408612</v>
      </c>
      <c r="E19" s="82">
        <v>-26146</v>
      </c>
      <c r="F19" s="82">
        <v>-27</v>
      </c>
      <c r="G19" s="82">
        <v>9068</v>
      </c>
      <c r="H19" s="90">
        <f t="shared" si="9"/>
        <v>0.29542857142857137</v>
      </c>
      <c r="I19" s="98">
        <v>296</v>
      </c>
      <c r="J19" s="82">
        <v>24209</v>
      </c>
      <c r="K19" s="84">
        <v>46.27</v>
      </c>
      <c r="L19" s="66">
        <f t="shared" si="3"/>
        <v>0.242947086403215</v>
      </c>
      <c r="M19" s="82">
        <f t="shared" si="4"/>
        <v>414.03703703703701</v>
      </c>
      <c r="N19" s="82">
        <v>1221</v>
      </c>
      <c r="O19" s="82">
        <v>692</v>
      </c>
      <c r="P19" s="82">
        <f t="shared" si="5"/>
        <v>26.388588718392047</v>
      </c>
      <c r="Q19" s="82">
        <f t="shared" si="6"/>
        <v>14.955694834666089</v>
      </c>
      <c r="R19" s="93"/>
      <c r="S19" s="86"/>
      <c r="T19" s="95"/>
      <c r="U19" s="96">
        <v>20</v>
      </c>
      <c r="V19" s="88">
        <f t="shared" si="7"/>
        <v>0.43224551545277717</v>
      </c>
      <c r="W19" s="86"/>
    </row>
    <row r="20" spans="1:34" ht="14.4">
      <c r="A20" s="43"/>
      <c r="B20" s="81" t="s">
        <v>83</v>
      </c>
      <c r="C20" s="82">
        <v>48894</v>
      </c>
      <c r="D20" s="90">
        <f t="shared" si="8"/>
        <v>0.30995311453449426</v>
      </c>
      <c r="E20" s="82">
        <v>-34458</v>
      </c>
      <c r="F20" s="82">
        <v>-22</v>
      </c>
      <c r="G20" s="82">
        <v>10414</v>
      </c>
      <c r="H20" s="90">
        <f t="shared" si="9"/>
        <v>0.14843405381561525</v>
      </c>
      <c r="I20" s="98">
        <v>296</v>
      </c>
      <c r="J20" s="82">
        <v>29284</v>
      </c>
      <c r="K20" s="84">
        <v>53.07</v>
      </c>
      <c r="L20" s="66">
        <f t="shared" si="3"/>
        <v>0.21299136908414121</v>
      </c>
      <c r="M20" s="82">
        <f t="shared" si="4"/>
        <v>656.18181818181813</v>
      </c>
      <c r="N20" s="82">
        <v>1279.2</v>
      </c>
      <c r="O20" s="82">
        <v>902.9</v>
      </c>
      <c r="P20" s="82">
        <f t="shared" si="5"/>
        <v>24.104013566987</v>
      </c>
      <c r="Q20" s="82">
        <f t="shared" si="6"/>
        <v>17.013378556623326</v>
      </c>
      <c r="R20" s="85"/>
      <c r="S20" s="86"/>
      <c r="T20" s="86"/>
      <c r="U20" s="96">
        <v>17</v>
      </c>
      <c r="V20" s="88">
        <f t="shared" si="7"/>
        <v>0.32033163745995852</v>
      </c>
      <c r="W20" s="86"/>
      <c r="AB20" s="92"/>
      <c r="AG20" s="92"/>
    </row>
    <row r="21" spans="1:34" ht="14.4">
      <c r="A21" s="43"/>
      <c r="B21" s="81" t="s">
        <v>84</v>
      </c>
      <c r="C21" s="82">
        <v>62989</v>
      </c>
      <c r="D21" s="90">
        <f t="shared" si="8"/>
        <v>0.28827668016525543</v>
      </c>
      <c r="E21" s="82">
        <v>-34120</v>
      </c>
      <c r="F21" s="82">
        <v>-31</v>
      </c>
      <c r="G21" s="82">
        <v>13917</v>
      </c>
      <c r="H21" s="90">
        <f t="shared" si="9"/>
        <v>0.33637411177261378</v>
      </c>
      <c r="I21" s="98">
        <v>296</v>
      </c>
      <c r="J21" s="82">
        <v>38350</v>
      </c>
      <c r="K21" s="84">
        <v>71</v>
      </c>
      <c r="L21" s="66">
        <f t="shared" si="3"/>
        <v>0.22094333931321342</v>
      </c>
      <c r="M21" s="82">
        <f t="shared" si="4"/>
        <v>931.25806451612902</v>
      </c>
      <c r="N21" s="82">
        <v>1598</v>
      </c>
      <c r="O21" s="82">
        <v>1046.55</v>
      </c>
      <c r="P21" s="82">
        <f t="shared" si="5"/>
        <v>22.507042253521128</v>
      </c>
      <c r="Q21" s="82">
        <f t="shared" si="6"/>
        <v>14.740140845070423</v>
      </c>
      <c r="R21" s="85"/>
      <c r="S21" s="86"/>
      <c r="T21" s="86"/>
      <c r="U21" s="96">
        <v>25</v>
      </c>
      <c r="V21" s="88">
        <f t="shared" si="7"/>
        <v>0.352112676056338</v>
      </c>
      <c r="W21" s="86"/>
      <c r="AB21" s="92"/>
      <c r="AG21" s="92"/>
    </row>
    <row r="22" spans="1:34" ht="14.4">
      <c r="A22" s="43"/>
      <c r="B22" s="81" t="s">
        <v>85</v>
      </c>
      <c r="C22" s="82">
        <v>81809</v>
      </c>
      <c r="D22" s="90">
        <f t="shared" si="8"/>
        <v>0.29878232707298102</v>
      </c>
      <c r="E22" s="82">
        <v>-58044</v>
      </c>
      <c r="F22" s="82">
        <v>-39</v>
      </c>
      <c r="G22" s="82">
        <v>19164</v>
      </c>
      <c r="H22" s="90">
        <f t="shared" si="9"/>
        <v>0.37702090967881019</v>
      </c>
      <c r="I22" s="83">
        <v>196</v>
      </c>
      <c r="J22" s="82">
        <v>48999</v>
      </c>
      <c r="K22" s="84">
        <v>97.67</v>
      </c>
      <c r="L22" s="66">
        <f t="shared" si="3"/>
        <v>0.23425295505384494</v>
      </c>
      <c r="M22" s="82">
        <f t="shared" si="4"/>
        <v>609.35897435897436</v>
      </c>
      <c r="N22" s="82">
        <v>2384.1999999999998</v>
      </c>
      <c r="O22" s="82">
        <v>1364</v>
      </c>
      <c r="P22" s="82">
        <f t="shared" si="5"/>
        <v>24.410770963448343</v>
      </c>
      <c r="Q22" s="82">
        <f t="shared" si="6"/>
        <v>13.965393672570901</v>
      </c>
      <c r="R22" s="85"/>
      <c r="S22" s="86"/>
      <c r="T22" s="86"/>
      <c r="U22" s="96">
        <v>25</v>
      </c>
      <c r="V22" s="88">
        <f t="shared" si="7"/>
        <v>0.25596396027439339</v>
      </c>
      <c r="W22" s="86"/>
      <c r="AB22" s="92"/>
      <c r="AH22" s="97"/>
    </row>
    <row r="23" spans="1:34" ht="14.4">
      <c r="A23" s="43"/>
      <c r="B23" s="81" t="s">
        <v>86</v>
      </c>
      <c r="C23" s="82">
        <v>94648</v>
      </c>
      <c r="D23" s="90">
        <f t="shared" si="8"/>
        <v>0.15693872312337276</v>
      </c>
      <c r="E23" s="82">
        <v>-52022</v>
      </c>
      <c r="F23" s="82">
        <v>-80</v>
      </c>
      <c r="G23" s="82">
        <v>19257</v>
      </c>
      <c r="H23" s="90">
        <f t="shared" si="9"/>
        <v>4.8528490920476397E-3</v>
      </c>
      <c r="I23" s="83">
        <v>196</v>
      </c>
      <c r="J23" s="82">
        <v>50439</v>
      </c>
      <c r="K23" s="84">
        <v>98.31</v>
      </c>
      <c r="L23" s="66">
        <f t="shared" si="3"/>
        <v>0.20345913278674668</v>
      </c>
      <c r="M23" s="82">
        <f t="shared" si="4"/>
        <v>532.82500000000005</v>
      </c>
      <c r="N23" s="82">
        <v>2834</v>
      </c>
      <c r="O23" s="82">
        <v>2000.5</v>
      </c>
      <c r="P23" s="82">
        <f t="shared" si="5"/>
        <v>28.827179330688637</v>
      </c>
      <c r="Q23" s="82">
        <f t="shared" si="6"/>
        <v>20.348896348286033</v>
      </c>
      <c r="R23" s="85"/>
      <c r="S23" s="86"/>
      <c r="T23" s="86"/>
      <c r="U23" s="96">
        <v>75</v>
      </c>
      <c r="V23" s="88">
        <f t="shared" si="7"/>
        <v>0.76289288983826664</v>
      </c>
      <c r="W23" s="86"/>
      <c r="AB23" s="92"/>
    </row>
    <row r="24" spans="1:34" ht="14.4">
      <c r="A24" s="43"/>
      <c r="B24" s="81" t="s">
        <v>87</v>
      </c>
      <c r="C24" s="82">
        <v>108646</v>
      </c>
      <c r="D24" s="90">
        <f t="shared" si="8"/>
        <v>0.14789535964838141</v>
      </c>
      <c r="E24" s="82">
        <v>-80004</v>
      </c>
      <c r="F24" s="82">
        <v>-20</v>
      </c>
      <c r="G24" s="82">
        <v>24375</v>
      </c>
      <c r="H24" s="90">
        <f t="shared" si="9"/>
        <v>0.26577348496650566</v>
      </c>
      <c r="I24" s="83">
        <v>197</v>
      </c>
      <c r="J24" s="82">
        <v>70875</v>
      </c>
      <c r="K24" s="84">
        <v>123.28</v>
      </c>
      <c r="L24" s="66">
        <f t="shared" si="3"/>
        <v>0.22435248421478932</v>
      </c>
      <c r="M24" s="82">
        <f t="shared" si="4"/>
        <v>1432.1</v>
      </c>
      <c r="N24" s="82">
        <v>2769</v>
      </c>
      <c r="O24" s="82">
        <v>2119</v>
      </c>
      <c r="P24" s="82">
        <f t="shared" si="5"/>
        <v>22.461064243997406</v>
      </c>
      <c r="Q24" s="82">
        <f t="shared" si="6"/>
        <v>17.188513951979235</v>
      </c>
      <c r="R24" s="93"/>
      <c r="S24" s="86"/>
      <c r="T24" s="95"/>
      <c r="U24" s="96">
        <v>40.5</v>
      </c>
      <c r="V24" s="88">
        <f t="shared" si="7"/>
        <v>0.32852044127190139</v>
      </c>
      <c r="W24" s="86"/>
      <c r="AA24" s="97"/>
      <c r="AB24" s="92"/>
      <c r="AF24" s="97"/>
      <c r="AG24" s="92"/>
    </row>
    <row r="25" spans="1:34" ht="14.4">
      <c r="A25" s="43"/>
      <c r="B25" s="81" t="s">
        <v>88</v>
      </c>
      <c r="C25" s="82">
        <v>117966</v>
      </c>
      <c r="D25" s="90">
        <f t="shared" si="8"/>
        <v>8.578318575925481E-2</v>
      </c>
      <c r="E25" s="82">
        <v>-87674</v>
      </c>
      <c r="F25" s="82">
        <v>-32</v>
      </c>
      <c r="G25" s="82">
        <v>26357</v>
      </c>
      <c r="H25" s="90">
        <f t="shared" si="9"/>
        <v>8.1312820512820405E-2</v>
      </c>
      <c r="I25" s="83">
        <v>197</v>
      </c>
      <c r="J25" s="82">
        <v>80617</v>
      </c>
      <c r="K25" s="84">
        <v>133.41</v>
      </c>
      <c r="L25" s="66">
        <f t="shared" si="3"/>
        <v>0.22342878456504417</v>
      </c>
      <c r="M25" s="82">
        <f t="shared" si="4"/>
        <v>946.625</v>
      </c>
      <c r="N25" s="82">
        <v>2740</v>
      </c>
      <c r="O25" s="82">
        <v>2054.6999999999998</v>
      </c>
      <c r="P25" s="82">
        <f t="shared" si="5"/>
        <v>20.538190540439249</v>
      </c>
      <c r="Q25" s="82">
        <f t="shared" si="6"/>
        <v>15.401394198335955</v>
      </c>
      <c r="R25" s="93"/>
      <c r="S25" s="86"/>
      <c r="T25" s="95"/>
      <c r="U25" s="96">
        <v>46.5</v>
      </c>
      <c r="V25" s="88">
        <f t="shared" si="7"/>
        <v>0.34854958398920621</v>
      </c>
      <c r="W25" s="86"/>
      <c r="AA25" s="99"/>
    </row>
    <row r="26" spans="1:34" ht="14.4">
      <c r="A26" s="43"/>
      <c r="B26" s="81" t="s">
        <v>89</v>
      </c>
      <c r="C26" s="82">
        <v>126746</v>
      </c>
      <c r="D26" s="90">
        <f t="shared" si="8"/>
        <v>7.4428225081803134E-2</v>
      </c>
      <c r="E26" s="82">
        <v>-93654</v>
      </c>
      <c r="F26" s="82">
        <v>-52</v>
      </c>
      <c r="G26" s="100">
        <v>25880</v>
      </c>
      <c r="H26" s="90">
        <f t="shared" si="9"/>
        <v>-1.8097659065902771E-2</v>
      </c>
      <c r="I26" s="83">
        <v>191</v>
      </c>
      <c r="J26" s="82">
        <v>84937</v>
      </c>
      <c r="K26" s="84">
        <v>134.19</v>
      </c>
      <c r="L26" s="66">
        <f t="shared" si="3"/>
        <v>0.20418790336578668</v>
      </c>
      <c r="M26" s="82">
        <f t="shared" si="4"/>
        <v>636.38461538461536</v>
      </c>
      <c r="N26" s="82">
        <v>3254.8</v>
      </c>
      <c r="O26" s="82">
        <v>2255</v>
      </c>
      <c r="P26" s="82">
        <f t="shared" si="5"/>
        <v>24.255160593188766</v>
      </c>
      <c r="Q26" s="82">
        <f t="shared" si="6"/>
        <v>16.804530889037931</v>
      </c>
      <c r="R26" s="93"/>
      <c r="S26" s="86"/>
      <c r="T26" s="95"/>
      <c r="U26" s="96">
        <v>48.5</v>
      </c>
      <c r="V26" s="88">
        <f t="shared" si="7"/>
        <v>0.36142782621655861</v>
      </c>
      <c r="W26" s="101"/>
      <c r="AB26" s="92"/>
      <c r="AG26" s="92"/>
      <c r="AH26" s="99"/>
    </row>
    <row r="27" spans="1:34" ht="15.75" customHeight="1">
      <c r="A27" s="43"/>
      <c r="B27" s="81" t="s">
        <v>90</v>
      </c>
      <c r="C27" s="82">
        <v>146463</v>
      </c>
      <c r="D27" s="90">
        <f t="shared" si="8"/>
        <v>0.15556309469332374</v>
      </c>
      <c r="E27" s="82">
        <v>-109211</v>
      </c>
      <c r="F27" s="82">
        <v>-198</v>
      </c>
      <c r="G27" s="82">
        <v>31562</v>
      </c>
      <c r="H27" s="90">
        <f t="shared" si="9"/>
        <v>0.21955177743431231</v>
      </c>
      <c r="I27" s="98">
        <v>375</v>
      </c>
      <c r="J27" s="82">
        <v>89071</v>
      </c>
      <c r="K27" s="84">
        <v>83.05</v>
      </c>
      <c r="L27" s="66">
        <f t="shared" si="3"/>
        <v>0.21549469831971216</v>
      </c>
      <c r="M27" s="82">
        <f t="shared" si="4"/>
        <v>188.14141414141415</v>
      </c>
      <c r="N27" s="82">
        <v>2273</v>
      </c>
      <c r="O27" s="82">
        <v>1712.9</v>
      </c>
      <c r="P27" s="82">
        <f t="shared" si="5"/>
        <v>27.369054786273331</v>
      </c>
      <c r="Q27" s="82">
        <f t="shared" si="6"/>
        <v>20.624924744130045</v>
      </c>
      <c r="R27" s="93">
        <v>43253</v>
      </c>
      <c r="S27" s="94" t="s">
        <v>77</v>
      </c>
      <c r="T27" s="94" t="s">
        <v>78</v>
      </c>
      <c r="U27" s="96">
        <v>41</v>
      </c>
      <c r="V27" s="88">
        <f t="shared" si="7"/>
        <v>0.49367850692354004</v>
      </c>
      <c r="W27" s="101"/>
    </row>
    <row r="28" spans="1:34" ht="15.75" customHeight="1">
      <c r="A28" s="43"/>
      <c r="B28" s="81" t="s">
        <v>91</v>
      </c>
      <c r="C28" s="82">
        <v>156949</v>
      </c>
      <c r="D28" s="90">
        <f t="shared" si="8"/>
        <v>7.1594873790650215E-2</v>
      </c>
      <c r="E28" s="82">
        <v>-118369</v>
      </c>
      <c r="F28" s="82">
        <v>-924</v>
      </c>
      <c r="G28" s="82">
        <v>32447</v>
      </c>
      <c r="H28" s="90">
        <f t="shared" si="9"/>
        <v>2.804004815917871E-2</v>
      </c>
      <c r="I28" s="98">
        <v>375</v>
      </c>
      <c r="J28" s="82">
        <v>84374</v>
      </c>
      <c r="K28" s="84">
        <v>86.19</v>
      </c>
      <c r="L28" s="66">
        <f t="shared" si="3"/>
        <v>0.20673594607165385</v>
      </c>
      <c r="M28" s="82">
        <f t="shared" ref="M28:M33" si="10">(C28+E28-F28)/(-F28)</f>
        <v>42.753246753246756</v>
      </c>
      <c r="N28" s="82">
        <v>2296</v>
      </c>
      <c r="O28" s="82">
        <v>1506</v>
      </c>
      <c r="P28" s="82">
        <f t="shared" si="5"/>
        <v>26.638821208956955</v>
      </c>
      <c r="Q28" s="82">
        <f t="shared" si="6"/>
        <v>17.473024712843717</v>
      </c>
      <c r="R28" s="102"/>
      <c r="S28" s="101"/>
      <c r="T28" s="101"/>
      <c r="U28" s="96">
        <v>73</v>
      </c>
      <c r="V28" s="88">
        <f t="shared" si="7"/>
        <v>0.84696600533704614</v>
      </c>
      <c r="W28" s="101"/>
      <c r="AG28" s="92"/>
    </row>
    <row r="29" spans="1:34" ht="15.75" customHeight="1">
      <c r="A29" s="43"/>
      <c r="B29" s="81" t="s">
        <v>92</v>
      </c>
      <c r="C29" s="82">
        <v>164177</v>
      </c>
      <c r="D29" s="90">
        <f t="shared" si="8"/>
        <v>4.6053176509566862E-2</v>
      </c>
      <c r="E29" s="82">
        <v>-121696</v>
      </c>
      <c r="F29" s="82">
        <v>-637</v>
      </c>
      <c r="G29" s="82">
        <v>32562</v>
      </c>
      <c r="H29" s="90">
        <f t="shared" si="9"/>
        <v>3.5442413782476034E-3</v>
      </c>
      <c r="I29" s="98">
        <v>370</v>
      </c>
      <c r="J29" s="82">
        <v>86738</v>
      </c>
      <c r="K29" s="84">
        <v>86.71</v>
      </c>
      <c r="L29" s="66">
        <f t="shared" si="3"/>
        <v>0.19833472410873632</v>
      </c>
      <c r="M29" s="82">
        <f t="shared" si="10"/>
        <v>67.689167974882267</v>
      </c>
      <c r="N29" s="103">
        <v>3340</v>
      </c>
      <c r="O29" s="103">
        <v>1650</v>
      </c>
      <c r="P29" s="82">
        <f t="shared" si="5"/>
        <v>38.519201937492795</v>
      </c>
      <c r="Q29" s="82">
        <f t="shared" si="6"/>
        <v>19.028947064929074</v>
      </c>
      <c r="R29" s="104"/>
      <c r="S29" s="80"/>
      <c r="T29" s="45" t="s">
        <v>93</v>
      </c>
      <c r="U29" s="96">
        <v>38</v>
      </c>
      <c r="V29" s="88">
        <f t="shared" si="7"/>
        <v>0.43824241725291202</v>
      </c>
      <c r="W29" s="72"/>
      <c r="Z29" s="92"/>
      <c r="AA29" s="105"/>
      <c r="AF29" s="97"/>
      <c r="AG29" s="92"/>
    </row>
    <row r="30" spans="1:34" ht="15.75" customHeight="1">
      <c r="A30" s="43"/>
      <c r="B30" s="81" t="s">
        <v>94</v>
      </c>
      <c r="C30" s="51">
        <v>191754</v>
      </c>
      <c r="D30" s="90">
        <f t="shared" si="8"/>
        <v>0.1679711530847805</v>
      </c>
      <c r="E30" s="68">
        <v>-144085</v>
      </c>
      <c r="F30" s="82">
        <v>-784</v>
      </c>
      <c r="G30" s="82">
        <v>38449</v>
      </c>
      <c r="H30" s="90">
        <f t="shared" si="9"/>
        <v>0.18079356304895278</v>
      </c>
      <c r="I30" s="98">
        <v>366</v>
      </c>
      <c r="J30" s="82">
        <v>89480</v>
      </c>
      <c r="K30" s="84">
        <v>103.6</v>
      </c>
      <c r="L30" s="66">
        <f t="shared" si="3"/>
        <v>0.20051211448001086</v>
      </c>
      <c r="M30" s="82">
        <f t="shared" si="10"/>
        <v>61.802295918367349</v>
      </c>
      <c r="N30" s="103">
        <v>4043</v>
      </c>
      <c r="O30" s="103">
        <v>3004</v>
      </c>
      <c r="P30" s="82">
        <f t="shared" si="5"/>
        <v>39.025096525096529</v>
      </c>
      <c r="Q30" s="82">
        <f t="shared" si="6"/>
        <v>28.996138996138999</v>
      </c>
      <c r="R30" s="70"/>
      <c r="S30" s="106"/>
      <c r="T30" s="45" t="s">
        <v>93</v>
      </c>
      <c r="U30" s="45">
        <v>43</v>
      </c>
      <c r="V30" s="88">
        <f t="shared" si="7"/>
        <v>0.41505791505791506</v>
      </c>
      <c r="W30" s="105"/>
      <c r="Z30" s="105"/>
      <c r="AA30" s="105"/>
      <c r="AG30" s="92"/>
    </row>
    <row r="31" spans="1:34" ht="15.75" customHeight="1">
      <c r="A31" s="43"/>
      <c r="B31" s="81" t="s">
        <v>95</v>
      </c>
      <c r="C31" s="51">
        <v>225458</v>
      </c>
      <c r="D31" s="90">
        <f t="shared" si="8"/>
        <v>0.17576686796624852</v>
      </c>
      <c r="E31" s="68">
        <v>-172000</v>
      </c>
      <c r="F31" s="82">
        <v>-779</v>
      </c>
      <c r="G31" s="82">
        <v>42303</v>
      </c>
      <c r="H31" s="90">
        <f t="shared" si="9"/>
        <v>0.10023667715675311</v>
      </c>
      <c r="I31" s="98">
        <v>366</v>
      </c>
      <c r="J31" s="82">
        <v>90424</v>
      </c>
      <c r="K31" s="84">
        <v>115.19</v>
      </c>
      <c r="L31" s="66">
        <f t="shared" si="3"/>
        <v>0.18763139919630265</v>
      </c>
      <c r="M31" s="82">
        <f t="shared" si="10"/>
        <v>69.623876765083438</v>
      </c>
      <c r="N31" s="103">
        <v>3836</v>
      </c>
      <c r="O31" s="103">
        <v>2926</v>
      </c>
      <c r="P31" s="82">
        <f t="shared" si="5"/>
        <v>33.301501866481466</v>
      </c>
      <c r="Q31" s="82">
        <f t="shared" si="6"/>
        <v>25.401510547790608</v>
      </c>
      <c r="R31" s="70"/>
      <c r="U31" s="45">
        <v>115</v>
      </c>
      <c r="V31" s="88">
        <f t="shared" si="7"/>
        <v>0.99835055126313055</v>
      </c>
      <c r="W31" s="105"/>
      <c r="Z31" s="105"/>
    </row>
    <row r="32" spans="1:34" ht="15.75" customHeight="1" thickBot="1">
      <c r="A32" s="43"/>
      <c r="B32" s="81" t="s">
        <v>96</v>
      </c>
      <c r="C32" s="51">
        <v>240893</v>
      </c>
      <c r="D32" s="90">
        <f t="shared" si="8"/>
        <v>6.8460644554639849E-2</v>
      </c>
      <c r="E32" s="68">
        <v>-182360</v>
      </c>
      <c r="F32" s="82">
        <v>-778</v>
      </c>
      <c r="G32" s="82">
        <v>46099</v>
      </c>
      <c r="H32" s="90">
        <f t="shared" si="9"/>
        <v>8.9733588634375749E-2</v>
      </c>
      <c r="I32" s="98">
        <v>362</v>
      </c>
      <c r="J32" s="82">
        <v>90489</v>
      </c>
      <c r="K32" s="67">
        <v>125.88</v>
      </c>
      <c r="L32" s="66">
        <f t="shared" si="3"/>
        <v>0.19136712150207769</v>
      </c>
      <c r="M32" s="82">
        <f t="shared" si="10"/>
        <v>76.235218508997434</v>
      </c>
      <c r="N32" s="103">
        <v>4254</v>
      </c>
      <c r="O32" s="103">
        <v>3070</v>
      </c>
      <c r="P32" s="56">
        <f t="shared" si="5"/>
        <v>33.794089609151577</v>
      </c>
      <c r="Q32" s="82">
        <f t="shared" si="6"/>
        <v>24.388306323482684</v>
      </c>
      <c r="R32" s="70"/>
      <c r="S32" s="107"/>
      <c r="T32" s="107" t="s">
        <v>93</v>
      </c>
      <c r="U32" s="107">
        <v>73</v>
      </c>
      <c r="V32" s="108">
        <f t="shared" si="7"/>
        <v>0.57991738163330153</v>
      </c>
      <c r="W32" s="105"/>
      <c r="Z32" s="105"/>
    </row>
    <row r="33" spans="1:34" ht="15.75" customHeight="1" thickTop="1" thickBot="1">
      <c r="A33" s="43"/>
      <c r="B33" s="81" t="s">
        <v>97</v>
      </c>
      <c r="C33" s="51">
        <f>C32+J49-K49</f>
        <v>248692</v>
      </c>
      <c r="D33" s="90">
        <f t="shared" si="8"/>
        <v>3.2375369977541979E-2</v>
      </c>
      <c r="E33" s="68">
        <f>E32-J50+K50</f>
        <v>-187503</v>
      </c>
      <c r="F33" s="82">
        <f>F32-J53+K53</f>
        <v>-791</v>
      </c>
      <c r="G33" s="82">
        <f>G32+J57-K57</f>
        <v>47659</v>
      </c>
      <c r="H33" s="90">
        <f t="shared" si="9"/>
        <v>3.3840213453654178E-2</v>
      </c>
      <c r="I33" s="98">
        <v>362</v>
      </c>
      <c r="J33" s="82">
        <v>91319</v>
      </c>
      <c r="K33" s="67">
        <f>N44</f>
        <v>130.86000000000001</v>
      </c>
      <c r="L33" s="66">
        <f t="shared" si="3"/>
        <v>0.19163865343477071</v>
      </c>
      <c r="M33" s="82">
        <f t="shared" si="10"/>
        <v>78.356510745891271</v>
      </c>
      <c r="N33" s="103">
        <v>4592</v>
      </c>
      <c r="O33" s="103">
        <v>3592</v>
      </c>
      <c r="P33" s="56">
        <f t="shared" si="5"/>
        <v>35.090936879107439</v>
      </c>
      <c r="Q33" s="82">
        <f t="shared" si="6"/>
        <v>27.449182332263486</v>
      </c>
      <c r="R33" s="70"/>
      <c r="S33" s="107"/>
      <c r="T33" s="107"/>
      <c r="U33" s="107">
        <v>73</v>
      </c>
      <c r="V33" s="108">
        <f t="shared" si="7"/>
        <v>0.55784808191960866</v>
      </c>
      <c r="Z33" s="105"/>
      <c r="AG33" s="92"/>
    </row>
    <row r="34" spans="1:34" ht="15.75" customHeight="1" thickTop="1" thickBot="1">
      <c r="A34" s="43"/>
      <c r="Z34" s="105"/>
      <c r="AG34" s="92"/>
    </row>
    <row r="35" spans="1:34" ht="15.75" customHeight="1" thickBot="1">
      <c r="A35" s="43"/>
      <c r="B35" s="44" t="s">
        <v>98</v>
      </c>
      <c r="D35" s="99"/>
      <c r="E35" s="99"/>
      <c r="F35" s="99"/>
      <c r="G35" s="109"/>
      <c r="H35" s="99"/>
      <c r="I35" s="99"/>
      <c r="J35" s="99"/>
      <c r="K35" s="99"/>
      <c r="L35" s="71">
        <f t="shared" ref="L35:M35" si="11">N30*8</f>
        <v>32344</v>
      </c>
      <c r="M35" s="71">
        <f t="shared" si="11"/>
        <v>24032</v>
      </c>
      <c r="O35" s="106"/>
      <c r="P35" s="106"/>
      <c r="T35" s="106"/>
      <c r="W35" s="105"/>
    </row>
    <row r="36" spans="1:34" ht="15.75" customHeight="1">
      <c r="A36" s="43"/>
      <c r="B36" s="110" t="s">
        <v>58</v>
      </c>
      <c r="C36" s="110" t="s">
        <v>59</v>
      </c>
      <c r="D36" s="110" t="s">
        <v>60</v>
      </c>
      <c r="E36" s="110" t="s">
        <v>61</v>
      </c>
      <c r="F36" s="111" t="s">
        <v>62</v>
      </c>
      <c r="G36" s="112" t="s">
        <v>13</v>
      </c>
      <c r="H36" s="110" t="s">
        <v>63</v>
      </c>
      <c r="I36" s="44" t="s">
        <v>99</v>
      </c>
      <c r="J36" s="112" t="s">
        <v>64</v>
      </c>
      <c r="K36" s="112" t="s">
        <v>44</v>
      </c>
      <c r="L36" s="113" t="s">
        <v>100</v>
      </c>
      <c r="M36" s="113" t="s">
        <v>101</v>
      </c>
      <c r="N36" s="113" t="s">
        <v>102</v>
      </c>
      <c r="O36" s="113" t="s">
        <v>103</v>
      </c>
      <c r="P36" s="113" t="s">
        <v>104</v>
      </c>
      <c r="Q36" s="113" t="s">
        <v>105</v>
      </c>
      <c r="R36" s="113" t="s">
        <v>106</v>
      </c>
      <c r="Z36" s="43"/>
      <c r="AA36" s="43"/>
    </row>
    <row r="37" spans="1:34" ht="15.75" customHeight="1">
      <c r="A37" s="43"/>
      <c r="B37" s="114" t="s">
        <v>107</v>
      </c>
      <c r="C37" s="115">
        <f>(C32/C13)^(1/19)-1</f>
        <v>0.19546179731377999</v>
      </c>
      <c r="D37" s="115">
        <f t="shared" ref="D37:F37" si="12">(E32/E13)^(1/19)-1</f>
        <v>0.20064549761867401</v>
      </c>
      <c r="E37" s="115">
        <f t="shared" si="12"/>
        <v>0.25125745945325684</v>
      </c>
      <c r="F37" s="115">
        <f t="shared" si="12"/>
        <v>0.18501685670663748</v>
      </c>
      <c r="G37" s="115">
        <f t="shared" ref="G37:H37" si="13">(I32/I13)^(1/19)-1</f>
        <v>0.11099264469111136</v>
      </c>
      <c r="H37" s="115">
        <f t="shared" si="13"/>
        <v>0.18796966495177991</v>
      </c>
      <c r="I37" s="115">
        <f>((K32*8)/K13)^(1/19)-1</f>
        <v>0.18674090339106564</v>
      </c>
      <c r="J37" s="115">
        <f t="shared" ref="J37:K37" si="14">MEDIAN(L13:L32)</f>
        <v>0.21821901881646277</v>
      </c>
      <c r="K37" s="116">
        <f t="shared" si="14"/>
        <v>538.13125000000002</v>
      </c>
      <c r="L37" s="115">
        <f t="shared" ref="L37:M37" si="15">((N32*8)/N13)^(1/19)-1</f>
        <v>0.17961929018417822</v>
      </c>
      <c r="M37" s="115">
        <f t="shared" si="15"/>
        <v>0.18614438527216071</v>
      </c>
      <c r="N37" s="116">
        <f t="shared" ref="N37:O37" si="16">MEDIAN(P13:P32)</f>
        <v>28.098117058480984</v>
      </c>
      <c r="O37" s="116">
        <f t="shared" si="16"/>
        <v>17.330769332411478</v>
      </c>
      <c r="P37" s="117">
        <f t="shared" ref="P37:P40" si="17">AVERAGE(N37:O37)</f>
        <v>22.714443195446229</v>
      </c>
      <c r="Q37" s="115">
        <f>MEDIAN(V13:V32)</f>
        <v>0.35677025113644834</v>
      </c>
      <c r="R37" s="118"/>
      <c r="S37" s="97"/>
      <c r="X37" s="72"/>
      <c r="Y37" s="72"/>
      <c r="Z37" s="43"/>
      <c r="AA37" s="43"/>
    </row>
    <row r="38" spans="1:34" ht="15.75" customHeight="1">
      <c r="A38" s="43"/>
      <c r="B38" s="119" t="s">
        <v>108</v>
      </c>
      <c r="C38" s="115">
        <f>(C32/C22)^(1/10)-1</f>
        <v>0.11404391189817975</v>
      </c>
      <c r="D38" s="115">
        <f t="shared" ref="D38:F38" si="18">(E32/E22)^(1/10)-1</f>
        <v>0.12128813075128742</v>
      </c>
      <c r="E38" s="115">
        <f t="shared" si="18"/>
        <v>0.34893647786703785</v>
      </c>
      <c r="F38" s="115">
        <f t="shared" si="18"/>
        <v>9.1743297214589292E-2</v>
      </c>
      <c r="G38" s="115">
        <f t="shared" ref="G38:H38" si="19">(I32/I22)^(1/10)-1</f>
        <v>6.3274136163691042E-2</v>
      </c>
      <c r="H38" s="115">
        <f t="shared" si="19"/>
        <v>6.3263381627922222E-2</v>
      </c>
      <c r="I38" s="120">
        <f>((K32*2)/K22)^(1/10)-1</f>
        <v>9.9316013319616703E-2</v>
      </c>
      <c r="J38" s="115">
        <f t="shared" ref="J38:K38" si="20">MEDIAN(L22:L32)</f>
        <v>0.20418790336578668</v>
      </c>
      <c r="K38" s="121">
        <f t="shared" si="20"/>
        <v>188.14141414141415</v>
      </c>
      <c r="L38" s="120">
        <f t="shared" ref="L38:M38" si="21">((N32*2)/N22)^(1/10)-1</f>
        <v>0.13566039313970113</v>
      </c>
      <c r="M38" s="120">
        <f t="shared" si="21"/>
        <v>0.16234593222130744</v>
      </c>
      <c r="N38" s="121">
        <f t="shared" ref="N38:O38" si="22">MEDIAN(P22:P32)</f>
        <v>27.369054786273331</v>
      </c>
      <c r="O38" s="121">
        <f t="shared" si="22"/>
        <v>19.028947064929074</v>
      </c>
      <c r="P38" s="122">
        <f t="shared" si="17"/>
        <v>23.199000925601204</v>
      </c>
      <c r="Q38" s="115">
        <f>MEDIAN(V22:V32)</f>
        <v>0.43824241725291202</v>
      </c>
      <c r="R38" s="118"/>
      <c r="X38" s="123"/>
      <c r="Y38" s="123"/>
      <c r="Z38" s="43"/>
      <c r="AA38" s="43"/>
      <c r="AB38" s="43"/>
      <c r="AC38" s="43"/>
      <c r="AD38" s="43"/>
      <c r="AE38" s="43"/>
      <c r="AF38" s="43"/>
      <c r="AG38" s="43"/>
      <c r="AH38" s="43"/>
    </row>
    <row r="39" spans="1:34" ht="15.75" customHeight="1">
      <c r="A39" s="43"/>
      <c r="B39" s="119" t="s">
        <v>109</v>
      </c>
      <c r="C39" s="115">
        <f>(C32/C27)^(1/5)-1</f>
        <v>0.10463614801716603</v>
      </c>
      <c r="D39" s="115">
        <f t="shared" ref="D39:F39" si="23">(E32/E27)^(1/5)-1</f>
        <v>0.10798183401944494</v>
      </c>
      <c r="E39" s="115">
        <f t="shared" si="23"/>
        <v>0.31480964526203037</v>
      </c>
      <c r="F39" s="115">
        <f t="shared" si="23"/>
        <v>7.8711721319536077E-2</v>
      </c>
      <c r="G39" s="115">
        <f t="shared" ref="G39:H39" si="24">(I32/I27)^(1/5)-1</f>
        <v>-7.0315251562884651E-3</v>
      </c>
      <c r="H39" s="115">
        <f t="shared" si="24"/>
        <v>3.1638929475201749E-3</v>
      </c>
      <c r="I39" s="120">
        <f>((K32*2)/K27)^(1/5)-1</f>
        <v>0.24833003154383992</v>
      </c>
      <c r="J39" s="115">
        <f t="shared" ref="J39:K39" si="25">MEDIAN(L27:L32)</f>
        <v>0.19942341929437357</v>
      </c>
      <c r="K39" s="116">
        <f t="shared" si="25"/>
        <v>68.656522369982852</v>
      </c>
      <c r="L39" s="120">
        <f t="shared" ref="L39:M39" si="26">((N32*2)/N27)^(1/5)-1</f>
        <v>0.30210380831078787</v>
      </c>
      <c r="M39" s="120">
        <f t="shared" si="26"/>
        <v>0.29088416178290943</v>
      </c>
      <c r="N39" s="121">
        <f t="shared" ref="N39:O39" si="27">MEDIAN(P27:P32)</f>
        <v>33.547795737816521</v>
      </c>
      <c r="O39" s="121">
        <f t="shared" si="27"/>
        <v>22.506615533806364</v>
      </c>
      <c r="P39" s="122">
        <f t="shared" si="17"/>
        <v>28.027205635811441</v>
      </c>
      <c r="Q39" s="115">
        <f>MEDIAN(V27:V32)</f>
        <v>0.53679794427842076</v>
      </c>
      <c r="R39" s="118"/>
      <c r="X39" s="123"/>
      <c r="Y39" s="123"/>
      <c r="Z39" s="43"/>
      <c r="AA39" s="43"/>
      <c r="AB39" s="43"/>
      <c r="AC39" s="43"/>
      <c r="AD39" s="43"/>
      <c r="AE39" s="43"/>
      <c r="AF39" s="43"/>
      <c r="AG39" s="43"/>
      <c r="AH39" s="43"/>
    </row>
    <row r="40" spans="1:34" ht="15.75" customHeight="1">
      <c r="A40" s="43"/>
      <c r="B40" s="114" t="s">
        <v>110</v>
      </c>
      <c r="C40" s="115">
        <f>(C32/C31)-1</f>
        <v>6.8460644554639849E-2</v>
      </c>
      <c r="D40" s="115">
        <f t="shared" ref="D40:F40" si="28">(E32/E31)-1</f>
        <v>6.0232558139534875E-2</v>
      </c>
      <c r="E40" s="115">
        <f t="shared" si="28"/>
        <v>-1.2836970474967568E-3</v>
      </c>
      <c r="F40" s="115">
        <f t="shared" si="28"/>
        <v>8.9733588634375749E-2</v>
      </c>
      <c r="G40" s="115">
        <f t="shared" ref="G40:I40" si="29">(I32/I31)-1</f>
        <v>-1.0928961748633892E-2</v>
      </c>
      <c r="H40" s="115">
        <f t="shared" si="29"/>
        <v>7.1883570733444202E-4</v>
      </c>
      <c r="I40" s="115">
        <f t="shared" si="29"/>
        <v>9.2803194721764015E-2</v>
      </c>
      <c r="J40" s="115">
        <f t="shared" ref="J40:K40" si="30">L32</f>
        <v>0.19136712150207769</v>
      </c>
      <c r="K40" s="116">
        <f t="shared" si="30"/>
        <v>76.235218508997434</v>
      </c>
      <c r="L40" s="124">
        <f t="shared" ref="L40:M40" si="31">(N32/N31)-1</f>
        <v>0.10896767466110524</v>
      </c>
      <c r="M40" s="124">
        <f t="shared" si="31"/>
        <v>4.9213943950786154E-2</v>
      </c>
      <c r="N40" s="116">
        <f t="shared" ref="N40:O40" si="32">P32</f>
        <v>33.794089609151577</v>
      </c>
      <c r="O40" s="116">
        <f t="shared" si="32"/>
        <v>24.388306323482684</v>
      </c>
      <c r="P40" s="117">
        <f t="shared" si="17"/>
        <v>29.091197966317132</v>
      </c>
      <c r="Q40" s="115">
        <f>V32</f>
        <v>0.57991738163330153</v>
      </c>
      <c r="R40" s="125">
        <f>AVERAGE(P37:P40)</f>
        <v>25.757961930794004</v>
      </c>
      <c r="X40" s="43"/>
      <c r="Y40" s="123"/>
      <c r="Z40" s="43"/>
      <c r="AA40" s="43"/>
      <c r="AB40" s="43"/>
      <c r="AC40" s="43"/>
      <c r="AD40" s="43"/>
      <c r="AE40" s="43"/>
      <c r="AF40" s="43"/>
      <c r="AG40" s="43"/>
      <c r="AH40" s="43"/>
    </row>
    <row r="41" spans="1:34" ht="15.75" customHeight="1" thickBot="1">
      <c r="A41" s="43"/>
      <c r="B41" s="126"/>
      <c r="N41" s="43"/>
      <c r="O41" s="43"/>
      <c r="P41" s="43"/>
      <c r="Q41" s="43"/>
      <c r="R41" s="43"/>
      <c r="S41" s="43"/>
      <c r="T41" s="43"/>
      <c r="U41" s="43"/>
      <c r="W41" s="43"/>
      <c r="X41" s="43"/>
      <c r="Y41" s="123"/>
      <c r="Z41" s="43"/>
      <c r="AA41" s="43"/>
      <c r="AB41" s="43"/>
      <c r="AC41" s="43"/>
    </row>
    <row r="42" spans="1:34" ht="15.75" customHeight="1" thickBot="1">
      <c r="A42" s="43"/>
      <c r="B42" s="44" t="s">
        <v>111</v>
      </c>
      <c r="C42" s="127"/>
      <c r="D42" s="127"/>
      <c r="E42" s="127"/>
      <c r="F42" s="127"/>
      <c r="G42" s="109"/>
      <c r="H42" s="109"/>
      <c r="I42" s="109"/>
      <c r="J42" s="109"/>
      <c r="K42" s="109"/>
      <c r="N42" s="43"/>
      <c r="O42" s="43"/>
      <c r="P42" s="128" t="s">
        <v>112</v>
      </c>
      <c r="Q42" s="128" t="s">
        <v>113</v>
      </c>
      <c r="R42" s="128" t="s">
        <v>114</v>
      </c>
      <c r="S42" s="129" t="s">
        <v>115</v>
      </c>
      <c r="T42" s="43"/>
      <c r="U42" s="43"/>
      <c r="V42" s="43"/>
      <c r="W42" s="43"/>
      <c r="X42" s="123"/>
      <c r="Y42" s="43"/>
    </row>
    <row r="43" spans="1:34" ht="15.75" customHeight="1" thickBot="1">
      <c r="A43" s="43"/>
      <c r="B43" s="130" t="s">
        <v>58</v>
      </c>
      <c r="C43" s="130" t="s">
        <v>116</v>
      </c>
      <c r="D43" s="130" t="s">
        <v>31</v>
      </c>
      <c r="E43" s="130" t="s">
        <v>117</v>
      </c>
      <c r="F43" s="130" t="s">
        <v>118</v>
      </c>
      <c r="G43" s="130" t="s">
        <v>119</v>
      </c>
      <c r="I43" s="46" t="s">
        <v>111</v>
      </c>
      <c r="J43" s="46" t="s">
        <v>120</v>
      </c>
      <c r="K43" s="46" t="s">
        <v>121</v>
      </c>
      <c r="L43" s="46" t="s">
        <v>122</v>
      </c>
      <c r="M43" s="46" t="s">
        <v>123</v>
      </c>
      <c r="N43" s="46" t="s">
        <v>124</v>
      </c>
      <c r="P43" s="131">
        <v>125.9</v>
      </c>
      <c r="Q43" s="131">
        <v>130.9</v>
      </c>
      <c r="R43" s="131">
        <v>142</v>
      </c>
      <c r="S43" s="132">
        <f ca="1">R45/9</f>
        <v>3.244131455399061</v>
      </c>
      <c r="AB43" s="92"/>
    </row>
    <row r="44" spans="1:34" ht="15.75" customHeight="1">
      <c r="A44" s="43"/>
      <c r="B44" s="64" t="s">
        <v>125</v>
      </c>
      <c r="C44" s="124">
        <v>0.08</v>
      </c>
      <c r="D44" s="124">
        <v>6.8000000000000005E-2</v>
      </c>
      <c r="E44" s="124">
        <v>5.3999999999999999E-2</v>
      </c>
      <c r="F44" s="124">
        <v>6.5000000000000002E-2</v>
      </c>
      <c r="G44" s="133">
        <v>0.1</v>
      </c>
      <c r="H44" s="105"/>
      <c r="I44" s="44" t="s">
        <v>11</v>
      </c>
      <c r="J44" s="134">
        <v>30.29</v>
      </c>
      <c r="K44" s="134">
        <v>34.369999999999997</v>
      </c>
      <c r="L44" s="134">
        <v>33.28</v>
      </c>
      <c r="M44" s="134">
        <v>32.92</v>
      </c>
      <c r="N44" s="135">
        <f>SUM(J44:M44)</f>
        <v>130.86000000000001</v>
      </c>
      <c r="P44" s="136" t="s">
        <v>126</v>
      </c>
      <c r="Q44" s="136" t="s">
        <v>48</v>
      </c>
      <c r="R44" s="136" t="s">
        <v>127</v>
      </c>
      <c r="S44" s="137"/>
      <c r="W44" s="92"/>
      <c r="AB44" s="92"/>
    </row>
    <row r="45" spans="1:34" ht="15.75" customHeight="1">
      <c r="A45" s="43"/>
      <c r="B45" s="64" t="s">
        <v>128</v>
      </c>
      <c r="C45" s="138">
        <v>8.7999999999999995E-2</v>
      </c>
      <c r="D45" s="138">
        <v>0.09</v>
      </c>
      <c r="E45" s="138">
        <v>0.1</v>
      </c>
      <c r="F45" s="138">
        <v>6.9000000000000006E-2</v>
      </c>
      <c r="G45" s="139">
        <v>0.09</v>
      </c>
      <c r="H45" s="105"/>
      <c r="I45" s="71"/>
      <c r="P45" s="131">
        <f>C4/P43</f>
        <v>25.464654487688641</v>
      </c>
      <c r="Q45" s="131">
        <f ca="1">C3/Q43</f>
        <v>31.673032849503436</v>
      </c>
      <c r="R45" s="131">
        <f ca="1">C3/R43</f>
        <v>29.197183098591548</v>
      </c>
      <c r="S45" s="140"/>
      <c r="W45" s="92"/>
      <c r="AB45" s="92"/>
    </row>
    <row r="46" spans="1:34" ht="15.75" customHeight="1">
      <c r="A46" s="43"/>
      <c r="B46" s="64" t="s">
        <v>129</v>
      </c>
      <c r="C46" s="66">
        <v>0.187</v>
      </c>
      <c r="D46" s="66">
        <v>0.191</v>
      </c>
      <c r="E46" s="66">
        <v>0.193</v>
      </c>
      <c r="F46" s="66">
        <v>0.19</v>
      </c>
      <c r="G46" s="66">
        <v>0.19</v>
      </c>
      <c r="H46" s="109"/>
      <c r="I46" s="105"/>
      <c r="AB46" s="92"/>
    </row>
    <row r="47" spans="1:34" ht="15.75" customHeight="1" thickBot="1">
      <c r="A47" s="43"/>
      <c r="B47" s="141"/>
      <c r="C47" s="142"/>
      <c r="D47" s="143"/>
      <c r="E47" s="143"/>
      <c r="F47" s="142"/>
      <c r="I47" s="105"/>
      <c r="K47" s="45" t="s">
        <v>130</v>
      </c>
      <c r="L47" s="109">
        <v>5.5E-2</v>
      </c>
      <c r="N47" s="105"/>
      <c r="P47" s="45" t="s">
        <v>130</v>
      </c>
      <c r="Q47" s="109">
        <v>4.3999999999999997E-2</v>
      </c>
      <c r="R47" s="144"/>
      <c r="U47" s="45" t="s">
        <v>130</v>
      </c>
      <c r="V47" s="109">
        <v>3.4000000000000002E-2</v>
      </c>
      <c r="AB47" s="92"/>
    </row>
    <row r="48" spans="1:34" ht="15.75" customHeight="1">
      <c r="A48" s="43"/>
      <c r="B48" s="64" t="s">
        <v>131</v>
      </c>
      <c r="C48" s="64" t="s">
        <v>59</v>
      </c>
      <c r="D48" s="64" t="s">
        <v>62</v>
      </c>
      <c r="E48" s="64" t="s">
        <v>11</v>
      </c>
      <c r="F48" s="64" t="s">
        <v>129</v>
      </c>
      <c r="G48" s="143"/>
      <c r="H48" s="143"/>
      <c r="I48" s="145" t="s">
        <v>132</v>
      </c>
      <c r="J48" s="145" t="s">
        <v>133</v>
      </c>
      <c r="K48" s="145" t="s">
        <v>118</v>
      </c>
      <c r="L48" s="44" t="s">
        <v>32</v>
      </c>
      <c r="N48" s="145" t="s">
        <v>132</v>
      </c>
      <c r="O48" s="145" t="s">
        <v>117</v>
      </c>
      <c r="P48" s="145" t="s">
        <v>134</v>
      </c>
      <c r="Q48" s="44" t="s">
        <v>32</v>
      </c>
      <c r="S48" s="145" t="s">
        <v>132</v>
      </c>
      <c r="T48" s="145" t="s">
        <v>31</v>
      </c>
      <c r="U48" s="145" t="s">
        <v>135</v>
      </c>
      <c r="V48" s="44" t="s">
        <v>32</v>
      </c>
      <c r="Z48" s="92"/>
      <c r="AA48" s="92"/>
      <c r="AB48" s="92"/>
    </row>
    <row r="49" spans="1:34" ht="15.75" customHeight="1">
      <c r="A49" s="43"/>
      <c r="B49" s="64" t="s">
        <v>136</v>
      </c>
      <c r="C49" s="146">
        <v>0.1</v>
      </c>
      <c r="D49" s="146">
        <f>(D53/G32)-1</f>
        <v>9.2141629970281524E-2</v>
      </c>
      <c r="E49" s="146">
        <v>0.09</v>
      </c>
      <c r="F49" s="147">
        <v>0.19</v>
      </c>
      <c r="G49" s="92"/>
      <c r="H49" s="109"/>
      <c r="I49" s="148" t="s">
        <v>137</v>
      </c>
      <c r="J49" s="149">
        <v>126872</v>
      </c>
      <c r="K49" s="149">
        <v>119073</v>
      </c>
      <c r="L49" s="150">
        <f t="shared" ref="L49:L51" si="33">(J49/K49)-1</f>
        <v>6.5497635904025353E-2</v>
      </c>
      <c r="N49" s="148" t="s">
        <v>137</v>
      </c>
      <c r="O49" s="149">
        <v>62613</v>
      </c>
      <c r="P49" s="149">
        <v>59381</v>
      </c>
      <c r="Q49" s="150">
        <f t="shared" ref="Q49:Q51" si="34">(O49/P49)-1</f>
        <v>5.4428184099291066E-2</v>
      </c>
      <c r="S49" s="148" t="s">
        <v>137</v>
      </c>
      <c r="T49" s="149">
        <v>240893</v>
      </c>
      <c r="U49" s="149">
        <v>225458</v>
      </c>
      <c r="V49" s="150">
        <f t="shared" ref="V49:V51" si="35">(T49/U49)-1</f>
        <v>6.8460644554639849E-2</v>
      </c>
      <c r="Z49" s="151"/>
      <c r="AA49" s="151"/>
      <c r="AB49" s="92"/>
    </row>
    <row r="50" spans="1:34" ht="15.75" customHeight="1">
      <c r="A50" s="43"/>
      <c r="B50" s="64" t="s">
        <v>138</v>
      </c>
      <c r="C50" s="146">
        <v>0.12</v>
      </c>
      <c r="D50" s="146">
        <v>0.12</v>
      </c>
      <c r="E50" s="146">
        <v>0.12</v>
      </c>
      <c r="F50" s="147">
        <f>AVERAGE(J37:J40)</f>
        <v>0.20329936574467519</v>
      </c>
      <c r="G50" s="92"/>
      <c r="H50" s="109"/>
      <c r="I50" s="148" t="s">
        <v>139</v>
      </c>
      <c r="J50" s="149">
        <v>96300</v>
      </c>
      <c r="K50" s="149">
        <v>91157</v>
      </c>
      <c r="L50" s="150">
        <f t="shared" si="33"/>
        <v>5.6419144991607828E-2</v>
      </c>
      <c r="N50" s="148" t="s">
        <v>139</v>
      </c>
      <c r="O50" s="149">
        <v>47344</v>
      </c>
      <c r="P50" s="149">
        <v>45789</v>
      </c>
      <c r="Q50" s="150">
        <f t="shared" si="34"/>
        <v>3.3960121426543477E-2</v>
      </c>
      <c r="S50" s="148" t="s">
        <v>139</v>
      </c>
      <c r="T50" s="149">
        <v>182360</v>
      </c>
      <c r="U50" s="149">
        <v>172000</v>
      </c>
      <c r="V50" s="150">
        <f t="shared" si="35"/>
        <v>6.0232558139534875E-2</v>
      </c>
      <c r="Z50" s="43"/>
      <c r="AA50" s="43"/>
      <c r="AB50" s="43"/>
      <c r="AC50" s="43"/>
    </row>
    <row r="51" spans="1:34" ht="15.75" customHeight="1">
      <c r="A51" s="43"/>
      <c r="C51" s="105"/>
      <c r="D51" s="105"/>
      <c r="I51" s="148" t="s">
        <v>140</v>
      </c>
      <c r="J51" s="149">
        <f t="shared" ref="J51:K51" si="36">J49-(J63+J64+J66)</f>
        <v>33393</v>
      </c>
      <c r="K51" s="149">
        <f t="shared" si="36"/>
        <v>30744</v>
      </c>
      <c r="L51" s="150">
        <f t="shared" si="33"/>
        <v>8.6163153786104507E-2</v>
      </c>
      <c r="N51" s="148" t="s">
        <v>141</v>
      </c>
      <c r="O51" s="149">
        <v>173</v>
      </c>
      <c r="P51" s="149">
        <v>163</v>
      </c>
      <c r="Q51" s="150">
        <f t="shared" si="34"/>
        <v>6.1349693251533832E-2</v>
      </c>
      <c r="S51" s="148" t="s">
        <v>141</v>
      </c>
      <c r="T51" s="149">
        <v>778</v>
      </c>
      <c r="U51" s="149">
        <v>779</v>
      </c>
      <c r="V51" s="150">
        <f t="shared" si="35"/>
        <v>-1.2836970474967568E-3</v>
      </c>
      <c r="Z51" s="43"/>
      <c r="AA51" s="43"/>
      <c r="AB51" s="43"/>
      <c r="AC51" s="43"/>
    </row>
    <row r="52" spans="1:34" ht="15.75" customHeight="1">
      <c r="A52" s="43"/>
      <c r="B52" s="152" t="s">
        <v>131</v>
      </c>
      <c r="C52" s="153" t="s">
        <v>59</v>
      </c>
      <c r="D52" s="153" t="s">
        <v>62</v>
      </c>
      <c r="E52" s="154" t="s">
        <v>142</v>
      </c>
      <c r="F52" s="154" t="s">
        <v>143</v>
      </c>
      <c r="G52" s="155" t="s">
        <v>144</v>
      </c>
      <c r="I52" s="148" t="s">
        <v>145</v>
      </c>
      <c r="J52" s="66">
        <f t="shared" ref="J52:K52" si="37">J51/J49</f>
        <v>0.26320228261554951</v>
      </c>
      <c r="K52" s="66">
        <f t="shared" si="37"/>
        <v>0.25819455292131716</v>
      </c>
      <c r="L52" s="66">
        <f>J52-K52</f>
        <v>5.0077296942323546E-3</v>
      </c>
      <c r="N52" s="148" t="s">
        <v>146</v>
      </c>
      <c r="O52" s="149">
        <v>12105</v>
      </c>
      <c r="P52" s="149">
        <v>11120</v>
      </c>
      <c r="Q52" s="150">
        <f>(O52/P52)^(1/1)-1</f>
        <v>8.8579136690647431E-2</v>
      </c>
      <c r="S52" s="148" t="s">
        <v>146</v>
      </c>
      <c r="T52" s="149">
        <v>46099</v>
      </c>
      <c r="U52" s="149">
        <v>42303</v>
      </c>
      <c r="V52" s="150">
        <f>(T52/U52)^(1/1)-1</f>
        <v>8.9733588634375749E-2</v>
      </c>
      <c r="Z52" s="43"/>
      <c r="AA52" s="43"/>
      <c r="AB52" s="43"/>
      <c r="AC52" s="43"/>
    </row>
    <row r="53" spans="1:34" ht="15.75" customHeight="1">
      <c r="A53" s="43"/>
      <c r="B53" s="64" t="s">
        <v>147</v>
      </c>
      <c r="C53" s="156">
        <f>FV(C49,1,0,-C32,0)</f>
        <v>264982.30000000005</v>
      </c>
      <c r="D53" s="156">
        <f t="shared" ref="D53:D54" si="38">C53*F49</f>
        <v>50346.63700000001</v>
      </c>
      <c r="E53" s="156">
        <f>FV(E49,1,0,-K32,0)</f>
        <v>137.20920000000001</v>
      </c>
      <c r="F53" s="157">
        <f t="shared" ref="F53:F55" si="39">E53*$R$40</f>
        <v>3534.229350154701</v>
      </c>
      <c r="G53" s="158">
        <f t="shared" ref="G53:G55" si="40">E53*90%</f>
        <v>123.48828000000002</v>
      </c>
      <c r="H53" s="105"/>
      <c r="I53" s="148" t="s">
        <v>141</v>
      </c>
      <c r="J53" s="149">
        <v>335</v>
      </c>
      <c r="K53" s="149">
        <v>322</v>
      </c>
      <c r="L53" s="150">
        <f t="shared" ref="L53:L54" si="41">(J53/K53)-1</f>
        <v>4.0372670807453437E-2</v>
      </c>
      <c r="N53" s="148" t="s">
        <v>11</v>
      </c>
      <c r="O53" s="149">
        <v>33.28</v>
      </c>
      <c r="P53" s="159">
        <v>30.26</v>
      </c>
      <c r="Q53" s="150">
        <f>(O53/P53)-1</f>
        <v>9.980171844018515E-2</v>
      </c>
      <c r="S53" s="148" t="s">
        <v>11</v>
      </c>
      <c r="T53" s="149">
        <v>125.88</v>
      </c>
      <c r="U53" s="159">
        <v>115.19</v>
      </c>
      <c r="V53" s="150">
        <f>(T53/U53)-1</f>
        <v>9.2803194721764015E-2</v>
      </c>
      <c r="Z53" s="43"/>
      <c r="AA53" s="43"/>
      <c r="AB53" s="43"/>
      <c r="AC53" s="43"/>
    </row>
    <row r="54" spans="1:34" ht="15.75" customHeight="1">
      <c r="A54" s="43"/>
      <c r="B54" s="64" t="s">
        <v>148</v>
      </c>
      <c r="C54" s="156">
        <f>FV($C$50,5,0,-C53,0)</f>
        <v>466989.35260020755</v>
      </c>
      <c r="D54" s="156">
        <f t="shared" si="38"/>
        <v>94938.639193138675</v>
      </c>
      <c r="E54" s="156">
        <f>(D54*E53)/D53</f>
        <v>258.73534974697918</v>
      </c>
      <c r="F54" s="157">
        <f t="shared" si="39"/>
        <v>6664.4952889333617</v>
      </c>
      <c r="G54" s="158">
        <f t="shared" si="40"/>
        <v>232.86181477228126</v>
      </c>
      <c r="H54" s="105"/>
      <c r="I54" s="148" t="s">
        <v>149</v>
      </c>
      <c r="J54" s="149">
        <f t="shared" ref="J54:K54" si="42">J49-(J63+J64+J65+J66)</f>
        <v>30907</v>
      </c>
      <c r="K54" s="149">
        <f t="shared" si="42"/>
        <v>28238</v>
      </c>
      <c r="L54" s="150">
        <f t="shared" si="41"/>
        <v>9.4518025355903479E-2</v>
      </c>
      <c r="N54" s="148" t="s">
        <v>150</v>
      </c>
      <c r="O54" s="150">
        <f t="shared" ref="O54:P54" si="43">O52/O49</f>
        <v>0.193330458530976</v>
      </c>
      <c r="P54" s="150">
        <f t="shared" si="43"/>
        <v>0.18726528687627356</v>
      </c>
      <c r="Q54" s="150">
        <f>O54-P54</f>
        <v>6.0651716547024392E-3</v>
      </c>
      <c r="S54" s="148" t="s">
        <v>150</v>
      </c>
      <c r="T54" s="150">
        <f t="shared" ref="T54:U54" si="44">T52/T49</f>
        <v>0.19136712150207769</v>
      </c>
      <c r="U54" s="150">
        <f t="shared" si="44"/>
        <v>0.18763139919630265</v>
      </c>
      <c r="V54" s="150">
        <f>T54-U54</f>
        <v>3.7357223057750411E-3</v>
      </c>
      <c r="Y54" s="43"/>
      <c r="Z54" s="43"/>
      <c r="AA54" s="43"/>
      <c r="AB54" s="43"/>
      <c r="AC54" s="43"/>
    </row>
    <row r="55" spans="1:34" ht="15.75" customHeight="1">
      <c r="A55" s="43"/>
      <c r="B55" s="64" t="s">
        <v>151</v>
      </c>
      <c r="C55" s="156">
        <f t="shared" ref="C55:E55" si="45">FV(12%,5,0,-C54,0)</f>
        <v>822994.80169792834</v>
      </c>
      <c r="D55" s="156">
        <f t="shared" si="45"/>
        <v>167314.32119635356</v>
      </c>
      <c r="E55" s="156">
        <f t="shared" si="45"/>
        <v>455.98009177643212</v>
      </c>
      <c r="F55" s="157">
        <f t="shared" si="39"/>
        <v>11745.117845177294</v>
      </c>
      <c r="G55" s="158">
        <f t="shared" si="40"/>
        <v>410.38208259878894</v>
      </c>
      <c r="H55" s="105"/>
      <c r="I55" s="148" t="s">
        <v>152</v>
      </c>
      <c r="J55" s="66">
        <f t="shared" ref="J55:K55" si="46">J54/J49</f>
        <v>0.24360773062614288</v>
      </c>
      <c r="K55" s="66">
        <f t="shared" si="46"/>
        <v>0.2371486399099712</v>
      </c>
      <c r="L55" s="66">
        <f>J55-K55</f>
        <v>6.4590907161716782E-3</v>
      </c>
      <c r="N55" s="148" t="s">
        <v>44</v>
      </c>
      <c r="O55" s="160">
        <f t="shared" ref="O55:P55" si="47">(O49-O50+O51)/O51</f>
        <v>89.260115606936409</v>
      </c>
      <c r="P55" s="160">
        <f t="shared" si="47"/>
        <v>84.386503067484668</v>
      </c>
      <c r="Q55" s="150">
        <f>(O55/P55)-1</f>
        <v>5.7753460118548539E-2</v>
      </c>
      <c r="S55" s="148" t="s">
        <v>44</v>
      </c>
      <c r="T55" s="160">
        <f t="shared" ref="T55:U55" si="48">(T49-T50+T51)/T51</f>
        <v>76.235218508997434</v>
      </c>
      <c r="U55" s="160">
        <f t="shared" si="48"/>
        <v>69.623876765083438</v>
      </c>
      <c r="V55" s="150">
        <f>(T55/U55)-1</f>
        <v>9.4957966305455832E-2</v>
      </c>
      <c r="Y55" s="43"/>
      <c r="Z55" s="43"/>
      <c r="AA55" s="43"/>
      <c r="AB55" s="43"/>
      <c r="AC55" s="43"/>
    </row>
    <row r="56" spans="1:34" ht="15.75" customHeight="1">
      <c r="A56" s="43"/>
      <c r="C56" s="97"/>
      <c r="D56" s="97"/>
      <c r="E56" s="97"/>
      <c r="F56" s="71"/>
      <c r="G56" s="71"/>
      <c r="H56" s="105"/>
      <c r="I56" s="148" t="s">
        <v>153</v>
      </c>
      <c r="J56" s="51">
        <f t="shared" ref="J56:K56" si="49">J49-J50</f>
        <v>30572</v>
      </c>
      <c r="K56" s="51">
        <f t="shared" si="49"/>
        <v>27916</v>
      </c>
      <c r="L56" s="150">
        <f>(J56/K56)-1</f>
        <v>9.5142570568849338E-2</v>
      </c>
      <c r="R56" s="105"/>
      <c r="X56" s="72"/>
      <c r="Y56" s="43"/>
      <c r="Z56" s="43"/>
      <c r="AA56" s="43"/>
      <c r="AB56" s="43"/>
      <c r="AC56" s="43"/>
      <c r="AD56" s="43"/>
      <c r="AE56" s="43"/>
      <c r="AF56" s="43"/>
      <c r="AG56" s="43"/>
      <c r="AH56" s="43"/>
    </row>
    <row r="57" spans="1:34" ht="15.75" customHeight="1">
      <c r="A57" s="43"/>
      <c r="I57" s="148" t="s">
        <v>146</v>
      </c>
      <c r="J57" s="149">
        <v>24060</v>
      </c>
      <c r="K57" s="149">
        <v>22500</v>
      </c>
      <c r="L57" s="150">
        <f>(J57/K57)^(1/1)-1</f>
        <v>6.9333333333333247E-2</v>
      </c>
      <c r="M57" s="43"/>
      <c r="U57" s="43"/>
      <c r="V57" s="43"/>
      <c r="W57" s="43"/>
      <c r="X57" s="43"/>
      <c r="Y57" s="72"/>
      <c r="Z57" s="43"/>
      <c r="AA57" s="43"/>
      <c r="AB57" s="43"/>
      <c r="AC57" s="43"/>
      <c r="AD57" s="43"/>
      <c r="AE57" s="43"/>
      <c r="AF57" s="43"/>
      <c r="AG57" s="43"/>
      <c r="AH57" s="43"/>
    </row>
    <row r="58" spans="1:34" ht="15.75" customHeight="1">
      <c r="A58" s="43"/>
      <c r="I58" s="148" t="s">
        <v>11</v>
      </c>
      <c r="J58" s="149">
        <v>66.2</v>
      </c>
      <c r="K58" s="159">
        <v>61.26</v>
      </c>
      <c r="L58" s="150">
        <f>(J58/K58)-1</f>
        <v>8.0639895527260919E-2</v>
      </c>
      <c r="N58" s="109"/>
      <c r="R58" s="72"/>
      <c r="Z58" s="43"/>
      <c r="AA58" s="43"/>
      <c r="AB58" s="43"/>
      <c r="AC58" s="43"/>
      <c r="AD58" s="43"/>
      <c r="AE58" s="43"/>
      <c r="AF58" s="43"/>
      <c r="AG58" s="43"/>
      <c r="AH58" s="43"/>
    </row>
    <row r="59" spans="1:34" ht="15.75" customHeight="1">
      <c r="A59" s="43"/>
      <c r="I59" s="148" t="s">
        <v>150</v>
      </c>
      <c r="J59" s="150">
        <f t="shared" ref="J59:K59" si="50">J57/J49</f>
        <v>0.18963995207768461</v>
      </c>
      <c r="K59" s="150">
        <f t="shared" si="50"/>
        <v>0.18895971378902018</v>
      </c>
      <c r="L59" s="150">
        <f>J59-K59</f>
        <v>6.8023828866442537E-4</v>
      </c>
      <c r="N59" s="109"/>
      <c r="R59" s="72"/>
      <c r="Z59" s="43"/>
      <c r="AA59" s="43"/>
      <c r="AB59" s="43"/>
      <c r="AC59" s="43"/>
      <c r="AD59" s="43"/>
      <c r="AE59" s="43"/>
      <c r="AF59" s="43"/>
      <c r="AG59" s="43"/>
      <c r="AH59" s="43"/>
    </row>
    <row r="60" spans="1:34" ht="15.75" customHeight="1">
      <c r="A60" s="43"/>
      <c r="I60" s="148" t="s">
        <v>44</v>
      </c>
      <c r="J60" s="160">
        <f t="shared" ref="J60:K60" si="51">(J49-J50+J53)/J53</f>
        <v>92.259701492537317</v>
      </c>
      <c r="K60" s="160">
        <f t="shared" si="51"/>
        <v>87.695652173913047</v>
      </c>
      <c r="L60" s="150">
        <f>(J60/K60)-1</f>
        <v>5.2044191536122053E-2</v>
      </c>
      <c r="R60" s="72"/>
      <c r="Z60" s="43"/>
      <c r="AA60" s="43"/>
      <c r="AB60" s="43"/>
      <c r="AC60" s="43"/>
      <c r="AD60" s="43"/>
      <c r="AE60" s="43"/>
      <c r="AF60" s="43"/>
      <c r="AG60" s="43"/>
      <c r="AH60" s="43"/>
    </row>
    <row r="61" spans="1:34" ht="15.75" customHeight="1" thickBot="1">
      <c r="A61" s="43"/>
      <c r="R61" s="72"/>
      <c r="Z61" s="43"/>
      <c r="AA61" s="43"/>
      <c r="AB61" s="43"/>
      <c r="AC61" s="43"/>
      <c r="AD61" s="43"/>
      <c r="AE61" s="43"/>
      <c r="AF61" s="43"/>
      <c r="AG61" s="43"/>
      <c r="AH61" s="43"/>
    </row>
    <row r="62" spans="1:34" ht="15.75" customHeight="1">
      <c r="A62" s="43"/>
      <c r="I62" s="44" t="s">
        <v>154</v>
      </c>
      <c r="J62" s="145" t="s">
        <v>133</v>
      </c>
      <c r="K62" s="145" t="s">
        <v>118</v>
      </c>
      <c r="L62" s="44" t="s">
        <v>155</v>
      </c>
      <c r="M62" s="44" t="s">
        <v>98</v>
      </c>
      <c r="O62" s="161" t="s">
        <v>156</v>
      </c>
      <c r="P62" s="161" t="s">
        <v>157</v>
      </c>
      <c r="Q62" s="161" t="s">
        <v>158</v>
      </c>
      <c r="R62" s="72"/>
      <c r="S62" s="77" t="s">
        <v>159</v>
      </c>
      <c r="T62" s="162" t="s">
        <v>133</v>
      </c>
      <c r="U62" s="162" t="s">
        <v>118</v>
      </c>
      <c r="V62" s="162" t="s">
        <v>155</v>
      </c>
      <c r="W62" s="162" t="s">
        <v>32</v>
      </c>
      <c r="X62" s="162" t="s">
        <v>158</v>
      </c>
      <c r="Z62" s="43"/>
      <c r="AA62" s="43"/>
      <c r="AB62" s="43"/>
      <c r="AC62" s="43"/>
      <c r="AD62" s="43"/>
      <c r="AE62" s="43"/>
      <c r="AF62" s="43"/>
      <c r="AG62" s="43"/>
      <c r="AH62" s="43"/>
    </row>
    <row r="63" spans="1:34" ht="15.75" customHeight="1">
      <c r="A63" s="43"/>
      <c r="I63" s="163" t="s">
        <v>160</v>
      </c>
      <c r="J63" s="102">
        <v>73070</v>
      </c>
      <c r="K63" s="164">
        <v>70271</v>
      </c>
      <c r="L63" s="165">
        <f t="shared" ref="L63:L67" si="52">J63/$J$69</f>
        <v>0.75877466251298031</v>
      </c>
      <c r="M63" s="166">
        <f t="shared" ref="M63:M67" si="53">(J63/K63)^(1/1)-1</f>
        <v>3.983150944201741E-2</v>
      </c>
      <c r="O63" s="92" t="s">
        <v>161</v>
      </c>
      <c r="P63" s="92">
        <v>0.47599999999999998</v>
      </c>
      <c r="Q63" s="92">
        <v>-2.1000000000000001E-2</v>
      </c>
      <c r="R63" s="72"/>
      <c r="S63" s="167" t="s">
        <v>162</v>
      </c>
      <c r="T63" s="168">
        <v>46859</v>
      </c>
      <c r="U63" s="101">
        <v>45502</v>
      </c>
      <c r="V63" s="169">
        <f t="shared" ref="V63:V68" si="54">T63/$T$70</f>
        <v>0.36934075288479729</v>
      </c>
      <c r="W63" s="169">
        <f t="shared" ref="W63:W68" si="55">(T63/U63)^(1/1)-1</f>
        <v>2.9822864929014203E-2</v>
      </c>
      <c r="X63" s="92">
        <v>1E-3</v>
      </c>
      <c r="Z63" s="43"/>
      <c r="AA63" s="43"/>
      <c r="AB63" s="43"/>
      <c r="AC63" s="43"/>
      <c r="AD63" s="43"/>
      <c r="AE63" s="43"/>
      <c r="AF63" s="43"/>
      <c r="AG63" s="43"/>
      <c r="AH63" s="43"/>
    </row>
    <row r="64" spans="1:34" ht="15.75" customHeight="1">
      <c r="A64" s="43"/>
      <c r="I64" s="163" t="s">
        <v>163</v>
      </c>
      <c r="J64" s="102">
        <v>15028</v>
      </c>
      <c r="K64" s="102">
        <v>17090</v>
      </c>
      <c r="L64" s="165">
        <f t="shared" si="52"/>
        <v>0.1560539979231568</v>
      </c>
      <c r="M64" s="165">
        <f t="shared" si="53"/>
        <v>-0.12065535400819194</v>
      </c>
      <c r="O64" s="92" t="s">
        <v>164</v>
      </c>
      <c r="P64" s="92">
        <v>1.7999999999999999E-2</v>
      </c>
      <c r="Q64" s="92">
        <v>6.8000000000000005E-2</v>
      </c>
      <c r="R64" s="105"/>
      <c r="S64" s="167" t="s">
        <v>165</v>
      </c>
      <c r="T64" s="168">
        <v>20016</v>
      </c>
      <c r="U64" s="101">
        <v>19649</v>
      </c>
      <c r="V64" s="169">
        <f t="shared" si="54"/>
        <v>0.15776530676587427</v>
      </c>
      <c r="W64" s="169">
        <f t="shared" si="55"/>
        <v>1.8677795307649347E-2</v>
      </c>
      <c r="X64" s="92">
        <v>1E-3</v>
      </c>
      <c r="Z64" s="43"/>
      <c r="AA64" s="43"/>
      <c r="AB64" s="43"/>
      <c r="AC64" s="43"/>
      <c r="AD64" s="43"/>
      <c r="AE64" s="43"/>
      <c r="AF64" s="43"/>
      <c r="AG64" s="43"/>
      <c r="AH64" s="43"/>
    </row>
    <row r="65" spans="1:34" ht="15.75" customHeight="1">
      <c r="A65" s="43"/>
      <c r="I65" s="163" t="s">
        <v>166</v>
      </c>
      <c r="J65" s="102">
        <v>2486</v>
      </c>
      <c r="K65" s="102">
        <v>2506</v>
      </c>
      <c r="L65" s="165">
        <f t="shared" si="52"/>
        <v>2.581516095534787E-2</v>
      </c>
      <c r="M65" s="165">
        <f t="shared" si="53"/>
        <v>-7.9808459696727452E-3</v>
      </c>
      <c r="O65" s="92" t="s">
        <v>167</v>
      </c>
      <c r="P65" s="92">
        <v>0.17</v>
      </c>
      <c r="Q65" s="92">
        <v>4.5999999999999999E-2</v>
      </c>
      <c r="R65" s="105"/>
      <c r="S65" s="167" t="s">
        <v>168</v>
      </c>
      <c r="T65" s="168">
        <v>22882</v>
      </c>
      <c r="U65" s="101">
        <v>19168</v>
      </c>
      <c r="V65" s="169">
        <f t="shared" si="54"/>
        <v>0.1803550034680623</v>
      </c>
      <c r="W65" s="169">
        <f t="shared" si="55"/>
        <v>0.19376043405676135</v>
      </c>
      <c r="X65" s="92">
        <v>-0.10299999999999999</v>
      </c>
      <c r="Z65" s="43"/>
      <c r="AA65" s="43"/>
      <c r="AB65" s="43"/>
      <c r="AC65" s="43"/>
      <c r="AD65" s="43"/>
      <c r="AE65" s="43"/>
      <c r="AF65" s="43"/>
      <c r="AG65" s="43"/>
      <c r="AH65" s="43"/>
    </row>
    <row r="66" spans="1:34" ht="15.75" customHeight="1">
      <c r="A66" s="43"/>
      <c r="I66" s="163" t="s">
        <v>169</v>
      </c>
      <c r="J66" s="102">
        <v>5381</v>
      </c>
      <c r="K66" s="102">
        <v>968</v>
      </c>
      <c r="L66" s="165">
        <f t="shared" si="52"/>
        <v>5.5877466251298025E-2</v>
      </c>
      <c r="M66" s="165">
        <f t="shared" si="53"/>
        <v>4.5588842975206614</v>
      </c>
      <c r="O66" s="92" t="s">
        <v>170</v>
      </c>
      <c r="P66" s="92">
        <v>0.14599999999999999</v>
      </c>
      <c r="Q66" s="92">
        <v>1.7999999999999999E-2</v>
      </c>
      <c r="S66" s="167" t="s">
        <v>171</v>
      </c>
      <c r="T66" s="168">
        <v>13539</v>
      </c>
      <c r="U66" s="101">
        <v>13261</v>
      </c>
      <c r="V66" s="169">
        <f t="shared" si="54"/>
        <v>0.10671385333249259</v>
      </c>
      <c r="W66" s="169">
        <f t="shared" si="55"/>
        <v>2.096372822562409E-2</v>
      </c>
      <c r="X66" s="92">
        <v>1E-3</v>
      </c>
      <c r="Y66" s="72"/>
      <c r="Z66" s="43"/>
      <c r="AA66" s="43"/>
      <c r="AB66" s="43"/>
      <c r="AC66" s="43"/>
      <c r="AD66" s="43"/>
      <c r="AE66" s="43"/>
      <c r="AF66" s="43"/>
      <c r="AG66" s="43"/>
      <c r="AH66" s="43"/>
    </row>
    <row r="67" spans="1:34" ht="15.75" customHeight="1">
      <c r="A67" s="43"/>
      <c r="G67" s="72"/>
      <c r="I67" s="163" t="s">
        <v>141</v>
      </c>
      <c r="J67" s="102">
        <v>335</v>
      </c>
      <c r="K67" s="102">
        <v>322</v>
      </c>
      <c r="L67" s="165">
        <f t="shared" si="52"/>
        <v>3.47871235721703E-3</v>
      </c>
      <c r="M67" s="165">
        <f t="shared" si="53"/>
        <v>4.0372670807453437E-2</v>
      </c>
      <c r="O67" s="92" t="s">
        <v>172</v>
      </c>
      <c r="P67" s="92">
        <v>0.08</v>
      </c>
      <c r="Q67" s="92">
        <v>7.4999999999999997E-2</v>
      </c>
      <c r="S67" s="167" t="s">
        <v>173</v>
      </c>
      <c r="T67" s="168">
        <v>12581</v>
      </c>
      <c r="U67" s="101">
        <v>11423</v>
      </c>
      <c r="V67" s="169">
        <f t="shared" si="54"/>
        <v>9.9162935872375305E-2</v>
      </c>
      <c r="W67" s="169">
        <f t="shared" si="55"/>
        <v>0.1013744200297646</v>
      </c>
      <c r="X67" s="92">
        <v>5.2999999999999999E-2</v>
      </c>
      <c r="Y67" s="72"/>
      <c r="Z67" s="43"/>
      <c r="AA67" s="43"/>
      <c r="AB67" s="43"/>
      <c r="AC67" s="43"/>
      <c r="AD67" s="43"/>
      <c r="AE67" s="43"/>
      <c r="AF67" s="43"/>
      <c r="AG67" s="43"/>
      <c r="AH67" s="43"/>
    </row>
    <row r="68" spans="1:34" ht="15.75" customHeight="1" thickBot="1">
      <c r="A68" s="43"/>
      <c r="H68" s="72"/>
      <c r="I68" s="163"/>
      <c r="J68" s="102"/>
      <c r="K68" s="165"/>
      <c r="L68" s="165"/>
      <c r="M68" s="164"/>
      <c r="N68" s="72"/>
      <c r="O68" s="92" t="s">
        <v>174</v>
      </c>
      <c r="P68" s="92">
        <v>8.8999999999999996E-2</v>
      </c>
      <c r="Q68" s="92">
        <v>0.95199999999999996</v>
      </c>
      <c r="R68" s="72"/>
      <c r="S68" s="170" t="s">
        <v>175</v>
      </c>
      <c r="T68" s="171">
        <v>10995</v>
      </c>
      <c r="U68" s="172">
        <v>10070</v>
      </c>
      <c r="V68" s="173">
        <f t="shared" si="54"/>
        <v>8.6662147676398266E-2</v>
      </c>
      <c r="W68" s="173">
        <f t="shared" si="55"/>
        <v>9.185700099304861E-2</v>
      </c>
      <c r="X68" s="174">
        <v>0.504</v>
      </c>
      <c r="Y68" s="72"/>
      <c r="Z68" s="43"/>
      <c r="AA68" s="43"/>
      <c r="AB68" s="43"/>
      <c r="AC68" s="43"/>
      <c r="AD68" s="43"/>
      <c r="AE68" s="43"/>
      <c r="AF68" s="43"/>
      <c r="AG68" s="43"/>
      <c r="AH68" s="43"/>
    </row>
    <row r="69" spans="1:34" ht="15.75" customHeight="1" thickTop="1" thickBot="1">
      <c r="A69" s="43"/>
      <c r="B69" s="175"/>
      <c r="C69" s="80"/>
      <c r="D69" s="72"/>
      <c r="E69" s="72"/>
      <c r="F69" s="72"/>
      <c r="G69" s="72"/>
      <c r="H69" s="72"/>
      <c r="I69" s="163" t="s">
        <v>176</v>
      </c>
      <c r="J69" s="102">
        <f t="shared" ref="J69:K69" si="56">SUM(J63:J67)</f>
        <v>96300</v>
      </c>
      <c r="K69" s="102">
        <f t="shared" si="56"/>
        <v>91157</v>
      </c>
      <c r="L69" s="165">
        <f>J69/$J$69</f>
        <v>1</v>
      </c>
      <c r="M69" s="165">
        <f>(J69/K69)^(1/1)-1</f>
        <v>5.6419144991607828E-2</v>
      </c>
      <c r="N69" s="72"/>
      <c r="O69" s="174" t="s">
        <v>177</v>
      </c>
      <c r="P69" s="174">
        <v>2.1000000000000001E-2</v>
      </c>
      <c r="Q69" s="174">
        <v>7.9000000000000001E-2</v>
      </c>
      <c r="R69" s="72"/>
      <c r="Y69" s="72"/>
      <c r="Z69" s="43"/>
      <c r="AA69" s="43"/>
      <c r="AB69" s="43"/>
      <c r="AC69" s="43"/>
      <c r="AD69" s="43"/>
      <c r="AE69" s="43"/>
      <c r="AF69" s="43"/>
      <c r="AG69" s="43"/>
      <c r="AH69" s="43"/>
    </row>
    <row r="70" spans="1:34" ht="15.75" customHeight="1" thickTop="1" thickBot="1">
      <c r="A70" s="43"/>
      <c r="D70" s="43"/>
      <c r="E70" s="43"/>
      <c r="F70" s="43"/>
      <c r="G70" s="43"/>
      <c r="H70" s="43"/>
      <c r="N70" s="43"/>
      <c r="R70" s="43"/>
      <c r="S70" s="176" t="s">
        <v>26</v>
      </c>
      <c r="T70" s="176">
        <f t="shared" ref="T70:U70" si="57">SUM(T63:T68)</f>
        <v>126872</v>
      </c>
      <c r="U70" s="176">
        <f t="shared" si="57"/>
        <v>119073</v>
      </c>
      <c r="V70" s="177">
        <f>T70/$T$70</f>
        <v>1</v>
      </c>
      <c r="W70" s="177">
        <f>(T70/U70)^(1/1)-1</f>
        <v>6.5497635904025353E-2</v>
      </c>
      <c r="X70" s="174">
        <v>5.5E-2</v>
      </c>
      <c r="Y70" s="43"/>
      <c r="Z70" s="43"/>
      <c r="AA70" s="43"/>
      <c r="AB70" s="43"/>
      <c r="AC70" s="43"/>
      <c r="AD70" s="43"/>
      <c r="AE70" s="43"/>
      <c r="AF70" s="43"/>
      <c r="AG70" s="43"/>
      <c r="AH70" s="43"/>
    </row>
    <row r="71" spans="1:34" ht="15.75" customHeight="1" thickTop="1">
      <c r="A71" s="43"/>
      <c r="D71" s="43"/>
      <c r="E71" s="43"/>
      <c r="F71" s="43"/>
      <c r="G71" s="43"/>
      <c r="H71" s="43"/>
      <c r="I71" s="44" t="s">
        <v>178</v>
      </c>
      <c r="J71" s="44" t="s">
        <v>96</v>
      </c>
      <c r="K71" s="44" t="s">
        <v>74</v>
      </c>
      <c r="M71" s="72"/>
      <c r="N71" s="43"/>
      <c r="O71" s="178" t="s">
        <v>26</v>
      </c>
      <c r="P71" s="179">
        <f>SUM(P63:P69)</f>
        <v>1</v>
      </c>
      <c r="Q71" s="180">
        <v>5.5E-2</v>
      </c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</row>
    <row r="72" spans="1:34" ht="15.75" customHeight="1">
      <c r="A72" s="43"/>
      <c r="D72" s="43"/>
      <c r="E72" s="43"/>
      <c r="F72" s="43"/>
      <c r="G72" s="43"/>
      <c r="H72" s="43"/>
      <c r="I72" s="51" t="s">
        <v>179</v>
      </c>
      <c r="J72" s="51">
        <v>72.3</v>
      </c>
      <c r="K72" s="51">
        <v>84.84</v>
      </c>
      <c r="L72" s="72"/>
      <c r="M72" s="72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</row>
    <row r="73" spans="1:34" ht="15.75" customHeight="1">
      <c r="A73" s="43"/>
      <c r="D73" s="43"/>
      <c r="E73" s="43"/>
      <c r="F73" s="43"/>
      <c r="G73" s="43"/>
      <c r="H73" s="43"/>
      <c r="I73" s="51" t="s">
        <v>180</v>
      </c>
      <c r="J73" s="51">
        <f>3.46+0.06+5.91+0.27+0.07</f>
        <v>9.77</v>
      </c>
      <c r="K73" s="51">
        <v>2.4900000000000002</v>
      </c>
      <c r="L73" s="72"/>
      <c r="M73" s="72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</row>
    <row r="74" spans="1:34" ht="15.75" customHeight="1">
      <c r="A74" s="43"/>
      <c r="D74" s="43"/>
      <c r="E74" s="43"/>
      <c r="F74" s="43"/>
      <c r="G74" s="43"/>
      <c r="H74" s="43"/>
      <c r="I74" s="51" t="s">
        <v>181</v>
      </c>
      <c r="J74" s="51">
        <f>0.22+12.5</f>
        <v>12.72</v>
      </c>
      <c r="K74" s="51">
        <v>5.99</v>
      </c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</row>
    <row r="75" spans="1:34" ht="15.75" customHeight="1">
      <c r="A75" s="43"/>
      <c r="I75" s="51" t="s">
        <v>182</v>
      </c>
      <c r="J75" s="51">
        <v>5.21</v>
      </c>
      <c r="K75" s="51">
        <v>6.7</v>
      </c>
      <c r="L75" s="43"/>
      <c r="M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</row>
    <row r="76" spans="1:34" ht="15.75" customHeight="1">
      <c r="A76" s="43"/>
      <c r="L76" s="43"/>
      <c r="M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</row>
    <row r="77" spans="1:34" ht="15.75" customHeight="1">
      <c r="A77" s="43"/>
      <c r="K77" s="105"/>
      <c r="L77" s="43"/>
      <c r="M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</row>
    <row r="78" spans="1:34" ht="15.75" customHeight="1">
      <c r="A78" s="43"/>
      <c r="I78" s="178" t="s">
        <v>26</v>
      </c>
      <c r="J78" s="181">
        <f t="shared" ref="J78:K78" si="58">SUM(J72:J75)</f>
        <v>99.999999999999986</v>
      </c>
      <c r="K78" s="181">
        <f t="shared" si="58"/>
        <v>100.02</v>
      </c>
      <c r="L78" s="43"/>
      <c r="M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</row>
    <row r="79" spans="1:34" ht="15.75" customHeight="1">
      <c r="A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</row>
    <row r="80" spans="1:34" ht="15.75" customHeight="1">
      <c r="A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</row>
    <row r="81" spans="1:34" ht="15.75" customHeight="1">
      <c r="A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</row>
    <row r="82" spans="1:34" ht="15.75" customHeight="1">
      <c r="A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</row>
    <row r="83" spans="1:34" ht="15.75" customHeight="1">
      <c r="A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</row>
    <row r="84" spans="1:34" ht="15.75" customHeight="1">
      <c r="A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</row>
    <row r="85" spans="1:34" ht="15.75" customHeight="1">
      <c r="A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</row>
    <row r="86" spans="1:34" ht="15.75" customHeight="1">
      <c r="A86" s="43"/>
      <c r="B86" s="182" t="s">
        <v>183</v>
      </c>
      <c r="C86" s="183"/>
      <c r="D86" s="183"/>
      <c r="E86" s="183"/>
      <c r="F86" s="183"/>
      <c r="G86" s="183"/>
      <c r="H86" s="183"/>
      <c r="I86" s="183"/>
      <c r="J86" s="183"/>
      <c r="K86" s="183"/>
      <c r="L86" s="183"/>
      <c r="M86" s="183"/>
      <c r="N86" s="183"/>
      <c r="O86" s="183"/>
      <c r="P86" s="183"/>
      <c r="Q86" s="18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</row>
    <row r="87" spans="1:34" ht="15.75" customHeight="1">
      <c r="A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AB87" s="43"/>
      <c r="AC87" s="43"/>
      <c r="AD87" s="43"/>
      <c r="AE87" s="43"/>
      <c r="AF87" s="43"/>
      <c r="AG87" s="43"/>
      <c r="AH87" s="43"/>
    </row>
    <row r="88" spans="1:34" ht="15.75" customHeight="1">
      <c r="A88" s="43"/>
      <c r="B88" s="184" t="s">
        <v>184</v>
      </c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43"/>
      <c r="S88" s="43"/>
      <c r="T88" s="43"/>
      <c r="U88" s="43"/>
      <c r="V88" s="43"/>
      <c r="W88" s="185"/>
      <c r="X88" s="185"/>
      <c r="Y88" s="43"/>
      <c r="AA88" s="43"/>
      <c r="AB88" s="43"/>
      <c r="AC88" s="43"/>
      <c r="AD88" s="43"/>
      <c r="AE88" s="43"/>
      <c r="AF88" s="43"/>
      <c r="AG88" s="43"/>
      <c r="AH88" s="43"/>
    </row>
    <row r="89" spans="1:34" ht="15.75" customHeight="1">
      <c r="A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185"/>
      <c r="X89" s="43"/>
      <c r="AA89" s="43"/>
      <c r="AB89" s="43"/>
      <c r="AC89" s="43"/>
      <c r="AD89" s="43"/>
      <c r="AE89" s="43"/>
      <c r="AF89" s="43"/>
      <c r="AG89" s="43"/>
      <c r="AH89" s="43"/>
    </row>
    <row r="90" spans="1:34" ht="15.75" customHeight="1">
      <c r="A90" s="43"/>
      <c r="R90" s="43"/>
      <c r="S90" s="43"/>
      <c r="T90" s="43"/>
      <c r="U90" s="43"/>
      <c r="V90" s="43"/>
      <c r="W90" s="185"/>
      <c r="X90" s="185"/>
      <c r="Z90" s="43"/>
      <c r="AA90" s="43"/>
      <c r="AB90" s="43"/>
      <c r="AC90" s="43"/>
      <c r="AD90" s="43"/>
      <c r="AE90" s="43"/>
      <c r="AF90" s="43"/>
      <c r="AG90" s="43"/>
      <c r="AH90" s="43"/>
    </row>
    <row r="91" spans="1:34" ht="15.75" customHeight="1">
      <c r="A91" s="43"/>
      <c r="C91" s="71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185"/>
      <c r="X91" s="185"/>
      <c r="Y91" s="43"/>
      <c r="AB91" s="43"/>
      <c r="AC91" s="43"/>
      <c r="AD91" s="43"/>
      <c r="AE91" s="43"/>
      <c r="AF91" s="43"/>
      <c r="AG91" s="43"/>
      <c r="AH91" s="43"/>
    </row>
    <row r="92" spans="1:34" ht="15.75" customHeight="1">
      <c r="A92" s="43"/>
      <c r="C92" s="71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</row>
    <row r="93" spans="1:34" ht="15.75" customHeight="1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</row>
    <row r="94" spans="1:34" ht="15.75" customHeight="1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</row>
    <row r="95" spans="1:34" ht="15.75" customHeight="1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</row>
    <row r="96" spans="1:34" ht="15.75" customHeight="1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</row>
    <row r="97" spans="1:34" ht="15.75" customHeight="1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185"/>
      <c r="AA97" s="185"/>
      <c r="AB97" s="43"/>
      <c r="AC97" s="43"/>
      <c r="AD97" s="43"/>
      <c r="AE97" s="43"/>
      <c r="AF97" s="43"/>
      <c r="AG97" s="43"/>
      <c r="AH97" s="43"/>
    </row>
    <row r="98" spans="1:34" ht="15.75" customHeight="1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185"/>
      <c r="AC98" s="185"/>
      <c r="AD98" s="43"/>
      <c r="AE98" s="43"/>
      <c r="AF98" s="43"/>
      <c r="AG98" s="43"/>
      <c r="AH98" s="43"/>
    </row>
    <row r="99" spans="1:34" ht="15.75" customHeight="1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185"/>
      <c r="AC99" s="185"/>
      <c r="AD99" s="43"/>
      <c r="AE99" s="43"/>
      <c r="AF99" s="43"/>
      <c r="AG99" s="43"/>
      <c r="AH99" s="43"/>
    </row>
    <row r="100" spans="1:34" ht="15.75" customHeight="1">
      <c r="A100" s="43"/>
      <c r="B100" s="43"/>
      <c r="C100" s="43"/>
      <c r="D100" s="43"/>
      <c r="E100" s="186"/>
      <c r="F100" s="185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185"/>
      <c r="AA100" s="43"/>
      <c r="AB100" s="43"/>
      <c r="AC100" s="43"/>
      <c r="AD100" s="43"/>
      <c r="AE100" s="43"/>
      <c r="AF100" s="43"/>
      <c r="AG100" s="43"/>
      <c r="AH100" s="43"/>
    </row>
    <row r="101" spans="1:34" ht="15.75" customHeight="1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185"/>
      <c r="Z101" s="185"/>
      <c r="AA101" s="43"/>
      <c r="AB101" s="43"/>
      <c r="AC101" s="43"/>
      <c r="AD101" s="43"/>
      <c r="AE101" s="43"/>
      <c r="AF101" s="43"/>
      <c r="AG101" s="43"/>
      <c r="AH101" s="43"/>
    </row>
    <row r="102" spans="1:34" ht="15.75" customHeight="1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185"/>
      <c r="Z102" s="43"/>
      <c r="AA102" s="43"/>
      <c r="AB102" s="43"/>
      <c r="AC102" s="43"/>
      <c r="AD102" s="43"/>
      <c r="AE102" s="43"/>
      <c r="AF102" s="43"/>
      <c r="AG102" s="43"/>
      <c r="AH102" s="43"/>
    </row>
    <row r="103" spans="1:34" ht="15.75" customHeight="1">
      <c r="A103" s="43"/>
      <c r="B103" s="43"/>
      <c r="C103" s="43"/>
      <c r="D103" s="187"/>
      <c r="E103" s="43"/>
      <c r="F103" s="187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</row>
    <row r="104" spans="1:34" ht="15.75" customHeight="1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</row>
    <row r="105" spans="1:34" ht="15.75" customHeight="1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</row>
    <row r="106" spans="1:34" ht="15.75" customHeight="1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185"/>
      <c r="X106" s="185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</row>
    <row r="107" spans="1:34" ht="15.75" customHeight="1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185"/>
      <c r="Y107" s="185"/>
      <c r="Z107" s="43"/>
      <c r="AA107" s="43"/>
      <c r="AB107" s="43"/>
      <c r="AC107" s="43"/>
      <c r="AD107" s="43"/>
      <c r="AE107" s="43"/>
      <c r="AF107" s="43"/>
      <c r="AG107" s="43"/>
      <c r="AH107" s="43"/>
    </row>
    <row r="108" spans="1:34" ht="15.75" customHeight="1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185"/>
      <c r="Y108" s="185"/>
      <c r="Z108" s="185"/>
      <c r="AA108" s="185"/>
      <c r="AB108" s="43"/>
      <c r="AC108" s="43"/>
      <c r="AD108" s="43"/>
      <c r="AE108" s="43"/>
      <c r="AF108" s="43"/>
      <c r="AG108" s="43"/>
      <c r="AH108" s="43"/>
    </row>
    <row r="109" spans="1:34" ht="15.75" customHeight="1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185"/>
      <c r="AA109" s="185"/>
      <c r="AB109" s="43"/>
      <c r="AC109" s="43"/>
      <c r="AD109" s="43"/>
      <c r="AE109" s="43"/>
      <c r="AF109" s="43"/>
      <c r="AG109" s="43"/>
      <c r="AH109" s="43"/>
    </row>
    <row r="110" spans="1:34" ht="15.75" customHeight="1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</row>
    <row r="111" spans="1:34" ht="15.75" customHeight="1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185"/>
      <c r="X111" s="185"/>
      <c r="Y111" s="43"/>
      <c r="Z111" s="185"/>
      <c r="AA111" s="185"/>
      <c r="AB111" s="43"/>
      <c r="AC111" s="43"/>
      <c r="AD111" s="43"/>
      <c r="AE111" s="43"/>
      <c r="AF111" s="43"/>
      <c r="AG111" s="43"/>
      <c r="AH111" s="43"/>
    </row>
    <row r="112" spans="1:34" ht="15.75" customHeight="1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</row>
    <row r="113" spans="1:34" ht="15.75" customHeight="1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185"/>
      <c r="AA113" s="43"/>
      <c r="AB113" s="43"/>
      <c r="AC113" s="43"/>
      <c r="AD113" s="43"/>
      <c r="AE113" s="43"/>
      <c r="AF113" s="43"/>
      <c r="AG113" s="43"/>
      <c r="AH113" s="43"/>
    </row>
    <row r="114" spans="1:34" ht="15.75" customHeight="1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185"/>
      <c r="Z114" s="185"/>
      <c r="AA114" s="43"/>
      <c r="AB114" s="43"/>
      <c r="AC114" s="43"/>
      <c r="AD114" s="43"/>
      <c r="AE114" s="43"/>
      <c r="AF114" s="43"/>
      <c r="AG114" s="43"/>
      <c r="AH114" s="43"/>
    </row>
    <row r="115" spans="1:34" ht="15.75" customHeight="1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</row>
    <row r="116" spans="1:34" ht="15.75" customHeigh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</row>
    <row r="117" spans="1:34" ht="15.75" customHeight="1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</row>
    <row r="118" spans="1:34" ht="15.75" customHeight="1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</row>
    <row r="119" spans="1:34" ht="15.75" customHeight="1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</row>
    <row r="120" spans="1:34" ht="15.75" customHeight="1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</row>
    <row r="121" spans="1:34" ht="15.75" customHeight="1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</row>
    <row r="122" spans="1:34" ht="15.75" customHeight="1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</row>
    <row r="123" spans="1:34" ht="15.75" customHeight="1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</row>
    <row r="124" spans="1:34" ht="15.75" customHeight="1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</row>
    <row r="125" spans="1:34" ht="15.75" customHeight="1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</row>
    <row r="126" spans="1:34" ht="15.75" customHeight="1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</row>
    <row r="127" spans="1:34" ht="15.75" customHeight="1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</row>
    <row r="128" spans="1:34" ht="15.75" customHeight="1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</row>
    <row r="129" spans="1:34" ht="15.75" customHeight="1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</row>
    <row r="130" spans="1:34" ht="15.75" customHeight="1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</row>
    <row r="131" spans="1:34" ht="15.75" customHeight="1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</row>
    <row r="132" spans="1:34" ht="15.75" customHeight="1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</row>
    <row r="133" spans="1:34" ht="15.75" customHeight="1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</row>
    <row r="134" spans="1:34" ht="15.75" customHeight="1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</row>
    <row r="135" spans="1:34" ht="15.75" customHeight="1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</row>
    <row r="136" spans="1:34" ht="15.75" customHeight="1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</row>
    <row r="137" spans="1:34" ht="15.75" customHeight="1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</row>
    <row r="138" spans="1:34" ht="15.75" customHeight="1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</row>
    <row r="139" spans="1:34" ht="15.75" customHeight="1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</row>
    <row r="140" spans="1:34" ht="15.75" customHeight="1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</row>
    <row r="141" spans="1:34" ht="15.75" customHeight="1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</row>
    <row r="142" spans="1:34" ht="15.75" customHeight="1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</row>
    <row r="143" spans="1:34" ht="15.75" customHeight="1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</row>
    <row r="144" spans="1:34" ht="15.75" customHeight="1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</row>
    <row r="145" spans="1:34" ht="15.75" customHeight="1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</row>
    <row r="146" spans="1:34" ht="15.75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</row>
    <row r="147" spans="1:34" ht="15.75" customHeight="1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</row>
    <row r="148" spans="1:34" ht="15.75" customHeight="1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</row>
    <row r="149" spans="1:34" ht="15.75" customHeigh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</row>
    <row r="150" spans="1:34" ht="15.75" customHeight="1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</row>
    <row r="151" spans="1:34" ht="15.75" customHeight="1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</row>
    <row r="152" spans="1:34" ht="15.75" customHeight="1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</row>
    <row r="153" spans="1:34" ht="15.75" customHeight="1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</row>
    <row r="154" spans="1:34" ht="15.75" customHeight="1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</row>
    <row r="155" spans="1:34" ht="15.75" customHeight="1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</row>
    <row r="156" spans="1:34" ht="15.75" customHeight="1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</row>
    <row r="157" spans="1:34" ht="15.75" customHeight="1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</row>
    <row r="158" spans="1:34" ht="15.75" customHeight="1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</row>
    <row r="159" spans="1:34" ht="15.75" customHeight="1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</row>
    <row r="160" spans="1:34" ht="15.75" customHeight="1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</row>
    <row r="161" spans="1:34" ht="15.75" customHeight="1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</row>
    <row r="162" spans="1:34" ht="15.75" customHeight="1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</row>
    <row r="163" spans="1:34" ht="15.75" customHeight="1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</row>
    <row r="164" spans="1:34" ht="15.75" customHeight="1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</row>
    <row r="165" spans="1:34" ht="15.75" customHeight="1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</row>
    <row r="166" spans="1:34" ht="15.75" customHeight="1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</row>
    <row r="167" spans="1:34" ht="15.75" customHeight="1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</row>
    <row r="168" spans="1:34" ht="15.75" customHeight="1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</row>
    <row r="169" spans="1:34" ht="15.75" customHeight="1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</row>
    <row r="170" spans="1:34" ht="15.75" customHeight="1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</row>
    <row r="171" spans="1:34" ht="15.75" customHeight="1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</row>
    <row r="172" spans="1:34" ht="15.75" customHeight="1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</row>
    <row r="173" spans="1:34" ht="15.75" customHeight="1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</row>
    <row r="174" spans="1:34" ht="15.75" customHeight="1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</row>
    <row r="175" spans="1:34" ht="15.75" customHeight="1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</row>
    <row r="176" spans="1:34" ht="15.75" customHeight="1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</row>
    <row r="177" spans="1:34" ht="15.75" customHeight="1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</row>
    <row r="178" spans="1:34" ht="15.75" customHeight="1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</row>
    <row r="179" spans="1:34" ht="15.75" customHeight="1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</row>
    <row r="180" spans="1:34" ht="15.75" customHeight="1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</row>
    <row r="181" spans="1:34" ht="15.75" customHeight="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</row>
    <row r="182" spans="1:34" ht="15.75" customHeight="1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</row>
    <row r="183" spans="1:34" ht="15.75" customHeight="1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</row>
    <row r="184" spans="1:34" ht="15.75" customHeight="1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</row>
    <row r="185" spans="1:34" ht="15.75" customHeight="1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</row>
    <row r="186" spans="1:34" ht="15.75" customHeight="1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</row>
    <row r="187" spans="1:34" ht="15.75" customHeight="1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</row>
    <row r="188" spans="1:34" ht="15.75" customHeight="1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</row>
    <row r="189" spans="1:34" ht="15.75" customHeight="1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</row>
    <row r="190" spans="1:34" ht="15.75" customHeight="1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</row>
    <row r="191" spans="1:34" ht="15.75" customHeight="1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</row>
    <row r="192" spans="1:34" ht="15.75" customHeight="1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</row>
    <row r="193" spans="1:34" ht="15.75" customHeight="1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</row>
    <row r="194" spans="1:34" ht="15.75" customHeight="1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</row>
    <row r="195" spans="1:34" ht="15.75" customHeight="1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</row>
    <row r="196" spans="1:34" ht="15.75" customHeight="1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</row>
    <row r="197" spans="1:34" ht="15.75" customHeight="1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</row>
    <row r="198" spans="1:34" ht="15.75" customHeight="1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</row>
    <row r="199" spans="1:34" ht="15.75" customHeight="1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</row>
    <row r="200" spans="1:34" ht="15.75" customHeight="1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</row>
    <row r="201" spans="1:34" ht="15.75" customHeight="1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</row>
    <row r="202" spans="1:34" ht="15.75" customHeight="1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</row>
    <row r="203" spans="1:34" ht="15.75" customHeight="1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</row>
    <row r="204" spans="1:34" ht="15.75" customHeight="1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</row>
    <row r="205" spans="1:34" ht="15.75" customHeight="1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</row>
    <row r="206" spans="1:34" ht="15.75" customHeight="1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</row>
    <row r="207" spans="1:34" ht="15.75" customHeight="1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</row>
    <row r="208" spans="1:34" ht="15.75" customHeight="1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</row>
    <row r="209" spans="1:34" ht="15.75" customHeight="1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</row>
    <row r="210" spans="1:34" ht="15.75" customHeight="1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</row>
    <row r="211" spans="1:34" ht="15.75" customHeight="1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</row>
    <row r="212" spans="1:34" ht="15.75" customHeight="1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</row>
    <row r="213" spans="1:34" ht="15.75" customHeight="1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</row>
    <row r="214" spans="1:34" ht="15.75" customHeight="1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</row>
    <row r="215" spans="1:34" ht="15.75" customHeight="1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</row>
    <row r="216" spans="1:34" ht="15.75" customHeight="1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</row>
    <row r="217" spans="1:34" ht="15.75" customHeight="1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</row>
    <row r="218" spans="1:34" ht="15.75" customHeight="1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</row>
    <row r="219" spans="1:34" ht="15.75" customHeight="1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</row>
    <row r="220" spans="1:34" ht="15.75" customHeight="1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</row>
    <row r="221" spans="1:34" ht="15.75" customHeight="1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</row>
    <row r="222" spans="1:34" ht="15.75" customHeight="1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</row>
    <row r="223" spans="1:34" ht="15.75" customHeight="1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</row>
    <row r="224" spans="1:34" ht="15.75" customHeight="1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</row>
    <row r="225" spans="1:34" ht="15.75" customHeight="1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</row>
    <row r="226" spans="1:34" ht="15.75" customHeight="1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</row>
    <row r="227" spans="1:34" ht="15.75" customHeight="1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</row>
    <row r="228" spans="1:34" ht="15.75" customHeight="1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</row>
    <row r="229" spans="1:34" ht="15.75" customHeight="1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</row>
    <row r="230" spans="1:34" ht="15.75" customHeight="1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</row>
    <row r="231" spans="1:34" ht="15.75" customHeight="1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</row>
    <row r="232" spans="1:34" ht="15.75" customHeight="1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</row>
    <row r="233" spans="1:34" ht="15.75" customHeight="1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</row>
    <row r="234" spans="1:34" ht="15.75" customHeight="1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</row>
    <row r="235" spans="1:34" ht="15.75" customHeight="1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</row>
    <row r="236" spans="1:34" ht="15.75" customHeight="1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</row>
    <row r="237" spans="1:34" ht="15.75" customHeight="1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</row>
    <row r="238" spans="1:34" ht="15.75" customHeight="1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</row>
    <row r="239" spans="1:34" ht="15.75" customHeight="1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</row>
    <row r="240" spans="1:34" ht="15.75" customHeight="1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</row>
    <row r="241" spans="1:34" ht="15.75" customHeight="1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</row>
    <row r="242" spans="1:34" ht="15.75" customHeight="1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</row>
    <row r="243" spans="1:34" ht="15.75" customHeight="1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</row>
    <row r="244" spans="1:34" ht="15.75" customHeight="1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</row>
    <row r="245" spans="1:34" ht="15.75" customHeight="1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</row>
    <row r="246" spans="1:34" ht="15.75" customHeight="1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</row>
    <row r="247" spans="1:34" ht="15.75" customHeight="1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</row>
    <row r="248" spans="1:34" ht="15.75" customHeight="1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</row>
    <row r="249" spans="1:34" ht="15.75" customHeight="1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</row>
    <row r="250" spans="1:34" ht="15.75" customHeight="1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</row>
    <row r="251" spans="1:34" ht="15.75" customHeight="1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</row>
    <row r="252" spans="1:34" ht="15.75" customHeight="1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</row>
    <row r="253" spans="1:34" ht="15.75" customHeight="1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</row>
    <row r="254" spans="1:34" ht="15.75" customHeight="1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</row>
    <row r="255" spans="1:34" ht="15.75" customHeight="1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</row>
    <row r="256" spans="1:34" ht="15.75" customHeight="1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</row>
    <row r="257" spans="1:34" ht="15.75" customHeight="1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</row>
    <row r="258" spans="1:34" ht="15.75" customHeight="1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</row>
    <row r="259" spans="1:34" ht="15.75" customHeight="1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</row>
    <row r="260" spans="1:34" ht="15.75" customHeight="1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</row>
    <row r="261" spans="1:34" ht="15.75" customHeight="1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</row>
    <row r="262" spans="1:34" ht="15.75" customHeight="1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</row>
    <row r="263" spans="1:34" ht="15.75" customHeight="1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</row>
    <row r="264" spans="1:34" ht="15.75" customHeight="1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</row>
    <row r="265" spans="1:34" ht="15.75" customHeight="1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</row>
    <row r="266" spans="1:34" ht="15.75" customHeight="1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</row>
    <row r="267" spans="1:34" ht="15.75" customHeight="1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</row>
    <row r="268" spans="1:34" ht="15.75" customHeight="1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</row>
    <row r="269" spans="1:34" ht="15.75" customHeight="1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</row>
    <row r="270" spans="1:34" ht="15.75" customHeight="1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</row>
    <row r="271" spans="1:34" ht="15.75" customHeight="1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</row>
    <row r="272" spans="1:34" ht="15.75" customHeight="1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</row>
    <row r="273" spans="1:34" ht="15.75" customHeight="1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</row>
    <row r="274" spans="1:34" ht="15.75" customHeight="1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</row>
    <row r="275" spans="1:34" ht="15.75" customHeight="1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</row>
    <row r="276" spans="1:34" ht="15.75" customHeight="1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</row>
    <row r="277" spans="1:34" ht="15.75" customHeight="1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</row>
    <row r="278" spans="1:34" ht="15.75" customHeight="1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</row>
    <row r="279" spans="1:34" ht="15.75" customHeight="1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</row>
    <row r="280" spans="1:34" ht="15.75" customHeight="1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</row>
    <row r="281" spans="1:34" ht="15.75" customHeight="1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</row>
    <row r="282" spans="1:34" ht="15.75" customHeight="1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</row>
    <row r="283" spans="1:34" ht="15.75" customHeight="1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</row>
    <row r="284" spans="1:34" ht="15.75" customHeight="1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</row>
    <row r="285" spans="1:34" ht="15.75" customHeight="1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</row>
    <row r="286" spans="1:34" ht="15.75" customHeight="1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</row>
    <row r="287" spans="1:34" ht="15.75" customHeight="1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</row>
    <row r="288" spans="1:34" ht="15.75" customHeight="1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</row>
    <row r="289" spans="1:34" ht="15.75" customHeight="1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</row>
    <row r="290" spans="1:34" ht="15.75" customHeight="1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</row>
    <row r="291" spans="1:34" ht="15.75" customHeight="1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</row>
    <row r="292" spans="1:34" ht="15.75" customHeight="1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</row>
    <row r="293" spans="1:34" ht="15.75" customHeight="1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</row>
    <row r="294" spans="1:34" ht="15.75" customHeight="1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</row>
    <row r="295" spans="1:34" ht="15.75" customHeight="1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</row>
    <row r="296" spans="1:34" ht="15.75" customHeight="1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</row>
    <row r="297" spans="1:34" ht="15.75" customHeight="1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</row>
    <row r="298" spans="1:34" ht="15.75" customHeight="1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</row>
    <row r="299" spans="1:34" ht="15.75" customHeight="1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</row>
    <row r="300" spans="1:34" ht="15.75" customHeight="1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</row>
    <row r="301" spans="1:34" ht="15.75" customHeight="1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</row>
    <row r="302" spans="1:34" ht="15.75" customHeight="1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</row>
    <row r="303" spans="1:34" ht="15.75" customHeight="1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</row>
    <row r="304" spans="1:34" ht="15.75" customHeight="1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</row>
    <row r="305" spans="1:34" ht="15.75" customHeight="1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</row>
    <row r="306" spans="1:34" ht="15.75" customHeight="1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</row>
    <row r="307" spans="1:34" ht="15.75" customHeight="1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</row>
    <row r="308" spans="1:34" ht="15.75" customHeight="1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</row>
    <row r="309" spans="1:34" ht="15.75" customHeight="1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</row>
    <row r="310" spans="1:34" ht="15.75" customHeight="1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</row>
    <row r="311" spans="1:34" ht="15.75" customHeight="1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</row>
    <row r="312" spans="1:34" ht="15.75" customHeight="1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</row>
    <row r="313" spans="1:34" ht="15.75" customHeight="1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</row>
    <row r="314" spans="1:34" ht="15.75" customHeight="1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</row>
    <row r="315" spans="1:34" ht="15.75" customHeight="1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</row>
    <row r="316" spans="1:34" ht="15.75" customHeight="1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</row>
    <row r="317" spans="1:34" ht="15.75" customHeight="1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</row>
    <row r="318" spans="1:34" ht="15.75" customHeight="1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</row>
    <row r="319" spans="1:34" ht="15.75" customHeight="1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</row>
    <row r="320" spans="1:34" ht="15.75" customHeight="1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</row>
    <row r="321" spans="1:34" ht="15.75" customHeight="1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</row>
    <row r="322" spans="1:34" ht="15.75" customHeight="1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</row>
    <row r="323" spans="1:34" ht="15.75" customHeight="1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</row>
    <row r="324" spans="1:34" ht="15.75" customHeight="1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</row>
    <row r="325" spans="1:34" ht="15.75" customHeight="1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</row>
    <row r="326" spans="1:34" ht="15.75" customHeight="1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</row>
    <row r="327" spans="1:34" ht="15.75" customHeight="1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</row>
    <row r="328" spans="1:34" ht="15.75" customHeight="1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</row>
    <row r="329" spans="1:34" ht="15.75" customHeight="1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</row>
    <row r="330" spans="1:34" ht="15.75" customHeight="1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</row>
    <row r="331" spans="1:34" ht="15.75" customHeight="1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</row>
    <row r="332" spans="1:34" ht="15.75" customHeight="1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</row>
    <row r="333" spans="1:34" ht="15.75" customHeight="1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</row>
    <row r="334" spans="1:34" ht="15.75" customHeight="1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</row>
    <row r="335" spans="1:34" ht="15.75" customHeight="1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</row>
    <row r="336" spans="1:34" ht="15.75" customHeight="1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</row>
    <row r="337" spans="1:34" ht="15.75" customHeight="1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</row>
    <row r="338" spans="1:34" ht="15.75" customHeight="1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</row>
    <row r="339" spans="1:34" ht="15.75" customHeight="1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</row>
    <row r="340" spans="1:34" ht="15.75" customHeight="1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</row>
    <row r="341" spans="1:34" ht="15.75" customHeight="1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</row>
    <row r="342" spans="1:34" ht="15.75" customHeight="1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</row>
    <row r="343" spans="1:34" ht="15.75" customHeight="1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</row>
    <row r="344" spans="1:34" ht="15.75" customHeight="1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</row>
    <row r="345" spans="1:34" ht="15.75" customHeight="1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</row>
    <row r="346" spans="1:34" ht="15.75" customHeight="1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</row>
    <row r="347" spans="1:34" ht="15.75" customHeight="1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</row>
    <row r="348" spans="1:34" ht="15.75" customHeight="1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</row>
    <row r="349" spans="1:34" ht="15.75" customHeight="1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</row>
    <row r="350" spans="1:34" ht="15.75" customHeight="1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</row>
    <row r="351" spans="1:34" ht="15.75" customHeight="1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</row>
    <row r="352" spans="1:34" ht="15.75" customHeight="1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</row>
    <row r="353" spans="1:34" ht="15.75" customHeight="1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</row>
    <row r="354" spans="1:34" ht="15.75" customHeight="1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</row>
    <row r="355" spans="1:34" ht="15.75" customHeight="1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</row>
    <row r="356" spans="1:34" ht="15.75" customHeight="1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</row>
    <row r="357" spans="1:34" ht="15.75" customHeight="1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</row>
    <row r="358" spans="1:34" ht="15.75" customHeight="1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</row>
    <row r="359" spans="1:34" ht="15.75" customHeight="1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</row>
    <row r="360" spans="1:34" ht="15.75" customHeight="1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</row>
    <row r="361" spans="1:34" ht="15.75" customHeight="1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</row>
    <row r="362" spans="1:34" ht="15.75" customHeight="1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</row>
    <row r="363" spans="1:34" ht="15.75" customHeight="1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</row>
    <row r="364" spans="1:34" ht="15.75" customHeight="1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</row>
    <row r="365" spans="1:34" ht="15.75" customHeight="1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</row>
    <row r="366" spans="1:34" ht="15.75" customHeight="1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</row>
    <row r="367" spans="1:34" ht="15.75" customHeight="1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</row>
    <row r="368" spans="1:34" ht="15.75" customHeight="1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</row>
    <row r="369" spans="1:34" ht="15.75" customHeight="1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</row>
    <row r="370" spans="1:34" ht="15.75" customHeight="1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</row>
    <row r="371" spans="1:34" ht="15.75" customHeight="1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</row>
    <row r="372" spans="1:34" ht="15.75" customHeight="1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</row>
    <row r="373" spans="1:34" ht="15.75" customHeight="1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</row>
    <row r="374" spans="1:34" ht="15.75" customHeight="1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</row>
    <row r="375" spans="1:34" ht="15.75" customHeight="1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</row>
    <row r="376" spans="1:34" ht="15.75" customHeight="1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</row>
    <row r="377" spans="1:34" ht="15.75" customHeight="1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</row>
    <row r="378" spans="1:34" ht="15.75" customHeight="1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</row>
    <row r="379" spans="1:34" ht="15.75" customHeight="1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</row>
    <row r="380" spans="1:34" ht="15.75" customHeight="1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</row>
    <row r="381" spans="1:34" ht="15.75" customHeight="1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</row>
    <row r="382" spans="1:34" ht="15.75" customHeight="1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</row>
    <row r="383" spans="1:34" ht="15.75" customHeight="1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</row>
    <row r="384" spans="1:34" ht="15.75" customHeight="1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</row>
    <row r="385" spans="1:34" ht="15.75" customHeight="1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</row>
    <row r="386" spans="1:34" ht="15.75" customHeight="1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</row>
    <row r="387" spans="1:34" ht="15.75" customHeight="1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</row>
    <row r="388" spans="1:34" ht="15.75" customHeight="1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</row>
    <row r="389" spans="1:34" ht="15.75" customHeight="1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</row>
    <row r="390" spans="1:34" ht="15.75" customHeight="1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</row>
    <row r="391" spans="1:34" ht="15.75" customHeight="1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</row>
    <row r="392" spans="1:34" ht="15.75" customHeight="1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</row>
    <row r="393" spans="1:34" ht="15.75" customHeight="1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</row>
    <row r="394" spans="1:34" ht="15.75" customHeight="1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</row>
    <row r="395" spans="1:34" ht="15.75" customHeight="1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</row>
    <row r="396" spans="1:34" ht="15.75" customHeight="1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</row>
    <row r="397" spans="1:34" ht="15.75" customHeight="1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</row>
    <row r="398" spans="1:34" ht="15.75" customHeight="1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</row>
    <row r="399" spans="1:34" ht="15.75" customHeight="1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</row>
    <row r="400" spans="1:34" ht="15.75" customHeight="1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</row>
    <row r="401" spans="1:34" ht="15.75" customHeight="1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</row>
    <row r="402" spans="1:34" ht="15.75" customHeight="1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</row>
    <row r="403" spans="1:34" ht="15.75" customHeight="1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</row>
    <row r="404" spans="1:34" ht="15.75" customHeight="1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</row>
    <row r="405" spans="1:34" ht="15.75" customHeight="1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</row>
    <row r="406" spans="1:34" ht="15.75" customHeight="1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</row>
    <row r="407" spans="1:34" ht="15.75" customHeight="1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</row>
    <row r="408" spans="1:34" ht="15.75" customHeight="1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</row>
    <row r="409" spans="1:34" ht="15.75" customHeight="1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</row>
    <row r="410" spans="1:34" ht="15.75" customHeight="1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</row>
    <row r="411" spans="1:34" ht="15.75" customHeight="1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</row>
    <row r="412" spans="1:34" ht="15.75" customHeight="1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</row>
    <row r="413" spans="1:34" ht="15.75" customHeight="1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</row>
    <row r="414" spans="1:34" ht="15.75" customHeight="1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</row>
    <row r="415" spans="1:34" ht="15.75" customHeight="1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</row>
    <row r="416" spans="1:34" ht="15.75" customHeight="1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</row>
    <row r="417" spans="1:34" ht="15.75" customHeight="1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</row>
    <row r="418" spans="1:34" ht="15.75" customHeight="1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</row>
    <row r="419" spans="1:34" ht="15.75" customHeight="1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</row>
    <row r="420" spans="1:34" ht="15.75" customHeight="1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</row>
    <row r="421" spans="1:34" ht="15.75" customHeight="1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</row>
    <row r="422" spans="1:34" ht="15.75" customHeight="1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</row>
    <row r="423" spans="1:34" ht="15.75" customHeight="1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</row>
    <row r="424" spans="1:34" ht="15.75" customHeight="1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</row>
    <row r="425" spans="1:34" ht="15.75" customHeight="1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</row>
    <row r="426" spans="1:34" ht="15.75" customHeight="1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</row>
    <row r="427" spans="1:34" ht="15.75" customHeight="1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</row>
    <row r="428" spans="1:34" ht="15.75" customHeight="1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</row>
    <row r="429" spans="1:34" ht="15.75" customHeight="1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</row>
    <row r="430" spans="1:34" ht="15.75" customHeight="1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</row>
    <row r="431" spans="1:34" ht="15.75" customHeight="1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</row>
    <row r="432" spans="1:34" ht="15.75" customHeight="1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</row>
    <row r="433" spans="1:34" ht="15.75" customHeight="1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</row>
    <row r="434" spans="1:34" ht="15.75" customHeight="1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</row>
    <row r="435" spans="1:34" ht="15.75" customHeight="1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</row>
    <row r="436" spans="1:34" ht="15.75" customHeight="1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</row>
    <row r="437" spans="1:34" ht="15.75" customHeight="1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</row>
    <row r="438" spans="1:34" ht="15.75" customHeight="1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</row>
    <row r="439" spans="1:34" ht="15.75" customHeight="1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</row>
    <row r="440" spans="1:34" ht="15.75" customHeight="1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</row>
    <row r="441" spans="1:34" ht="15.75" customHeight="1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</row>
    <row r="442" spans="1:34" ht="15.75" customHeight="1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</row>
    <row r="443" spans="1:34" ht="15.75" customHeight="1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</row>
    <row r="444" spans="1:34" ht="15.75" customHeight="1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</row>
    <row r="445" spans="1:34" ht="15.75" customHeight="1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</row>
    <row r="446" spans="1:34" ht="15.75" customHeight="1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</row>
    <row r="447" spans="1:34" ht="15.75" customHeight="1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</row>
    <row r="448" spans="1:34" ht="15.75" customHeight="1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</row>
    <row r="449" spans="1:34" ht="15.75" customHeight="1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</row>
    <row r="450" spans="1:34" ht="15.75" customHeight="1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</row>
    <row r="451" spans="1:34" ht="15.75" customHeight="1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</row>
    <row r="452" spans="1:34" ht="15.75" customHeight="1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</row>
    <row r="453" spans="1:34" ht="15.75" customHeight="1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</row>
    <row r="454" spans="1:34" ht="15.75" customHeight="1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</row>
    <row r="455" spans="1:34" ht="15.75" customHeight="1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</row>
    <row r="456" spans="1:34" ht="15.75" customHeight="1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</row>
    <row r="457" spans="1:34" ht="15.75" customHeight="1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</row>
    <row r="458" spans="1:34" ht="15.75" customHeight="1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</row>
    <row r="459" spans="1:34" ht="15.75" customHeight="1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</row>
    <row r="460" spans="1:34" ht="15.75" customHeight="1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</row>
    <row r="461" spans="1:34" ht="15.75" customHeight="1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</row>
    <row r="462" spans="1:34" ht="15.75" customHeight="1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</row>
    <row r="463" spans="1:34" ht="15.75" customHeight="1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</row>
    <row r="464" spans="1:34" ht="15.75" customHeight="1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</row>
    <row r="465" spans="1:34" ht="15.75" customHeight="1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</row>
    <row r="466" spans="1:34" ht="15.75" customHeight="1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</row>
    <row r="467" spans="1:34" ht="15.75" customHeight="1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</row>
    <row r="468" spans="1:34" ht="15.75" customHeight="1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</row>
    <row r="469" spans="1:34" ht="15.75" customHeight="1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</row>
    <row r="470" spans="1:34" ht="15.75" customHeight="1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</row>
    <row r="471" spans="1:34" ht="15.75" customHeight="1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</row>
    <row r="472" spans="1:34" ht="15.75" customHeight="1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</row>
    <row r="473" spans="1:34" ht="15.75" customHeight="1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</row>
    <row r="474" spans="1:34" ht="15.75" customHeight="1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</row>
    <row r="475" spans="1:34" ht="15.75" customHeight="1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</row>
    <row r="476" spans="1:34" ht="15.75" customHeight="1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</row>
    <row r="477" spans="1:34" ht="15.75" customHeight="1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</row>
    <row r="478" spans="1:34" ht="15.75" customHeight="1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</row>
    <row r="479" spans="1:34" ht="15.75" customHeight="1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</row>
    <row r="480" spans="1:34" ht="15.75" customHeight="1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</row>
    <row r="481" spans="1:34" ht="15.75" customHeight="1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</row>
    <row r="482" spans="1:34" ht="15.75" customHeight="1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</row>
    <row r="483" spans="1:34" ht="15.75" customHeight="1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</row>
    <row r="484" spans="1:34" ht="15.75" customHeight="1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</row>
    <row r="485" spans="1:34" ht="15.75" customHeight="1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</row>
    <row r="486" spans="1:34" ht="15.75" customHeight="1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</row>
    <row r="487" spans="1:34" ht="15.75" customHeight="1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</row>
    <row r="488" spans="1:34" ht="15.75" customHeight="1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</row>
    <row r="489" spans="1:34" ht="15.75" customHeight="1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</row>
    <row r="490" spans="1:34" ht="15.75" customHeight="1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</row>
    <row r="491" spans="1:34" ht="15.75" customHeight="1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</row>
    <row r="492" spans="1:34" ht="15.75" customHeight="1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</row>
    <row r="493" spans="1:34" ht="15.75" customHeight="1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</row>
    <row r="494" spans="1:34" ht="15.75" customHeight="1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</row>
    <row r="495" spans="1:34" ht="15.75" customHeight="1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</row>
    <row r="496" spans="1:34" ht="15.75" customHeight="1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</row>
    <row r="497" spans="1:34" ht="15.75" customHeight="1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</row>
    <row r="498" spans="1:34" ht="15.75" customHeight="1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</row>
    <row r="499" spans="1:34" ht="15.75" customHeight="1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</row>
    <row r="500" spans="1:34" ht="15.75" customHeight="1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</row>
    <row r="501" spans="1:34" ht="15.75" customHeight="1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</row>
    <row r="502" spans="1:34" ht="15.75" customHeight="1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</row>
    <row r="503" spans="1:34" ht="15.75" customHeight="1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</row>
    <row r="504" spans="1:34" ht="15.75" customHeight="1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</row>
    <row r="505" spans="1:34" ht="15.75" customHeight="1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</row>
    <row r="506" spans="1:34" ht="15.75" customHeight="1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</row>
    <row r="507" spans="1:34" ht="15.75" customHeight="1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</row>
    <row r="508" spans="1:34" ht="15.75" customHeight="1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</row>
    <row r="509" spans="1:34" ht="15.75" customHeight="1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</row>
    <row r="510" spans="1:34" ht="15.75" customHeight="1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</row>
    <row r="511" spans="1:34" ht="15.75" customHeight="1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</row>
    <row r="512" spans="1:34" ht="15.75" customHeight="1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</row>
    <row r="513" spans="1:34" ht="15.75" customHeight="1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</row>
    <row r="514" spans="1:34" ht="15.75" customHeight="1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</row>
    <row r="515" spans="1:34" ht="15.75" customHeight="1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</row>
    <row r="516" spans="1:34" ht="15.75" customHeight="1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</row>
    <row r="517" spans="1:34" ht="15.75" customHeight="1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</row>
    <row r="518" spans="1:34" ht="15.75" customHeight="1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</row>
    <row r="519" spans="1:34" ht="15.75" customHeight="1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</row>
    <row r="520" spans="1:34" ht="15.75" customHeight="1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</row>
    <row r="521" spans="1:34" ht="15.75" customHeight="1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</row>
    <row r="522" spans="1:34" ht="15.75" customHeight="1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</row>
    <row r="523" spans="1:34" ht="15.75" customHeight="1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</row>
    <row r="524" spans="1:34" ht="15.75" customHeight="1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</row>
    <row r="525" spans="1:34" ht="15.75" customHeight="1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</row>
    <row r="526" spans="1:34" ht="15.75" customHeight="1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</row>
    <row r="527" spans="1:34" ht="15.75" customHeight="1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</row>
    <row r="528" spans="1:34" ht="15.75" customHeight="1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</row>
    <row r="529" spans="1:34" ht="15.75" customHeight="1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</row>
    <row r="530" spans="1:34" ht="15.75" customHeight="1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</row>
    <row r="531" spans="1:34" ht="15.75" customHeight="1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</row>
    <row r="532" spans="1:34" ht="15.75" customHeight="1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</row>
    <row r="533" spans="1:34" ht="15.75" customHeight="1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</row>
    <row r="534" spans="1:34" ht="15.75" customHeight="1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</row>
    <row r="535" spans="1:34" ht="15.75" customHeight="1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</row>
    <row r="536" spans="1:34" ht="15.75" customHeight="1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</row>
    <row r="537" spans="1:34" ht="15.75" customHeight="1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</row>
    <row r="538" spans="1:34" ht="15.75" customHeight="1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</row>
    <row r="539" spans="1:34" ht="15.75" customHeight="1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</row>
    <row r="540" spans="1:34" ht="15.75" customHeight="1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  <c r="AA540" s="43"/>
      <c r="AB540" s="43"/>
      <c r="AC540" s="43"/>
      <c r="AD540" s="43"/>
      <c r="AE540" s="43"/>
      <c r="AF540" s="43"/>
      <c r="AG540" s="43"/>
      <c r="AH540" s="43"/>
    </row>
    <row r="541" spans="1:34" ht="15.75" customHeight="1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  <c r="AA541" s="43"/>
      <c r="AB541" s="43"/>
      <c r="AC541" s="43"/>
      <c r="AD541" s="43"/>
      <c r="AE541" s="43"/>
      <c r="AF541" s="43"/>
      <c r="AG541" s="43"/>
      <c r="AH541" s="43"/>
    </row>
    <row r="542" spans="1:34" ht="15.75" customHeight="1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  <c r="AA542" s="43"/>
      <c r="AB542" s="43"/>
      <c r="AC542" s="43"/>
      <c r="AD542" s="43"/>
      <c r="AE542" s="43"/>
      <c r="AF542" s="43"/>
      <c r="AG542" s="43"/>
      <c r="AH542" s="43"/>
    </row>
    <row r="543" spans="1:34" ht="15.75" customHeight="1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  <c r="AA543" s="43"/>
      <c r="AB543" s="43"/>
      <c r="AC543" s="43"/>
      <c r="AD543" s="43"/>
      <c r="AE543" s="43"/>
      <c r="AF543" s="43"/>
      <c r="AG543" s="43"/>
      <c r="AH543" s="43"/>
    </row>
    <row r="544" spans="1:34" ht="15.75" customHeight="1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  <c r="AA544" s="43"/>
      <c r="AB544" s="43"/>
      <c r="AC544" s="43"/>
      <c r="AD544" s="43"/>
      <c r="AE544" s="43"/>
      <c r="AF544" s="43"/>
      <c r="AG544" s="43"/>
      <c r="AH544" s="43"/>
    </row>
    <row r="545" spans="1:34" ht="15.75" customHeight="1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  <c r="AA545" s="43"/>
      <c r="AB545" s="43"/>
      <c r="AC545" s="43"/>
      <c r="AD545" s="43"/>
      <c r="AE545" s="43"/>
      <c r="AF545" s="43"/>
      <c r="AG545" s="43"/>
      <c r="AH545" s="43"/>
    </row>
    <row r="546" spans="1:34" ht="15.75" customHeight="1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  <c r="AA546" s="43"/>
      <c r="AB546" s="43"/>
      <c r="AC546" s="43"/>
      <c r="AD546" s="43"/>
      <c r="AE546" s="43"/>
      <c r="AF546" s="43"/>
      <c r="AG546" s="43"/>
      <c r="AH546" s="43"/>
    </row>
    <row r="547" spans="1:34" ht="15.75" customHeight="1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  <c r="AA547" s="43"/>
      <c r="AB547" s="43"/>
      <c r="AC547" s="43"/>
      <c r="AD547" s="43"/>
      <c r="AE547" s="43"/>
      <c r="AF547" s="43"/>
      <c r="AG547" s="43"/>
      <c r="AH547" s="43"/>
    </row>
    <row r="548" spans="1:34" ht="15.75" customHeight="1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  <c r="AA548" s="43"/>
      <c r="AB548" s="43"/>
      <c r="AC548" s="43"/>
      <c r="AD548" s="43"/>
      <c r="AE548" s="43"/>
      <c r="AF548" s="43"/>
      <c r="AG548" s="43"/>
      <c r="AH548" s="43"/>
    </row>
    <row r="549" spans="1:34" ht="15.75" customHeight="1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  <c r="AA549" s="43"/>
      <c r="AB549" s="43"/>
      <c r="AC549" s="43"/>
      <c r="AD549" s="43"/>
      <c r="AE549" s="43"/>
      <c r="AF549" s="43"/>
      <c r="AG549" s="43"/>
      <c r="AH549" s="43"/>
    </row>
    <row r="550" spans="1:34" ht="15.75" customHeight="1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  <c r="AA550" s="43"/>
      <c r="AB550" s="43"/>
      <c r="AC550" s="43"/>
      <c r="AD550" s="43"/>
      <c r="AE550" s="43"/>
      <c r="AF550" s="43"/>
      <c r="AG550" s="43"/>
      <c r="AH550" s="43"/>
    </row>
    <row r="551" spans="1:34" ht="15.75" customHeight="1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  <c r="AA551" s="43"/>
      <c r="AB551" s="43"/>
      <c r="AC551" s="43"/>
      <c r="AD551" s="43"/>
      <c r="AE551" s="43"/>
      <c r="AF551" s="43"/>
      <c r="AG551" s="43"/>
      <c r="AH551" s="43"/>
    </row>
    <row r="552" spans="1:34" ht="15.75" customHeight="1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  <c r="AA552" s="43"/>
      <c r="AB552" s="43"/>
      <c r="AC552" s="43"/>
      <c r="AD552" s="43"/>
      <c r="AE552" s="43"/>
      <c r="AF552" s="43"/>
      <c r="AG552" s="43"/>
      <c r="AH552" s="43"/>
    </row>
    <row r="553" spans="1:34" ht="15.75" customHeight="1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  <c r="AA553" s="43"/>
      <c r="AB553" s="43"/>
      <c r="AC553" s="43"/>
      <c r="AD553" s="43"/>
      <c r="AE553" s="43"/>
      <c r="AF553" s="43"/>
      <c r="AG553" s="43"/>
      <c r="AH553" s="43"/>
    </row>
    <row r="554" spans="1:34" ht="15.75" customHeight="1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  <c r="AA554" s="43"/>
      <c r="AB554" s="43"/>
      <c r="AC554" s="43"/>
      <c r="AD554" s="43"/>
      <c r="AE554" s="43"/>
      <c r="AF554" s="43"/>
      <c r="AG554" s="43"/>
      <c r="AH554" s="43"/>
    </row>
    <row r="555" spans="1:34" ht="15.75" customHeight="1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  <c r="AA555" s="43"/>
      <c r="AB555" s="43"/>
      <c r="AC555" s="43"/>
      <c r="AD555" s="43"/>
      <c r="AE555" s="43"/>
      <c r="AF555" s="43"/>
      <c r="AG555" s="43"/>
      <c r="AH555" s="43"/>
    </row>
    <row r="556" spans="1:34" ht="15.75" customHeight="1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  <c r="AA556" s="43"/>
      <c r="AB556" s="43"/>
      <c r="AC556" s="43"/>
      <c r="AD556" s="43"/>
      <c r="AE556" s="43"/>
      <c r="AF556" s="43"/>
      <c r="AG556" s="43"/>
      <c r="AH556" s="43"/>
    </row>
    <row r="557" spans="1:34" ht="15.75" customHeight="1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  <c r="AA557" s="43"/>
      <c r="AB557" s="43"/>
      <c r="AC557" s="43"/>
      <c r="AD557" s="43"/>
      <c r="AE557" s="43"/>
      <c r="AF557" s="43"/>
      <c r="AG557" s="43"/>
      <c r="AH557" s="43"/>
    </row>
    <row r="558" spans="1:34" ht="15.75" customHeight="1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  <c r="AA558" s="43"/>
      <c r="AB558" s="43"/>
      <c r="AC558" s="43"/>
      <c r="AD558" s="43"/>
      <c r="AE558" s="43"/>
      <c r="AF558" s="43"/>
      <c r="AG558" s="43"/>
      <c r="AH558" s="43"/>
    </row>
    <row r="559" spans="1:34" ht="15.75" customHeight="1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  <c r="AA559" s="43"/>
      <c r="AB559" s="43"/>
      <c r="AC559" s="43"/>
      <c r="AD559" s="43"/>
      <c r="AE559" s="43"/>
      <c r="AF559" s="43"/>
      <c r="AG559" s="43"/>
      <c r="AH559" s="43"/>
    </row>
    <row r="560" spans="1:34" ht="15.75" customHeight="1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  <c r="AA560" s="43"/>
      <c r="AB560" s="43"/>
      <c r="AC560" s="43"/>
      <c r="AD560" s="43"/>
      <c r="AE560" s="43"/>
      <c r="AF560" s="43"/>
      <c r="AG560" s="43"/>
      <c r="AH560" s="43"/>
    </row>
    <row r="561" spans="1:34" ht="15.75" customHeight="1">
      <c r="A561" s="43"/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  <c r="AA561" s="43"/>
      <c r="AB561" s="43"/>
      <c r="AC561" s="43"/>
      <c r="AD561" s="43"/>
      <c r="AE561" s="43"/>
      <c r="AF561" s="43"/>
      <c r="AG561" s="43"/>
      <c r="AH561" s="43"/>
    </row>
    <row r="562" spans="1:34" ht="15.75" customHeight="1">
      <c r="A562" s="43"/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  <c r="AA562" s="43"/>
      <c r="AB562" s="43"/>
      <c r="AC562" s="43"/>
      <c r="AD562" s="43"/>
      <c r="AE562" s="43"/>
      <c r="AF562" s="43"/>
      <c r="AG562" s="43"/>
      <c r="AH562" s="43"/>
    </row>
    <row r="563" spans="1:34" ht="15.75" customHeight="1">
      <c r="A563" s="43"/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  <c r="AA563" s="43"/>
      <c r="AB563" s="43"/>
      <c r="AC563" s="43"/>
      <c r="AD563" s="43"/>
      <c r="AE563" s="43"/>
      <c r="AF563" s="43"/>
      <c r="AG563" s="43"/>
      <c r="AH563" s="43"/>
    </row>
    <row r="564" spans="1:34" ht="15.75" customHeight="1">
      <c r="A564" s="43"/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  <c r="AA564" s="43"/>
      <c r="AB564" s="43"/>
      <c r="AC564" s="43"/>
      <c r="AD564" s="43"/>
      <c r="AE564" s="43"/>
      <c r="AF564" s="43"/>
      <c r="AG564" s="43"/>
      <c r="AH564" s="43"/>
    </row>
    <row r="565" spans="1:34" ht="15.75" customHeight="1">
      <c r="A565" s="43"/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  <c r="AA565" s="43"/>
      <c r="AB565" s="43"/>
      <c r="AC565" s="43"/>
      <c r="AD565" s="43"/>
      <c r="AE565" s="43"/>
      <c r="AF565" s="43"/>
      <c r="AG565" s="43"/>
      <c r="AH565" s="43"/>
    </row>
    <row r="566" spans="1:34" ht="15.75" customHeight="1">
      <c r="A566" s="43"/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  <c r="AA566" s="43"/>
      <c r="AB566" s="43"/>
      <c r="AC566" s="43"/>
      <c r="AD566" s="43"/>
      <c r="AE566" s="43"/>
      <c r="AF566" s="43"/>
      <c r="AG566" s="43"/>
      <c r="AH566" s="43"/>
    </row>
    <row r="567" spans="1:34" ht="15.75" customHeight="1">
      <c r="A567" s="43"/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  <c r="AA567" s="43"/>
      <c r="AB567" s="43"/>
      <c r="AC567" s="43"/>
      <c r="AD567" s="43"/>
      <c r="AE567" s="43"/>
      <c r="AF567" s="43"/>
      <c r="AG567" s="43"/>
      <c r="AH567" s="43"/>
    </row>
    <row r="568" spans="1:34" ht="15.75" customHeight="1">
      <c r="A568" s="43"/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  <c r="AA568" s="43"/>
      <c r="AB568" s="43"/>
      <c r="AC568" s="43"/>
      <c r="AD568" s="43"/>
      <c r="AE568" s="43"/>
      <c r="AF568" s="43"/>
      <c r="AG568" s="43"/>
      <c r="AH568" s="43"/>
    </row>
    <row r="569" spans="1:34" ht="15.75" customHeight="1">
      <c r="A569" s="43"/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  <c r="AA569" s="43"/>
      <c r="AB569" s="43"/>
      <c r="AC569" s="43"/>
      <c r="AD569" s="43"/>
      <c r="AE569" s="43"/>
      <c r="AF569" s="43"/>
      <c r="AG569" s="43"/>
      <c r="AH569" s="43"/>
    </row>
    <row r="570" spans="1:34" ht="15.75" customHeight="1">
      <c r="A570" s="43"/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  <c r="AA570" s="43"/>
      <c r="AB570" s="43"/>
      <c r="AC570" s="43"/>
      <c r="AD570" s="43"/>
      <c r="AE570" s="43"/>
      <c r="AF570" s="43"/>
      <c r="AG570" s="43"/>
      <c r="AH570" s="43"/>
    </row>
    <row r="571" spans="1:34" ht="15.75" customHeight="1">
      <c r="A571" s="43"/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  <c r="AA571" s="43"/>
      <c r="AB571" s="43"/>
      <c r="AC571" s="43"/>
      <c r="AD571" s="43"/>
      <c r="AE571" s="43"/>
      <c r="AF571" s="43"/>
      <c r="AG571" s="43"/>
      <c r="AH571" s="43"/>
    </row>
    <row r="572" spans="1:34" ht="15.75" customHeight="1">
      <c r="A572" s="43"/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  <c r="AA572" s="43"/>
      <c r="AB572" s="43"/>
      <c r="AC572" s="43"/>
      <c r="AD572" s="43"/>
      <c r="AE572" s="43"/>
      <c r="AF572" s="43"/>
      <c r="AG572" s="43"/>
      <c r="AH572" s="43"/>
    </row>
    <row r="573" spans="1:34" ht="15.75" customHeight="1">
      <c r="A573" s="43"/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  <c r="AA573" s="43"/>
      <c r="AB573" s="43"/>
      <c r="AC573" s="43"/>
      <c r="AD573" s="43"/>
      <c r="AE573" s="43"/>
      <c r="AF573" s="43"/>
      <c r="AG573" s="43"/>
      <c r="AH573" s="43"/>
    </row>
    <row r="574" spans="1:34" ht="15.75" customHeight="1">
      <c r="A574" s="43"/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  <c r="AA574" s="43"/>
      <c r="AB574" s="43"/>
      <c r="AC574" s="43"/>
      <c r="AD574" s="43"/>
      <c r="AE574" s="43"/>
      <c r="AF574" s="43"/>
      <c r="AG574" s="43"/>
      <c r="AH574" s="43"/>
    </row>
    <row r="575" spans="1:34" ht="15.75" customHeight="1">
      <c r="A575" s="43"/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  <c r="AA575" s="43"/>
      <c r="AB575" s="43"/>
      <c r="AC575" s="43"/>
      <c r="AD575" s="43"/>
      <c r="AE575" s="43"/>
      <c r="AF575" s="43"/>
      <c r="AG575" s="43"/>
      <c r="AH575" s="43"/>
    </row>
    <row r="576" spans="1:34" ht="15.75" customHeight="1">
      <c r="A576" s="43"/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  <c r="AA576" s="43"/>
      <c r="AB576" s="43"/>
      <c r="AC576" s="43"/>
      <c r="AD576" s="43"/>
      <c r="AE576" s="43"/>
      <c r="AF576" s="43"/>
      <c r="AG576" s="43"/>
      <c r="AH576" s="43"/>
    </row>
    <row r="577" spans="1:34" ht="15.75" customHeight="1">
      <c r="A577" s="43"/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  <c r="AA577" s="43"/>
      <c r="AB577" s="43"/>
      <c r="AC577" s="43"/>
      <c r="AD577" s="43"/>
      <c r="AE577" s="43"/>
      <c r="AF577" s="43"/>
      <c r="AG577" s="43"/>
      <c r="AH577" s="43"/>
    </row>
    <row r="578" spans="1:34" ht="15.75" customHeight="1">
      <c r="A578" s="43"/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  <c r="AA578" s="43"/>
      <c r="AB578" s="43"/>
      <c r="AC578" s="43"/>
      <c r="AD578" s="43"/>
      <c r="AE578" s="43"/>
      <c r="AF578" s="43"/>
      <c r="AG578" s="43"/>
      <c r="AH578" s="43"/>
    </row>
    <row r="579" spans="1:34" ht="15.75" customHeight="1">
      <c r="A579" s="43"/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  <c r="AA579" s="43"/>
      <c r="AB579" s="43"/>
      <c r="AC579" s="43"/>
      <c r="AD579" s="43"/>
      <c r="AE579" s="43"/>
      <c r="AF579" s="43"/>
      <c r="AG579" s="43"/>
      <c r="AH579" s="43"/>
    </row>
    <row r="580" spans="1:34" ht="15.75" customHeight="1">
      <c r="A580" s="43"/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  <c r="AA580" s="43"/>
      <c r="AB580" s="43"/>
      <c r="AC580" s="43"/>
      <c r="AD580" s="43"/>
      <c r="AE580" s="43"/>
      <c r="AF580" s="43"/>
      <c r="AG580" s="43"/>
      <c r="AH580" s="43"/>
    </row>
    <row r="581" spans="1:34" ht="15.75" customHeight="1">
      <c r="A581" s="43"/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  <c r="AA581" s="43"/>
      <c r="AB581" s="43"/>
      <c r="AC581" s="43"/>
      <c r="AD581" s="43"/>
      <c r="AE581" s="43"/>
      <c r="AF581" s="43"/>
      <c r="AG581" s="43"/>
      <c r="AH581" s="43"/>
    </row>
    <row r="582" spans="1:34" ht="15.75" customHeight="1">
      <c r="A582" s="43"/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  <c r="AA582" s="43"/>
      <c r="AB582" s="43"/>
      <c r="AC582" s="43"/>
      <c r="AD582" s="43"/>
      <c r="AE582" s="43"/>
      <c r="AF582" s="43"/>
      <c r="AG582" s="43"/>
      <c r="AH582" s="43"/>
    </row>
    <row r="583" spans="1:34" ht="15.75" customHeight="1">
      <c r="A583" s="43"/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  <c r="AA583" s="43"/>
      <c r="AB583" s="43"/>
      <c r="AC583" s="43"/>
      <c r="AD583" s="43"/>
      <c r="AE583" s="43"/>
      <c r="AF583" s="43"/>
      <c r="AG583" s="43"/>
      <c r="AH583" s="43"/>
    </row>
    <row r="584" spans="1:34" ht="15.75" customHeight="1">
      <c r="A584" s="43"/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  <c r="AA584" s="43"/>
      <c r="AB584" s="43"/>
      <c r="AC584" s="43"/>
      <c r="AD584" s="43"/>
      <c r="AE584" s="43"/>
      <c r="AF584" s="43"/>
      <c r="AG584" s="43"/>
      <c r="AH584" s="43"/>
    </row>
    <row r="585" spans="1:34" ht="15.75" customHeight="1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  <c r="AA585" s="43"/>
      <c r="AB585" s="43"/>
      <c r="AC585" s="43"/>
      <c r="AD585" s="43"/>
      <c r="AE585" s="43"/>
      <c r="AF585" s="43"/>
      <c r="AG585" s="43"/>
      <c r="AH585" s="43"/>
    </row>
    <row r="586" spans="1:34" ht="15.75" customHeight="1">
      <c r="A586" s="43"/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  <c r="AA586" s="43"/>
      <c r="AB586" s="43"/>
      <c r="AC586" s="43"/>
      <c r="AD586" s="43"/>
      <c r="AE586" s="43"/>
      <c r="AF586" s="43"/>
      <c r="AG586" s="43"/>
      <c r="AH586" s="43"/>
    </row>
    <row r="587" spans="1:34" ht="15.75" customHeight="1">
      <c r="A587" s="43"/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  <c r="AA587" s="43"/>
      <c r="AB587" s="43"/>
      <c r="AC587" s="43"/>
      <c r="AD587" s="43"/>
      <c r="AE587" s="43"/>
      <c r="AF587" s="43"/>
      <c r="AG587" s="43"/>
      <c r="AH587" s="43"/>
    </row>
    <row r="588" spans="1:34" ht="15.75" customHeight="1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  <c r="AA588" s="43"/>
      <c r="AB588" s="43"/>
      <c r="AC588" s="43"/>
      <c r="AD588" s="43"/>
      <c r="AE588" s="43"/>
      <c r="AF588" s="43"/>
      <c r="AG588" s="43"/>
      <c r="AH588" s="43"/>
    </row>
    <row r="589" spans="1:34" ht="15.75" customHeight="1">
      <c r="A589" s="43"/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  <c r="AA589" s="43"/>
      <c r="AB589" s="43"/>
      <c r="AC589" s="43"/>
      <c r="AD589" s="43"/>
      <c r="AE589" s="43"/>
      <c r="AF589" s="43"/>
      <c r="AG589" s="43"/>
      <c r="AH589" s="43"/>
    </row>
    <row r="590" spans="1:34" ht="15.75" customHeight="1">
      <c r="A590" s="43"/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  <c r="AA590" s="43"/>
      <c r="AB590" s="43"/>
      <c r="AC590" s="43"/>
      <c r="AD590" s="43"/>
      <c r="AE590" s="43"/>
      <c r="AF590" s="43"/>
      <c r="AG590" s="43"/>
      <c r="AH590" s="43"/>
    </row>
    <row r="591" spans="1:34" ht="15.75" customHeight="1">
      <c r="A591" s="43"/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  <c r="AA591" s="43"/>
      <c r="AB591" s="43"/>
      <c r="AC591" s="43"/>
      <c r="AD591" s="43"/>
      <c r="AE591" s="43"/>
      <c r="AF591" s="43"/>
      <c r="AG591" s="43"/>
      <c r="AH591" s="43"/>
    </row>
    <row r="592" spans="1:34" ht="15.75" customHeight="1">
      <c r="A592" s="43"/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  <c r="AA592" s="43"/>
      <c r="AB592" s="43"/>
      <c r="AC592" s="43"/>
      <c r="AD592" s="43"/>
      <c r="AE592" s="43"/>
      <c r="AF592" s="43"/>
      <c r="AG592" s="43"/>
      <c r="AH592" s="43"/>
    </row>
    <row r="593" spans="1:34" ht="15.75" customHeight="1">
      <c r="A593" s="43"/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  <c r="AA593" s="43"/>
      <c r="AB593" s="43"/>
      <c r="AC593" s="43"/>
      <c r="AD593" s="43"/>
      <c r="AE593" s="43"/>
      <c r="AF593" s="43"/>
      <c r="AG593" s="43"/>
      <c r="AH593" s="43"/>
    </row>
    <row r="594" spans="1:34" ht="15.75" customHeight="1">
      <c r="A594" s="43"/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  <c r="AA594" s="43"/>
      <c r="AB594" s="43"/>
      <c r="AC594" s="43"/>
      <c r="AD594" s="43"/>
      <c r="AE594" s="43"/>
      <c r="AF594" s="43"/>
      <c r="AG594" s="43"/>
      <c r="AH594" s="43"/>
    </row>
    <row r="595" spans="1:34" ht="15.75" customHeight="1">
      <c r="A595" s="43"/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  <c r="AA595" s="43"/>
      <c r="AB595" s="43"/>
      <c r="AC595" s="43"/>
      <c r="AD595" s="43"/>
      <c r="AE595" s="43"/>
      <c r="AF595" s="43"/>
      <c r="AG595" s="43"/>
      <c r="AH595" s="43"/>
    </row>
    <row r="596" spans="1:34" ht="15.75" customHeight="1">
      <c r="A596" s="43"/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  <c r="AA596" s="43"/>
      <c r="AB596" s="43"/>
      <c r="AC596" s="43"/>
      <c r="AD596" s="43"/>
      <c r="AE596" s="43"/>
      <c r="AF596" s="43"/>
      <c r="AG596" s="43"/>
      <c r="AH596" s="43"/>
    </row>
    <row r="597" spans="1:34" ht="15.75" customHeight="1">
      <c r="A597" s="43"/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  <c r="AA597" s="43"/>
      <c r="AB597" s="43"/>
      <c r="AC597" s="43"/>
      <c r="AD597" s="43"/>
      <c r="AE597" s="43"/>
      <c r="AF597" s="43"/>
      <c r="AG597" s="43"/>
      <c r="AH597" s="43"/>
    </row>
    <row r="598" spans="1:34" ht="15.75" customHeight="1">
      <c r="A598" s="43"/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  <c r="AA598" s="43"/>
      <c r="AB598" s="43"/>
      <c r="AC598" s="43"/>
      <c r="AD598" s="43"/>
      <c r="AE598" s="43"/>
      <c r="AF598" s="43"/>
      <c r="AG598" s="43"/>
      <c r="AH598" s="43"/>
    </row>
    <row r="599" spans="1:34" ht="15.75" customHeight="1">
      <c r="A599" s="43"/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  <c r="AA599" s="43"/>
      <c r="AB599" s="43"/>
      <c r="AC599" s="43"/>
      <c r="AD599" s="43"/>
      <c r="AE599" s="43"/>
      <c r="AF599" s="43"/>
      <c r="AG599" s="43"/>
      <c r="AH599" s="43"/>
    </row>
    <row r="600" spans="1:34" ht="15.75" customHeight="1">
      <c r="A600" s="43"/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  <c r="AA600" s="43"/>
      <c r="AB600" s="43"/>
      <c r="AC600" s="43"/>
      <c r="AD600" s="43"/>
      <c r="AE600" s="43"/>
      <c r="AF600" s="43"/>
      <c r="AG600" s="43"/>
      <c r="AH600" s="43"/>
    </row>
    <row r="601" spans="1:34" ht="15.75" customHeight="1">
      <c r="A601" s="43"/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  <c r="AA601" s="43"/>
      <c r="AB601" s="43"/>
      <c r="AC601" s="43"/>
      <c r="AD601" s="43"/>
      <c r="AE601" s="43"/>
      <c r="AF601" s="43"/>
      <c r="AG601" s="43"/>
      <c r="AH601" s="43"/>
    </row>
    <row r="602" spans="1:34" ht="15.75" customHeight="1">
      <c r="A602" s="43"/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  <c r="AA602" s="43"/>
      <c r="AB602" s="43"/>
      <c r="AC602" s="43"/>
      <c r="AD602" s="43"/>
      <c r="AE602" s="43"/>
      <c r="AF602" s="43"/>
      <c r="AG602" s="43"/>
      <c r="AH602" s="43"/>
    </row>
    <row r="603" spans="1:34" ht="15.75" customHeight="1">
      <c r="A603" s="43"/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  <c r="AA603" s="43"/>
      <c r="AB603" s="43"/>
      <c r="AC603" s="43"/>
      <c r="AD603" s="43"/>
      <c r="AE603" s="43"/>
      <c r="AF603" s="43"/>
      <c r="AG603" s="43"/>
      <c r="AH603" s="43"/>
    </row>
    <row r="604" spans="1:34" ht="15.75" customHeight="1">
      <c r="A604" s="43"/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  <c r="AA604" s="43"/>
      <c r="AB604" s="43"/>
      <c r="AC604" s="43"/>
      <c r="AD604" s="43"/>
      <c r="AE604" s="43"/>
      <c r="AF604" s="43"/>
      <c r="AG604" s="43"/>
      <c r="AH604" s="43"/>
    </row>
    <row r="605" spans="1:34" ht="15.75" customHeight="1">
      <c r="A605" s="43"/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  <c r="AA605" s="43"/>
      <c r="AB605" s="43"/>
      <c r="AC605" s="43"/>
      <c r="AD605" s="43"/>
      <c r="AE605" s="43"/>
      <c r="AF605" s="43"/>
      <c r="AG605" s="43"/>
      <c r="AH605" s="43"/>
    </row>
    <row r="606" spans="1:34" ht="15.75" customHeight="1">
      <c r="A606" s="43"/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  <c r="AA606" s="43"/>
      <c r="AB606" s="43"/>
      <c r="AC606" s="43"/>
      <c r="AD606" s="43"/>
      <c r="AE606" s="43"/>
      <c r="AF606" s="43"/>
      <c r="AG606" s="43"/>
      <c r="AH606" s="43"/>
    </row>
    <row r="607" spans="1:34" ht="15.75" customHeight="1">
      <c r="A607" s="43"/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  <c r="AA607" s="43"/>
      <c r="AB607" s="43"/>
      <c r="AC607" s="43"/>
      <c r="AD607" s="43"/>
      <c r="AE607" s="43"/>
      <c r="AF607" s="43"/>
      <c r="AG607" s="43"/>
      <c r="AH607" s="43"/>
    </row>
    <row r="608" spans="1:34" ht="15.75" customHeight="1">
      <c r="A608" s="43"/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  <c r="AA608" s="43"/>
      <c r="AB608" s="43"/>
      <c r="AC608" s="43"/>
      <c r="AD608" s="43"/>
      <c r="AE608" s="43"/>
      <c r="AF608" s="43"/>
      <c r="AG608" s="43"/>
      <c r="AH608" s="43"/>
    </row>
    <row r="609" spans="1:34" ht="15.75" customHeight="1">
      <c r="A609" s="43"/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  <c r="AA609" s="43"/>
      <c r="AB609" s="43"/>
      <c r="AC609" s="43"/>
      <c r="AD609" s="43"/>
      <c r="AE609" s="43"/>
      <c r="AF609" s="43"/>
      <c r="AG609" s="43"/>
      <c r="AH609" s="43"/>
    </row>
    <row r="610" spans="1:34" ht="15.75" customHeight="1">
      <c r="A610" s="43"/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  <c r="AA610" s="43"/>
      <c r="AB610" s="43"/>
      <c r="AC610" s="43"/>
      <c r="AD610" s="43"/>
      <c r="AE610" s="43"/>
      <c r="AF610" s="43"/>
      <c r="AG610" s="43"/>
      <c r="AH610" s="43"/>
    </row>
    <row r="611" spans="1:34" ht="15.75" customHeight="1">
      <c r="A611" s="43"/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  <c r="AA611" s="43"/>
      <c r="AB611" s="43"/>
      <c r="AC611" s="43"/>
      <c r="AD611" s="43"/>
      <c r="AE611" s="43"/>
      <c r="AF611" s="43"/>
      <c r="AG611" s="43"/>
      <c r="AH611" s="43"/>
    </row>
    <row r="612" spans="1:34" ht="15.75" customHeight="1">
      <c r="A612" s="43"/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  <c r="AA612" s="43"/>
      <c r="AB612" s="43"/>
      <c r="AC612" s="43"/>
      <c r="AD612" s="43"/>
      <c r="AE612" s="43"/>
      <c r="AF612" s="43"/>
      <c r="AG612" s="43"/>
      <c r="AH612" s="43"/>
    </row>
    <row r="613" spans="1:34" ht="15.75" customHeight="1">
      <c r="A613" s="43"/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  <c r="AA613" s="43"/>
      <c r="AB613" s="43"/>
      <c r="AC613" s="43"/>
      <c r="AD613" s="43"/>
      <c r="AE613" s="43"/>
      <c r="AF613" s="43"/>
      <c r="AG613" s="43"/>
      <c r="AH613" s="43"/>
    </row>
    <row r="614" spans="1:34" ht="15.75" customHeight="1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  <c r="AA614" s="43"/>
      <c r="AB614" s="43"/>
      <c r="AC614" s="43"/>
      <c r="AD614" s="43"/>
      <c r="AE614" s="43"/>
      <c r="AF614" s="43"/>
      <c r="AG614" s="43"/>
      <c r="AH614" s="43"/>
    </row>
    <row r="615" spans="1:34" ht="15.75" customHeight="1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  <c r="AA615" s="43"/>
      <c r="AB615" s="43"/>
      <c r="AC615" s="43"/>
      <c r="AD615" s="43"/>
      <c r="AE615" s="43"/>
      <c r="AF615" s="43"/>
      <c r="AG615" s="43"/>
      <c r="AH615" s="43"/>
    </row>
    <row r="616" spans="1:34" ht="15.75" customHeight="1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  <c r="AA616" s="43"/>
      <c r="AB616" s="43"/>
      <c r="AC616" s="43"/>
      <c r="AD616" s="43"/>
      <c r="AE616" s="43"/>
      <c r="AF616" s="43"/>
      <c r="AG616" s="43"/>
      <c r="AH616" s="43"/>
    </row>
    <row r="617" spans="1:34" ht="15.75" customHeight="1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  <c r="AA617" s="43"/>
      <c r="AB617" s="43"/>
      <c r="AC617" s="43"/>
      <c r="AD617" s="43"/>
      <c r="AE617" s="43"/>
      <c r="AF617" s="43"/>
      <c r="AG617" s="43"/>
      <c r="AH617" s="43"/>
    </row>
    <row r="618" spans="1:34" ht="15.75" customHeight="1">
      <c r="A618" s="43"/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  <c r="AA618" s="43"/>
      <c r="AB618" s="43"/>
      <c r="AC618" s="43"/>
      <c r="AD618" s="43"/>
      <c r="AE618" s="43"/>
      <c r="AF618" s="43"/>
      <c r="AG618" s="43"/>
      <c r="AH618" s="43"/>
    </row>
    <row r="619" spans="1:34" ht="15.75" customHeight="1">
      <c r="A619" s="43"/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  <c r="AA619" s="43"/>
      <c r="AB619" s="43"/>
      <c r="AC619" s="43"/>
      <c r="AD619" s="43"/>
      <c r="AE619" s="43"/>
      <c r="AF619" s="43"/>
      <c r="AG619" s="43"/>
      <c r="AH619" s="43"/>
    </row>
    <row r="620" spans="1:34" ht="15.75" customHeight="1">
      <c r="A620" s="43"/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  <c r="AA620" s="43"/>
      <c r="AB620" s="43"/>
      <c r="AC620" s="43"/>
      <c r="AD620" s="43"/>
      <c r="AE620" s="43"/>
      <c r="AF620" s="43"/>
      <c r="AG620" s="43"/>
      <c r="AH620" s="43"/>
    </row>
    <row r="621" spans="1:34" ht="15.75" customHeight="1">
      <c r="A621" s="43"/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  <c r="AA621" s="43"/>
      <c r="AB621" s="43"/>
      <c r="AC621" s="43"/>
      <c r="AD621" s="43"/>
      <c r="AE621" s="43"/>
      <c r="AF621" s="43"/>
      <c r="AG621" s="43"/>
      <c r="AH621" s="43"/>
    </row>
    <row r="622" spans="1:34" ht="15.75" customHeight="1">
      <c r="A622" s="43"/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  <c r="AA622" s="43"/>
      <c r="AB622" s="43"/>
      <c r="AC622" s="43"/>
      <c r="AD622" s="43"/>
      <c r="AE622" s="43"/>
      <c r="AF622" s="43"/>
      <c r="AG622" s="43"/>
      <c r="AH622" s="43"/>
    </row>
    <row r="623" spans="1:34" ht="15.75" customHeight="1">
      <c r="A623" s="43"/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  <c r="AA623" s="43"/>
      <c r="AB623" s="43"/>
      <c r="AC623" s="43"/>
      <c r="AD623" s="43"/>
      <c r="AE623" s="43"/>
      <c r="AF623" s="43"/>
      <c r="AG623" s="43"/>
      <c r="AH623" s="43"/>
    </row>
    <row r="624" spans="1:34" ht="15.75" customHeight="1">
      <c r="A624" s="43"/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  <c r="AA624" s="43"/>
      <c r="AB624" s="43"/>
      <c r="AC624" s="43"/>
      <c r="AD624" s="43"/>
      <c r="AE624" s="43"/>
      <c r="AF624" s="43"/>
      <c r="AG624" s="43"/>
      <c r="AH624" s="43"/>
    </row>
    <row r="625" spans="1:34" ht="15.75" customHeight="1">
      <c r="A625" s="43"/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  <c r="AA625" s="43"/>
      <c r="AB625" s="43"/>
      <c r="AC625" s="43"/>
      <c r="AD625" s="43"/>
      <c r="AE625" s="43"/>
      <c r="AF625" s="43"/>
      <c r="AG625" s="43"/>
      <c r="AH625" s="43"/>
    </row>
    <row r="626" spans="1:34" ht="15.75" customHeight="1">
      <c r="A626" s="43"/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  <c r="AA626" s="43"/>
      <c r="AB626" s="43"/>
      <c r="AC626" s="43"/>
      <c r="AD626" s="43"/>
      <c r="AE626" s="43"/>
      <c r="AF626" s="43"/>
      <c r="AG626" s="43"/>
      <c r="AH626" s="43"/>
    </row>
    <row r="627" spans="1:34" ht="15.75" customHeight="1">
      <c r="A627" s="43"/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  <c r="AA627" s="43"/>
      <c r="AB627" s="43"/>
      <c r="AC627" s="43"/>
      <c r="AD627" s="43"/>
      <c r="AE627" s="43"/>
      <c r="AF627" s="43"/>
      <c r="AG627" s="43"/>
      <c r="AH627" s="43"/>
    </row>
    <row r="628" spans="1:34" ht="15.75" customHeight="1">
      <c r="A628" s="43"/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  <c r="AA628" s="43"/>
      <c r="AB628" s="43"/>
      <c r="AC628" s="43"/>
      <c r="AD628" s="43"/>
      <c r="AE628" s="43"/>
      <c r="AF628" s="43"/>
      <c r="AG628" s="43"/>
      <c r="AH628" s="43"/>
    </row>
    <row r="629" spans="1:34" ht="15.75" customHeight="1">
      <c r="A629" s="43"/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  <c r="AA629" s="43"/>
      <c r="AB629" s="43"/>
      <c r="AC629" s="43"/>
      <c r="AD629" s="43"/>
      <c r="AE629" s="43"/>
      <c r="AF629" s="43"/>
      <c r="AG629" s="43"/>
      <c r="AH629" s="43"/>
    </row>
    <row r="630" spans="1:34" ht="15.75" customHeight="1">
      <c r="A630" s="43"/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  <c r="AA630" s="43"/>
      <c r="AB630" s="43"/>
      <c r="AC630" s="43"/>
      <c r="AD630" s="43"/>
      <c r="AE630" s="43"/>
      <c r="AF630" s="43"/>
      <c r="AG630" s="43"/>
      <c r="AH630" s="43"/>
    </row>
    <row r="631" spans="1:34" ht="15.75" customHeight="1">
      <c r="A631" s="43"/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  <c r="AA631" s="43"/>
      <c r="AB631" s="43"/>
      <c r="AC631" s="43"/>
      <c r="AD631" s="43"/>
      <c r="AE631" s="43"/>
      <c r="AF631" s="43"/>
      <c r="AG631" s="43"/>
      <c r="AH631" s="43"/>
    </row>
    <row r="632" spans="1:34" ht="15.75" customHeight="1">
      <c r="A632" s="43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  <c r="AA632" s="43"/>
      <c r="AB632" s="43"/>
      <c r="AC632" s="43"/>
      <c r="AD632" s="43"/>
      <c r="AE632" s="43"/>
      <c r="AF632" s="43"/>
      <c r="AG632" s="43"/>
      <c r="AH632" s="43"/>
    </row>
    <row r="633" spans="1:34" ht="15.75" customHeight="1">
      <c r="A633" s="43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  <c r="AA633" s="43"/>
      <c r="AB633" s="43"/>
      <c r="AC633" s="43"/>
      <c r="AD633" s="43"/>
      <c r="AE633" s="43"/>
      <c r="AF633" s="43"/>
      <c r="AG633" s="43"/>
      <c r="AH633" s="43"/>
    </row>
    <row r="634" spans="1:34" ht="15.75" customHeight="1">
      <c r="A634" s="43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  <c r="AA634" s="43"/>
      <c r="AB634" s="43"/>
      <c r="AC634" s="43"/>
      <c r="AD634" s="43"/>
      <c r="AE634" s="43"/>
      <c r="AF634" s="43"/>
      <c r="AG634" s="43"/>
      <c r="AH634" s="43"/>
    </row>
    <row r="635" spans="1:34" ht="15.75" customHeight="1">
      <c r="A635" s="43"/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  <c r="AA635" s="43"/>
      <c r="AB635" s="43"/>
      <c r="AC635" s="43"/>
      <c r="AD635" s="43"/>
      <c r="AE635" s="43"/>
      <c r="AF635" s="43"/>
      <c r="AG635" s="43"/>
      <c r="AH635" s="43"/>
    </row>
    <row r="636" spans="1:34" ht="15.75" customHeight="1">
      <c r="A636" s="43"/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  <c r="AA636" s="43"/>
      <c r="AB636" s="43"/>
      <c r="AC636" s="43"/>
      <c r="AD636" s="43"/>
      <c r="AE636" s="43"/>
      <c r="AF636" s="43"/>
      <c r="AG636" s="43"/>
      <c r="AH636" s="43"/>
    </row>
    <row r="637" spans="1:34" ht="15.75" customHeight="1">
      <c r="A637" s="43"/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  <c r="AA637" s="43"/>
      <c r="AB637" s="43"/>
      <c r="AC637" s="43"/>
      <c r="AD637" s="43"/>
      <c r="AE637" s="43"/>
      <c r="AF637" s="43"/>
      <c r="AG637" s="43"/>
      <c r="AH637" s="43"/>
    </row>
    <row r="638" spans="1:34" ht="15.75" customHeight="1">
      <c r="A638" s="43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  <c r="AA638" s="43"/>
      <c r="AB638" s="43"/>
      <c r="AC638" s="43"/>
      <c r="AD638" s="43"/>
      <c r="AE638" s="43"/>
      <c r="AF638" s="43"/>
      <c r="AG638" s="43"/>
      <c r="AH638" s="43"/>
    </row>
    <row r="639" spans="1:34" ht="15.75" customHeight="1">
      <c r="A639" s="43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  <c r="AA639" s="43"/>
      <c r="AB639" s="43"/>
      <c r="AC639" s="43"/>
      <c r="AD639" s="43"/>
      <c r="AE639" s="43"/>
      <c r="AF639" s="43"/>
      <c r="AG639" s="43"/>
      <c r="AH639" s="43"/>
    </row>
    <row r="640" spans="1:34" ht="15.75" customHeight="1">
      <c r="A640" s="43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  <c r="AA640" s="43"/>
      <c r="AB640" s="43"/>
      <c r="AC640" s="43"/>
      <c r="AD640" s="43"/>
      <c r="AE640" s="43"/>
      <c r="AF640" s="43"/>
      <c r="AG640" s="43"/>
      <c r="AH640" s="43"/>
    </row>
    <row r="641" spans="1:34" ht="15.75" customHeight="1">
      <c r="A641" s="43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  <c r="AA641" s="43"/>
      <c r="AB641" s="43"/>
      <c r="AC641" s="43"/>
      <c r="AD641" s="43"/>
      <c r="AE641" s="43"/>
      <c r="AF641" s="43"/>
      <c r="AG641" s="43"/>
      <c r="AH641" s="43"/>
    </row>
    <row r="642" spans="1:34" ht="15.75" customHeight="1">
      <c r="A642" s="43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  <c r="AA642" s="43"/>
      <c r="AB642" s="43"/>
      <c r="AC642" s="43"/>
      <c r="AD642" s="43"/>
      <c r="AE642" s="43"/>
      <c r="AF642" s="43"/>
      <c r="AG642" s="43"/>
      <c r="AH642" s="43"/>
    </row>
    <row r="643" spans="1:34" ht="15.75" customHeight="1">
      <c r="A643" s="43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  <c r="AA643" s="43"/>
      <c r="AB643" s="43"/>
      <c r="AC643" s="43"/>
      <c r="AD643" s="43"/>
      <c r="AE643" s="43"/>
      <c r="AF643" s="43"/>
      <c r="AG643" s="43"/>
      <c r="AH643" s="43"/>
    </row>
    <row r="644" spans="1:34" ht="15.75" customHeight="1">
      <c r="A644" s="43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  <c r="AA644" s="43"/>
      <c r="AB644" s="43"/>
      <c r="AC644" s="43"/>
      <c r="AD644" s="43"/>
      <c r="AE644" s="43"/>
      <c r="AF644" s="43"/>
      <c r="AG644" s="43"/>
      <c r="AH644" s="43"/>
    </row>
    <row r="645" spans="1:34" ht="15.75" customHeight="1">
      <c r="A645" s="43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  <c r="AA645" s="43"/>
      <c r="AB645" s="43"/>
      <c r="AC645" s="43"/>
      <c r="AD645" s="43"/>
      <c r="AE645" s="43"/>
      <c r="AF645" s="43"/>
      <c r="AG645" s="43"/>
      <c r="AH645" s="43"/>
    </row>
    <row r="646" spans="1:34" ht="15.75" customHeight="1">
      <c r="A646" s="43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  <c r="AA646" s="43"/>
      <c r="AB646" s="43"/>
      <c r="AC646" s="43"/>
      <c r="AD646" s="43"/>
      <c r="AE646" s="43"/>
      <c r="AF646" s="43"/>
      <c r="AG646" s="43"/>
      <c r="AH646" s="43"/>
    </row>
    <row r="647" spans="1:34" ht="15.75" customHeight="1">
      <c r="A647" s="43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  <c r="AA647" s="43"/>
      <c r="AB647" s="43"/>
      <c r="AC647" s="43"/>
      <c r="AD647" s="43"/>
      <c r="AE647" s="43"/>
      <c r="AF647" s="43"/>
      <c r="AG647" s="43"/>
      <c r="AH647" s="43"/>
    </row>
    <row r="648" spans="1:34" ht="15.75" customHeight="1">
      <c r="A648" s="43"/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  <c r="AA648" s="43"/>
      <c r="AB648" s="43"/>
      <c r="AC648" s="43"/>
      <c r="AD648" s="43"/>
      <c r="AE648" s="43"/>
      <c r="AF648" s="43"/>
      <c r="AG648" s="43"/>
      <c r="AH648" s="43"/>
    </row>
    <row r="649" spans="1:34" ht="15.75" customHeight="1">
      <c r="A649" s="43"/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  <c r="AA649" s="43"/>
      <c r="AB649" s="43"/>
      <c r="AC649" s="43"/>
      <c r="AD649" s="43"/>
      <c r="AE649" s="43"/>
      <c r="AF649" s="43"/>
      <c r="AG649" s="43"/>
      <c r="AH649" s="43"/>
    </row>
    <row r="650" spans="1:34" ht="15.75" customHeight="1">
      <c r="A650" s="43"/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  <c r="AA650" s="43"/>
      <c r="AB650" s="43"/>
      <c r="AC650" s="43"/>
      <c r="AD650" s="43"/>
      <c r="AE650" s="43"/>
      <c r="AF650" s="43"/>
      <c r="AG650" s="43"/>
      <c r="AH650" s="43"/>
    </row>
    <row r="651" spans="1:34" ht="15.75" customHeight="1">
      <c r="A651" s="43"/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  <c r="AA651" s="43"/>
      <c r="AB651" s="43"/>
      <c r="AC651" s="43"/>
      <c r="AD651" s="43"/>
      <c r="AE651" s="43"/>
      <c r="AF651" s="43"/>
      <c r="AG651" s="43"/>
      <c r="AH651" s="43"/>
    </row>
    <row r="652" spans="1:34" ht="15.75" customHeight="1">
      <c r="A652" s="43"/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  <c r="AA652" s="43"/>
      <c r="AB652" s="43"/>
      <c r="AC652" s="43"/>
      <c r="AD652" s="43"/>
      <c r="AE652" s="43"/>
      <c r="AF652" s="43"/>
      <c r="AG652" s="43"/>
      <c r="AH652" s="43"/>
    </row>
    <row r="653" spans="1:34" ht="15.75" customHeight="1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  <c r="AA653" s="43"/>
      <c r="AB653" s="43"/>
      <c r="AC653" s="43"/>
      <c r="AD653" s="43"/>
      <c r="AE653" s="43"/>
      <c r="AF653" s="43"/>
      <c r="AG653" s="43"/>
      <c r="AH653" s="43"/>
    </row>
    <row r="654" spans="1:34" ht="15.75" customHeight="1">
      <c r="A654" s="43"/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  <c r="AA654" s="43"/>
      <c r="AB654" s="43"/>
      <c r="AC654" s="43"/>
      <c r="AD654" s="43"/>
      <c r="AE654" s="43"/>
      <c r="AF654" s="43"/>
      <c r="AG654" s="43"/>
      <c r="AH654" s="43"/>
    </row>
    <row r="655" spans="1:34" ht="15.75" customHeight="1">
      <c r="A655" s="43"/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  <c r="AA655" s="43"/>
      <c r="AB655" s="43"/>
      <c r="AC655" s="43"/>
      <c r="AD655" s="43"/>
      <c r="AE655" s="43"/>
      <c r="AF655" s="43"/>
      <c r="AG655" s="43"/>
      <c r="AH655" s="43"/>
    </row>
    <row r="656" spans="1:34" ht="15.75" customHeight="1">
      <c r="A656" s="43"/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  <c r="AA656" s="43"/>
      <c r="AB656" s="43"/>
      <c r="AC656" s="43"/>
      <c r="AD656" s="43"/>
      <c r="AE656" s="43"/>
      <c r="AF656" s="43"/>
      <c r="AG656" s="43"/>
      <c r="AH656" s="43"/>
    </row>
    <row r="657" spans="1:34" ht="15.75" customHeight="1">
      <c r="A657" s="43"/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  <c r="AA657" s="43"/>
      <c r="AB657" s="43"/>
      <c r="AC657" s="43"/>
      <c r="AD657" s="43"/>
      <c r="AE657" s="43"/>
      <c r="AF657" s="43"/>
      <c r="AG657" s="43"/>
      <c r="AH657" s="43"/>
    </row>
    <row r="658" spans="1:34" ht="15.75" customHeight="1">
      <c r="A658" s="43"/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  <c r="AA658" s="43"/>
      <c r="AB658" s="43"/>
      <c r="AC658" s="43"/>
      <c r="AD658" s="43"/>
      <c r="AE658" s="43"/>
      <c r="AF658" s="43"/>
      <c r="AG658" s="43"/>
      <c r="AH658" s="43"/>
    </row>
    <row r="659" spans="1:34" ht="15.75" customHeight="1">
      <c r="A659" s="43"/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  <c r="AA659" s="43"/>
      <c r="AB659" s="43"/>
      <c r="AC659" s="43"/>
      <c r="AD659" s="43"/>
      <c r="AE659" s="43"/>
      <c r="AF659" s="43"/>
      <c r="AG659" s="43"/>
      <c r="AH659" s="43"/>
    </row>
    <row r="660" spans="1:34" ht="15.75" customHeight="1">
      <c r="A660" s="43"/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  <c r="AA660" s="43"/>
      <c r="AB660" s="43"/>
      <c r="AC660" s="43"/>
      <c r="AD660" s="43"/>
      <c r="AE660" s="43"/>
      <c r="AF660" s="43"/>
      <c r="AG660" s="43"/>
      <c r="AH660" s="43"/>
    </row>
    <row r="661" spans="1:34" ht="15.75" customHeight="1">
      <c r="A661" s="43"/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  <c r="AA661" s="43"/>
      <c r="AB661" s="43"/>
      <c r="AC661" s="43"/>
      <c r="AD661" s="43"/>
      <c r="AE661" s="43"/>
      <c r="AF661" s="43"/>
      <c r="AG661" s="43"/>
      <c r="AH661" s="43"/>
    </row>
    <row r="662" spans="1:34" ht="15.75" customHeight="1">
      <c r="A662" s="43"/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  <c r="AA662" s="43"/>
      <c r="AB662" s="43"/>
      <c r="AC662" s="43"/>
      <c r="AD662" s="43"/>
      <c r="AE662" s="43"/>
      <c r="AF662" s="43"/>
      <c r="AG662" s="43"/>
      <c r="AH662" s="43"/>
    </row>
    <row r="663" spans="1:34" ht="15.75" customHeight="1">
      <c r="A663" s="43"/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  <c r="AA663" s="43"/>
      <c r="AB663" s="43"/>
      <c r="AC663" s="43"/>
      <c r="AD663" s="43"/>
      <c r="AE663" s="43"/>
      <c r="AF663" s="43"/>
      <c r="AG663" s="43"/>
      <c r="AH663" s="43"/>
    </row>
    <row r="664" spans="1:34" ht="15.75" customHeight="1">
      <c r="A664" s="43"/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  <c r="AA664" s="43"/>
      <c r="AB664" s="43"/>
      <c r="AC664" s="43"/>
      <c r="AD664" s="43"/>
      <c r="AE664" s="43"/>
      <c r="AF664" s="43"/>
      <c r="AG664" s="43"/>
      <c r="AH664" s="43"/>
    </row>
    <row r="665" spans="1:34" ht="15.75" customHeight="1">
      <c r="A665" s="43"/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  <c r="AA665" s="43"/>
      <c r="AB665" s="43"/>
      <c r="AC665" s="43"/>
      <c r="AD665" s="43"/>
      <c r="AE665" s="43"/>
      <c r="AF665" s="43"/>
      <c r="AG665" s="43"/>
      <c r="AH665" s="43"/>
    </row>
    <row r="666" spans="1:34" ht="15.75" customHeight="1">
      <c r="A666" s="43"/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  <c r="AA666" s="43"/>
      <c r="AB666" s="43"/>
      <c r="AC666" s="43"/>
      <c r="AD666" s="43"/>
      <c r="AE666" s="43"/>
      <c r="AF666" s="43"/>
      <c r="AG666" s="43"/>
      <c r="AH666" s="43"/>
    </row>
    <row r="667" spans="1:34" ht="15.75" customHeight="1">
      <c r="A667" s="43"/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  <c r="AA667" s="43"/>
      <c r="AB667" s="43"/>
      <c r="AC667" s="43"/>
      <c r="AD667" s="43"/>
      <c r="AE667" s="43"/>
      <c r="AF667" s="43"/>
      <c r="AG667" s="43"/>
      <c r="AH667" s="43"/>
    </row>
    <row r="668" spans="1:34" ht="15.75" customHeight="1">
      <c r="A668" s="43"/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  <c r="AA668" s="43"/>
      <c r="AB668" s="43"/>
      <c r="AC668" s="43"/>
      <c r="AD668" s="43"/>
      <c r="AE668" s="43"/>
      <c r="AF668" s="43"/>
      <c r="AG668" s="43"/>
      <c r="AH668" s="43"/>
    </row>
    <row r="669" spans="1:34" ht="15.75" customHeight="1">
      <c r="A669" s="43"/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  <c r="AA669" s="43"/>
      <c r="AB669" s="43"/>
      <c r="AC669" s="43"/>
      <c r="AD669" s="43"/>
      <c r="AE669" s="43"/>
      <c r="AF669" s="43"/>
      <c r="AG669" s="43"/>
      <c r="AH669" s="43"/>
    </row>
    <row r="670" spans="1:34" ht="15.75" customHeight="1">
      <c r="A670" s="43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  <c r="AA670" s="43"/>
      <c r="AB670" s="43"/>
      <c r="AC670" s="43"/>
      <c r="AD670" s="43"/>
      <c r="AE670" s="43"/>
      <c r="AF670" s="43"/>
      <c r="AG670" s="43"/>
      <c r="AH670" s="43"/>
    </row>
    <row r="671" spans="1:34" ht="15.75" customHeight="1">
      <c r="A671" s="43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  <c r="AA671" s="43"/>
      <c r="AB671" s="43"/>
      <c r="AC671" s="43"/>
      <c r="AD671" s="43"/>
      <c r="AE671" s="43"/>
      <c r="AF671" s="43"/>
      <c r="AG671" s="43"/>
      <c r="AH671" s="43"/>
    </row>
    <row r="672" spans="1:34" ht="15.75" customHeight="1">
      <c r="A672" s="43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  <c r="AA672" s="43"/>
      <c r="AB672" s="43"/>
      <c r="AC672" s="43"/>
      <c r="AD672" s="43"/>
      <c r="AE672" s="43"/>
      <c r="AF672" s="43"/>
      <c r="AG672" s="43"/>
      <c r="AH672" s="43"/>
    </row>
    <row r="673" spans="1:34" ht="15.75" customHeight="1">
      <c r="A673" s="43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  <c r="AA673" s="43"/>
      <c r="AB673" s="43"/>
      <c r="AC673" s="43"/>
      <c r="AD673" s="43"/>
      <c r="AE673" s="43"/>
      <c r="AF673" s="43"/>
      <c r="AG673" s="43"/>
      <c r="AH673" s="43"/>
    </row>
    <row r="674" spans="1:34" ht="15.75" customHeight="1">
      <c r="A674" s="43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  <c r="AA674" s="43"/>
      <c r="AB674" s="43"/>
      <c r="AC674" s="43"/>
      <c r="AD674" s="43"/>
      <c r="AE674" s="43"/>
      <c r="AF674" s="43"/>
      <c r="AG674" s="43"/>
      <c r="AH674" s="43"/>
    </row>
    <row r="675" spans="1:34" ht="15.75" customHeight="1">
      <c r="A675" s="43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  <c r="AA675" s="43"/>
      <c r="AB675" s="43"/>
      <c r="AC675" s="43"/>
      <c r="AD675" s="43"/>
      <c r="AE675" s="43"/>
      <c r="AF675" s="43"/>
      <c r="AG675" s="43"/>
      <c r="AH675" s="43"/>
    </row>
    <row r="676" spans="1:34" ht="15.75" customHeight="1">
      <c r="A676" s="43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  <c r="AA676" s="43"/>
      <c r="AB676" s="43"/>
      <c r="AC676" s="43"/>
      <c r="AD676" s="43"/>
      <c r="AE676" s="43"/>
      <c r="AF676" s="43"/>
      <c r="AG676" s="43"/>
      <c r="AH676" s="43"/>
    </row>
    <row r="677" spans="1:34" ht="15.75" customHeight="1">
      <c r="A677" s="43"/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  <c r="AA677" s="43"/>
      <c r="AB677" s="43"/>
      <c r="AC677" s="43"/>
      <c r="AD677" s="43"/>
      <c r="AE677" s="43"/>
      <c r="AF677" s="43"/>
      <c r="AG677" s="43"/>
      <c r="AH677" s="43"/>
    </row>
    <row r="678" spans="1:34" ht="15.75" customHeight="1">
      <c r="A678" s="43"/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  <c r="AA678" s="43"/>
      <c r="AB678" s="43"/>
      <c r="AC678" s="43"/>
      <c r="AD678" s="43"/>
      <c r="AE678" s="43"/>
      <c r="AF678" s="43"/>
      <c r="AG678" s="43"/>
      <c r="AH678" s="43"/>
    </row>
    <row r="679" spans="1:34" ht="15.75" customHeight="1">
      <c r="A679" s="43"/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  <c r="AA679" s="43"/>
      <c r="AB679" s="43"/>
      <c r="AC679" s="43"/>
      <c r="AD679" s="43"/>
      <c r="AE679" s="43"/>
      <c r="AF679" s="43"/>
      <c r="AG679" s="43"/>
      <c r="AH679" s="43"/>
    </row>
    <row r="680" spans="1:34" ht="15.75" customHeight="1">
      <c r="A680" s="43"/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  <c r="AA680" s="43"/>
      <c r="AB680" s="43"/>
      <c r="AC680" s="43"/>
      <c r="AD680" s="43"/>
      <c r="AE680" s="43"/>
      <c r="AF680" s="43"/>
      <c r="AG680" s="43"/>
      <c r="AH680" s="43"/>
    </row>
    <row r="681" spans="1:34" ht="15.75" customHeight="1">
      <c r="A681" s="43"/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  <c r="AA681" s="43"/>
      <c r="AB681" s="43"/>
      <c r="AC681" s="43"/>
      <c r="AD681" s="43"/>
      <c r="AE681" s="43"/>
      <c r="AF681" s="43"/>
      <c r="AG681" s="43"/>
      <c r="AH681" s="43"/>
    </row>
    <row r="682" spans="1:34" ht="15.75" customHeight="1">
      <c r="A682" s="43"/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  <c r="AA682" s="43"/>
      <c r="AB682" s="43"/>
      <c r="AC682" s="43"/>
      <c r="AD682" s="43"/>
      <c r="AE682" s="43"/>
      <c r="AF682" s="43"/>
      <c r="AG682" s="43"/>
      <c r="AH682" s="43"/>
    </row>
    <row r="683" spans="1:34" ht="15.75" customHeight="1">
      <c r="A683" s="43"/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  <c r="AA683" s="43"/>
      <c r="AB683" s="43"/>
      <c r="AC683" s="43"/>
      <c r="AD683" s="43"/>
      <c r="AE683" s="43"/>
      <c r="AF683" s="43"/>
      <c r="AG683" s="43"/>
      <c r="AH683" s="43"/>
    </row>
    <row r="684" spans="1:34" ht="15.75" customHeight="1">
      <c r="A684" s="43"/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  <c r="AA684" s="43"/>
      <c r="AB684" s="43"/>
      <c r="AC684" s="43"/>
      <c r="AD684" s="43"/>
      <c r="AE684" s="43"/>
      <c r="AF684" s="43"/>
      <c r="AG684" s="43"/>
      <c r="AH684" s="43"/>
    </row>
    <row r="685" spans="1:34" ht="15.75" customHeight="1">
      <c r="A685" s="43"/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  <c r="AA685" s="43"/>
      <c r="AB685" s="43"/>
      <c r="AC685" s="43"/>
      <c r="AD685" s="43"/>
      <c r="AE685" s="43"/>
      <c r="AF685" s="43"/>
      <c r="AG685" s="43"/>
      <c r="AH685" s="43"/>
    </row>
    <row r="686" spans="1:34" ht="15.75" customHeight="1">
      <c r="A686" s="43"/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  <c r="AA686" s="43"/>
      <c r="AB686" s="43"/>
      <c r="AC686" s="43"/>
      <c r="AD686" s="43"/>
      <c r="AE686" s="43"/>
      <c r="AF686" s="43"/>
      <c r="AG686" s="43"/>
      <c r="AH686" s="43"/>
    </row>
    <row r="687" spans="1:34" ht="15.75" customHeight="1">
      <c r="A687" s="43"/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  <c r="AA687" s="43"/>
      <c r="AB687" s="43"/>
      <c r="AC687" s="43"/>
      <c r="AD687" s="43"/>
      <c r="AE687" s="43"/>
      <c r="AF687" s="43"/>
      <c r="AG687" s="43"/>
      <c r="AH687" s="43"/>
    </row>
    <row r="688" spans="1:34" ht="15.75" customHeight="1">
      <c r="A688" s="43"/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  <c r="AA688" s="43"/>
      <c r="AB688" s="43"/>
      <c r="AC688" s="43"/>
      <c r="AD688" s="43"/>
      <c r="AE688" s="43"/>
      <c r="AF688" s="43"/>
      <c r="AG688" s="43"/>
      <c r="AH688" s="43"/>
    </row>
    <row r="689" spans="1:34" ht="15.75" customHeight="1">
      <c r="A689" s="43"/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  <c r="AA689" s="43"/>
      <c r="AB689" s="43"/>
      <c r="AC689" s="43"/>
      <c r="AD689" s="43"/>
      <c r="AE689" s="43"/>
      <c r="AF689" s="43"/>
      <c r="AG689" s="43"/>
      <c r="AH689" s="43"/>
    </row>
    <row r="690" spans="1:34" ht="15.75" customHeight="1">
      <c r="A690" s="43"/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  <c r="AA690" s="43"/>
      <c r="AB690" s="43"/>
      <c r="AC690" s="43"/>
      <c r="AD690" s="43"/>
      <c r="AE690" s="43"/>
      <c r="AF690" s="43"/>
      <c r="AG690" s="43"/>
      <c r="AH690" s="43"/>
    </row>
    <row r="691" spans="1:34" ht="15.75" customHeight="1">
      <c r="A691" s="43"/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  <c r="AA691" s="43"/>
      <c r="AB691" s="43"/>
      <c r="AC691" s="43"/>
      <c r="AD691" s="43"/>
      <c r="AE691" s="43"/>
      <c r="AF691" s="43"/>
      <c r="AG691" s="43"/>
      <c r="AH691" s="43"/>
    </row>
    <row r="692" spans="1:34" ht="15.75" customHeight="1">
      <c r="A692" s="43"/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  <c r="AA692" s="43"/>
      <c r="AB692" s="43"/>
      <c r="AC692" s="43"/>
      <c r="AD692" s="43"/>
      <c r="AE692" s="43"/>
      <c r="AF692" s="43"/>
      <c r="AG692" s="43"/>
      <c r="AH692" s="43"/>
    </row>
    <row r="693" spans="1:34" ht="15.75" customHeight="1">
      <c r="A693" s="43"/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  <c r="AA693" s="43"/>
      <c r="AB693" s="43"/>
      <c r="AC693" s="43"/>
      <c r="AD693" s="43"/>
      <c r="AE693" s="43"/>
      <c r="AF693" s="43"/>
      <c r="AG693" s="43"/>
      <c r="AH693" s="43"/>
    </row>
    <row r="694" spans="1:34" ht="15.75" customHeight="1">
      <c r="A694" s="43"/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  <c r="AA694" s="43"/>
      <c r="AB694" s="43"/>
      <c r="AC694" s="43"/>
      <c r="AD694" s="43"/>
      <c r="AE694" s="43"/>
      <c r="AF694" s="43"/>
      <c r="AG694" s="43"/>
      <c r="AH694" s="43"/>
    </row>
    <row r="695" spans="1:34" ht="15.75" customHeight="1">
      <c r="A695" s="43"/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  <c r="AA695" s="43"/>
      <c r="AB695" s="43"/>
      <c r="AC695" s="43"/>
      <c r="AD695" s="43"/>
      <c r="AE695" s="43"/>
      <c r="AF695" s="43"/>
      <c r="AG695" s="43"/>
      <c r="AH695" s="43"/>
    </row>
    <row r="696" spans="1:34" ht="15.75" customHeight="1">
      <c r="A696" s="43"/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  <c r="AA696" s="43"/>
      <c r="AB696" s="43"/>
      <c r="AC696" s="43"/>
      <c r="AD696" s="43"/>
      <c r="AE696" s="43"/>
      <c r="AF696" s="43"/>
      <c r="AG696" s="43"/>
      <c r="AH696" s="43"/>
    </row>
    <row r="697" spans="1:34" ht="15.75" customHeight="1">
      <c r="A697" s="43"/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  <c r="AA697" s="43"/>
      <c r="AB697" s="43"/>
      <c r="AC697" s="43"/>
      <c r="AD697" s="43"/>
      <c r="AE697" s="43"/>
      <c r="AF697" s="43"/>
      <c r="AG697" s="43"/>
      <c r="AH697" s="43"/>
    </row>
    <row r="698" spans="1:34" ht="15.75" customHeight="1">
      <c r="A698" s="43"/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  <c r="AA698" s="43"/>
      <c r="AB698" s="43"/>
      <c r="AC698" s="43"/>
      <c r="AD698" s="43"/>
      <c r="AE698" s="43"/>
      <c r="AF698" s="43"/>
      <c r="AG698" s="43"/>
      <c r="AH698" s="43"/>
    </row>
    <row r="699" spans="1:34" ht="15.75" customHeight="1">
      <c r="A699" s="43"/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  <c r="AA699" s="43"/>
      <c r="AB699" s="43"/>
      <c r="AC699" s="43"/>
      <c r="AD699" s="43"/>
      <c r="AE699" s="43"/>
      <c r="AF699" s="43"/>
      <c r="AG699" s="43"/>
      <c r="AH699" s="43"/>
    </row>
    <row r="700" spans="1:34" ht="15.75" customHeight="1">
      <c r="A700" s="43"/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  <c r="AA700" s="43"/>
      <c r="AB700" s="43"/>
      <c r="AC700" s="43"/>
      <c r="AD700" s="43"/>
      <c r="AE700" s="43"/>
      <c r="AF700" s="43"/>
      <c r="AG700" s="43"/>
      <c r="AH700" s="43"/>
    </row>
    <row r="701" spans="1:34" ht="15.75" customHeight="1">
      <c r="A701" s="43"/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  <c r="AA701" s="43"/>
      <c r="AB701" s="43"/>
      <c r="AC701" s="43"/>
      <c r="AD701" s="43"/>
      <c r="AE701" s="43"/>
      <c r="AF701" s="43"/>
      <c r="AG701" s="43"/>
      <c r="AH701" s="43"/>
    </row>
    <row r="702" spans="1:34" ht="15.75" customHeight="1">
      <c r="A702" s="43"/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  <c r="AA702" s="43"/>
      <c r="AB702" s="43"/>
      <c r="AC702" s="43"/>
      <c r="AD702" s="43"/>
      <c r="AE702" s="43"/>
      <c r="AF702" s="43"/>
      <c r="AG702" s="43"/>
      <c r="AH702" s="43"/>
    </row>
    <row r="703" spans="1:34" ht="15.75" customHeight="1">
      <c r="A703" s="43"/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  <c r="AA703" s="43"/>
      <c r="AB703" s="43"/>
      <c r="AC703" s="43"/>
      <c r="AD703" s="43"/>
      <c r="AE703" s="43"/>
      <c r="AF703" s="43"/>
      <c r="AG703" s="43"/>
      <c r="AH703" s="43"/>
    </row>
    <row r="704" spans="1:34" ht="15.75" customHeight="1">
      <c r="A704" s="43"/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  <c r="AA704" s="43"/>
      <c r="AB704" s="43"/>
      <c r="AC704" s="43"/>
      <c r="AD704" s="43"/>
      <c r="AE704" s="43"/>
      <c r="AF704" s="43"/>
      <c r="AG704" s="43"/>
      <c r="AH704" s="43"/>
    </row>
    <row r="705" spans="1:34" ht="15.75" customHeight="1">
      <c r="A705" s="43"/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  <c r="AA705" s="43"/>
      <c r="AB705" s="43"/>
      <c r="AC705" s="43"/>
      <c r="AD705" s="43"/>
      <c r="AE705" s="43"/>
      <c r="AF705" s="43"/>
      <c r="AG705" s="43"/>
      <c r="AH705" s="43"/>
    </row>
    <row r="706" spans="1:34" ht="15.75" customHeight="1">
      <c r="A706" s="43"/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  <c r="AA706" s="43"/>
      <c r="AB706" s="43"/>
      <c r="AC706" s="43"/>
      <c r="AD706" s="43"/>
      <c r="AE706" s="43"/>
      <c r="AF706" s="43"/>
      <c r="AG706" s="43"/>
      <c r="AH706" s="43"/>
    </row>
    <row r="707" spans="1:34" ht="15.75" customHeight="1">
      <c r="A707" s="43"/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  <c r="AA707" s="43"/>
      <c r="AB707" s="43"/>
      <c r="AC707" s="43"/>
      <c r="AD707" s="43"/>
      <c r="AE707" s="43"/>
      <c r="AF707" s="43"/>
      <c r="AG707" s="43"/>
      <c r="AH707" s="43"/>
    </row>
    <row r="708" spans="1:34" ht="15.75" customHeight="1">
      <c r="A708" s="43"/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  <c r="AA708" s="43"/>
      <c r="AB708" s="43"/>
      <c r="AC708" s="43"/>
      <c r="AD708" s="43"/>
      <c r="AE708" s="43"/>
      <c r="AF708" s="43"/>
      <c r="AG708" s="43"/>
      <c r="AH708" s="43"/>
    </row>
    <row r="709" spans="1:34" ht="15.75" customHeight="1">
      <c r="A709" s="43"/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  <c r="AA709" s="43"/>
      <c r="AB709" s="43"/>
      <c r="AC709" s="43"/>
      <c r="AD709" s="43"/>
      <c r="AE709" s="43"/>
      <c r="AF709" s="43"/>
      <c r="AG709" s="43"/>
      <c r="AH709" s="43"/>
    </row>
    <row r="710" spans="1:34" ht="15.75" customHeight="1">
      <c r="A710" s="43"/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  <c r="AA710" s="43"/>
      <c r="AB710" s="43"/>
      <c r="AC710" s="43"/>
      <c r="AD710" s="43"/>
      <c r="AE710" s="43"/>
      <c r="AF710" s="43"/>
      <c r="AG710" s="43"/>
      <c r="AH710" s="43"/>
    </row>
    <row r="711" spans="1:34" ht="15.75" customHeight="1">
      <c r="A711" s="43"/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  <c r="AA711" s="43"/>
      <c r="AB711" s="43"/>
      <c r="AC711" s="43"/>
      <c r="AD711" s="43"/>
      <c r="AE711" s="43"/>
      <c r="AF711" s="43"/>
      <c r="AG711" s="43"/>
      <c r="AH711" s="43"/>
    </row>
    <row r="712" spans="1:34" ht="15.75" customHeight="1">
      <c r="A712" s="43"/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  <c r="AA712" s="43"/>
      <c r="AB712" s="43"/>
      <c r="AC712" s="43"/>
      <c r="AD712" s="43"/>
      <c r="AE712" s="43"/>
      <c r="AF712" s="43"/>
      <c r="AG712" s="43"/>
      <c r="AH712" s="43"/>
    </row>
    <row r="713" spans="1:34" ht="15.75" customHeight="1">
      <c r="A713" s="43"/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  <c r="AA713" s="43"/>
      <c r="AB713" s="43"/>
      <c r="AC713" s="43"/>
      <c r="AD713" s="43"/>
      <c r="AE713" s="43"/>
      <c r="AF713" s="43"/>
      <c r="AG713" s="43"/>
      <c r="AH713" s="43"/>
    </row>
    <row r="714" spans="1:34" ht="15.75" customHeight="1">
      <c r="A714" s="43"/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  <c r="AA714" s="43"/>
      <c r="AB714" s="43"/>
      <c r="AC714" s="43"/>
      <c r="AD714" s="43"/>
      <c r="AE714" s="43"/>
      <c r="AF714" s="43"/>
      <c r="AG714" s="43"/>
      <c r="AH714" s="43"/>
    </row>
    <row r="715" spans="1:34" ht="15.75" customHeight="1">
      <c r="A715" s="43"/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  <c r="AA715" s="43"/>
      <c r="AB715" s="43"/>
      <c r="AC715" s="43"/>
      <c r="AD715" s="43"/>
      <c r="AE715" s="43"/>
      <c r="AF715" s="43"/>
      <c r="AG715" s="43"/>
      <c r="AH715" s="43"/>
    </row>
    <row r="716" spans="1:34" ht="15.75" customHeight="1">
      <c r="A716" s="43"/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  <c r="AA716" s="43"/>
      <c r="AB716" s="43"/>
      <c r="AC716" s="43"/>
      <c r="AD716" s="43"/>
      <c r="AE716" s="43"/>
      <c r="AF716" s="43"/>
      <c r="AG716" s="43"/>
      <c r="AH716" s="43"/>
    </row>
    <row r="717" spans="1:34" ht="15.75" customHeight="1">
      <c r="A717" s="43"/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  <c r="AA717" s="43"/>
      <c r="AB717" s="43"/>
      <c r="AC717" s="43"/>
      <c r="AD717" s="43"/>
      <c r="AE717" s="43"/>
      <c r="AF717" s="43"/>
      <c r="AG717" s="43"/>
      <c r="AH717" s="43"/>
    </row>
    <row r="718" spans="1:34" ht="15.75" customHeight="1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  <c r="AA718" s="43"/>
      <c r="AB718" s="43"/>
      <c r="AC718" s="43"/>
      <c r="AD718" s="43"/>
      <c r="AE718" s="43"/>
      <c r="AF718" s="43"/>
      <c r="AG718" s="43"/>
      <c r="AH718" s="43"/>
    </row>
    <row r="719" spans="1:34" ht="15.75" customHeight="1">
      <c r="A719" s="43"/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  <c r="AA719" s="43"/>
      <c r="AB719" s="43"/>
      <c r="AC719" s="43"/>
      <c r="AD719" s="43"/>
      <c r="AE719" s="43"/>
      <c r="AF719" s="43"/>
      <c r="AG719" s="43"/>
      <c r="AH719" s="43"/>
    </row>
    <row r="720" spans="1:34" ht="15.75" customHeight="1">
      <c r="A720" s="43"/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  <c r="AA720" s="43"/>
      <c r="AB720" s="43"/>
      <c r="AC720" s="43"/>
      <c r="AD720" s="43"/>
      <c r="AE720" s="43"/>
      <c r="AF720" s="43"/>
      <c r="AG720" s="43"/>
      <c r="AH720" s="43"/>
    </row>
    <row r="721" spans="1:34" ht="15.75" customHeight="1">
      <c r="A721" s="43"/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  <c r="AA721" s="43"/>
      <c r="AB721" s="43"/>
      <c r="AC721" s="43"/>
      <c r="AD721" s="43"/>
      <c r="AE721" s="43"/>
      <c r="AF721" s="43"/>
      <c r="AG721" s="43"/>
      <c r="AH721" s="43"/>
    </row>
    <row r="722" spans="1:34" ht="15.75" customHeight="1">
      <c r="A722" s="43"/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  <c r="AA722" s="43"/>
      <c r="AB722" s="43"/>
      <c r="AC722" s="43"/>
      <c r="AD722" s="43"/>
      <c r="AE722" s="43"/>
      <c r="AF722" s="43"/>
      <c r="AG722" s="43"/>
      <c r="AH722" s="43"/>
    </row>
    <row r="723" spans="1:34" ht="15.75" customHeight="1">
      <c r="A723" s="43"/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  <c r="AA723" s="43"/>
      <c r="AB723" s="43"/>
      <c r="AC723" s="43"/>
      <c r="AD723" s="43"/>
      <c r="AE723" s="43"/>
      <c r="AF723" s="43"/>
      <c r="AG723" s="43"/>
      <c r="AH723" s="43"/>
    </row>
    <row r="724" spans="1:34" ht="15.75" customHeight="1">
      <c r="A724" s="43"/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  <c r="AA724" s="43"/>
      <c r="AB724" s="43"/>
      <c r="AC724" s="43"/>
      <c r="AD724" s="43"/>
      <c r="AE724" s="43"/>
      <c r="AF724" s="43"/>
      <c r="AG724" s="43"/>
      <c r="AH724" s="43"/>
    </row>
    <row r="725" spans="1:34" ht="15.75" customHeight="1">
      <c r="A725" s="43"/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  <c r="AA725" s="43"/>
      <c r="AB725" s="43"/>
      <c r="AC725" s="43"/>
      <c r="AD725" s="43"/>
      <c r="AE725" s="43"/>
      <c r="AF725" s="43"/>
      <c r="AG725" s="43"/>
      <c r="AH725" s="43"/>
    </row>
    <row r="726" spans="1:34" ht="15.75" customHeight="1">
      <c r="A726" s="43"/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  <c r="AA726" s="43"/>
      <c r="AB726" s="43"/>
      <c r="AC726" s="43"/>
      <c r="AD726" s="43"/>
      <c r="AE726" s="43"/>
      <c r="AF726" s="43"/>
      <c r="AG726" s="43"/>
      <c r="AH726" s="43"/>
    </row>
    <row r="727" spans="1:34" ht="15.75" customHeight="1">
      <c r="A727" s="43"/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  <c r="AA727" s="43"/>
      <c r="AB727" s="43"/>
      <c r="AC727" s="43"/>
      <c r="AD727" s="43"/>
      <c r="AE727" s="43"/>
      <c r="AF727" s="43"/>
      <c r="AG727" s="43"/>
      <c r="AH727" s="43"/>
    </row>
    <row r="728" spans="1:34" ht="15.75" customHeight="1">
      <c r="A728" s="43"/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  <c r="AA728" s="43"/>
      <c r="AB728" s="43"/>
      <c r="AC728" s="43"/>
      <c r="AD728" s="43"/>
      <c r="AE728" s="43"/>
      <c r="AF728" s="43"/>
      <c r="AG728" s="43"/>
      <c r="AH728" s="43"/>
    </row>
    <row r="729" spans="1:34" ht="15.75" customHeight="1">
      <c r="A729" s="43"/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  <c r="AA729" s="43"/>
      <c r="AB729" s="43"/>
      <c r="AC729" s="43"/>
      <c r="AD729" s="43"/>
      <c r="AE729" s="43"/>
      <c r="AF729" s="43"/>
      <c r="AG729" s="43"/>
      <c r="AH729" s="43"/>
    </row>
    <row r="730" spans="1:34" ht="15.75" customHeight="1">
      <c r="A730" s="43"/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  <c r="AA730" s="43"/>
      <c r="AB730" s="43"/>
      <c r="AC730" s="43"/>
      <c r="AD730" s="43"/>
      <c r="AE730" s="43"/>
      <c r="AF730" s="43"/>
      <c r="AG730" s="43"/>
      <c r="AH730" s="43"/>
    </row>
    <row r="731" spans="1:34" ht="15.75" customHeight="1">
      <c r="A731" s="43"/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  <c r="AA731" s="43"/>
      <c r="AB731" s="43"/>
      <c r="AC731" s="43"/>
      <c r="AD731" s="43"/>
      <c r="AE731" s="43"/>
      <c r="AF731" s="43"/>
      <c r="AG731" s="43"/>
      <c r="AH731" s="43"/>
    </row>
    <row r="732" spans="1:34" ht="15.75" customHeight="1">
      <c r="A732" s="43"/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  <c r="AA732" s="43"/>
      <c r="AB732" s="43"/>
      <c r="AC732" s="43"/>
      <c r="AD732" s="43"/>
      <c r="AE732" s="43"/>
      <c r="AF732" s="43"/>
      <c r="AG732" s="43"/>
      <c r="AH732" s="43"/>
    </row>
    <row r="733" spans="1:34" ht="15.75" customHeight="1">
      <c r="A733" s="43"/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  <c r="AA733" s="43"/>
      <c r="AB733" s="43"/>
      <c r="AC733" s="43"/>
      <c r="AD733" s="43"/>
      <c r="AE733" s="43"/>
      <c r="AF733" s="43"/>
      <c r="AG733" s="43"/>
      <c r="AH733" s="43"/>
    </row>
    <row r="734" spans="1:34" ht="15.75" customHeight="1">
      <c r="A734" s="43"/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  <c r="AA734" s="43"/>
      <c r="AB734" s="43"/>
      <c r="AC734" s="43"/>
      <c r="AD734" s="43"/>
      <c r="AE734" s="43"/>
      <c r="AF734" s="43"/>
      <c r="AG734" s="43"/>
      <c r="AH734" s="43"/>
    </row>
    <row r="735" spans="1:34" ht="15.75" customHeight="1">
      <c r="A735" s="43"/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  <c r="AA735" s="43"/>
      <c r="AB735" s="43"/>
      <c r="AC735" s="43"/>
      <c r="AD735" s="43"/>
      <c r="AE735" s="43"/>
      <c r="AF735" s="43"/>
      <c r="AG735" s="43"/>
      <c r="AH735" s="43"/>
    </row>
    <row r="736" spans="1:34" ht="15.75" customHeight="1">
      <c r="A736" s="43"/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  <c r="AA736" s="43"/>
      <c r="AB736" s="43"/>
      <c r="AC736" s="43"/>
      <c r="AD736" s="43"/>
      <c r="AE736" s="43"/>
      <c r="AF736" s="43"/>
      <c r="AG736" s="43"/>
      <c r="AH736" s="43"/>
    </row>
    <row r="737" spans="1:34" ht="15.75" customHeight="1">
      <c r="A737" s="43"/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  <c r="AA737" s="43"/>
      <c r="AB737" s="43"/>
      <c r="AC737" s="43"/>
      <c r="AD737" s="43"/>
      <c r="AE737" s="43"/>
      <c r="AF737" s="43"/>
      <c r="AG737" s="43"/>
      <c r="AH737" s="43"/>
    </row>
    <row r="738" spans="1:34" ht="15.75" customHeight="1">
      <c r="A738" s="43"/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  <c r="AA738" s="43"/>
      <c r="AB738" s="43"/>
      <c r="AC738" s="43"/>
      <c r="AD738" s="43"/>
      <c r="AE738" s="43"/>
      <c r="AF738" s="43"/>
      <c r="AG738" s="43"/>
      <c r="AH738" s="43"/>
    </row>
    <row r="739" spans="1:34" ht="15.75" customHeight="1">
      <c r="A739" s="43"/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  <c r="AA739" s="43"/>
      <c r="AB739" s="43"/>
      <c r="AC739" s="43"/>
      <c r="AD739" s="43"/>
      <c r="AE739" s="43"/>
      <c r="AF739" s="43"/>
      <c r="AG739" s="43"/>
      <c r="AH739" s="43"/>
    </row>
    <row r="740" spans="1:34" ht="15.75" customHeight="1">
      <c r="A740" s="43"/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  <c r="AA740" s="43"/>
      <c r="AB740" s="43"/>
      <c r="AC740" s="43"/>
      <c r="AD740" s="43"/>
      <c r="AE740" s="43"/>
      <c r="AF740" s="43"/>
      <c r="AG740" s="43"/>
      <c r="AH740" s="43"/>
    </row>
    <row r="741" spans="1:34" ht="15.75" customHeight="1">
      <c r="A741" s="43"/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  <c r="AA741" s="43"/>
      <c r="AB741" s="43"/>
      <c r="AC741" s="43"/>
      <c r="AD741" s="43"/>
      <c r="AE741" s="43"/>
      <c r="AF741" s="43"/>
      <c r="AG741" s="43"/>
      <c r="AH741" s="43"/>
    </row>
    <row r="742" spans="1:34" ht="15.75" customHeight="1">
      <c r="A742" s="43"/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  <c r="AA742" s="43"/>
      <c r="AB742" s="43"/>
      <c r="AC742" s="43"/>
      <c r="AD742" s="43"/>
      <c r="AE742" s="43"/>
      <c r="AF742" s="43"/>
      <c r="AG742" s="43"/>
      <c r="AH742" s="43"/>
    </row>
    <row r="743" spans="1:34" ht="15.75" customHeight="1">
      <c r="A743" s="43"/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  <c r="AA743" s="43"/>
      <c r="AB743" s="43"/>
      <c r="AC743" s="43"/>
      <c r="AD743" s="43"/>
      <c r="AE743" s="43"/>
      <c r="AF743" s="43"/>
      <c r="AG743" s="43"/>
      <c r="AH743" s="43"/>
    </row>
    <row r="744" spans="1:34" ht="15.75" customHeight="1">
      <c r="A744" s="43"/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  <c r="AA744" s="43"/>
      <c r="AB744" s="43"/>
      <c r="AC744" s="43"/>
      <c r="AD744" s="43"/>
      <c r="AE744" s="43"/>
      <c r="AF744" s="43"/>
      <c r="AG744" s="43"/>
      <c r="AH744" s="43"/>
    </row>
    <row r="745" spans="1:34" ht="15.75" customHeight="1">
      <c r="A745" s="43"/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  <c r="AA745" s="43"/>
      <c r="AB745" s="43"/>
      <c r="AC745" s="43"/>
      <c r="AD745" s="43"/>
      <c r="AE745" s="43"/>
      <c r="AF745" s="43"/>
      <c r="AG745" s="43"/>
      <c r="AH745" s="43"/>
    </row>
    <row r="746" spans="1:34" ht="15.75" customHeight="1">
      <c r="A746" s="43"/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  <c r="AA746" s="43"/>
      <c r="AB746" s="43"/>
      <c r="AC746" s="43"/>
      <c r="AD746" s="43"/>
      <c r="AE746" s="43"/>
      <c r="AF746" s="43"/>
      <c r="AG746" s="43"/>
      <c r="AH746" s="43"/>
    </row>
    <row r="747" spans="1:34" ht="15.75" customHeight="1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  <c r="AA747" s="43"/>
      <c r="AB747" s="43"/>
      <c r="AC747" s="43"/>
      <c r="AD747" s="43"/>
      <c r="AE747" s="43"/>
      <c r="AF747" s="43"/>
      <c r="AG747" s="43"/>
      <c r="AH747" s="43"/>
    </row>
    <row r="748" spans="1:34" ht="15.75" customHeight="1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  <c r="AA748" s="43"/>
      <c r="AB748" s="43"/>
      <c r="AC748" s="43"/>
      <c r="AD748" s="43"/>
      <c r="AE748" s="43"/>
      <c r="AF748" s="43"/>
      <c r="AG748" s="43"/>
      <c r="AH748" s="43"/>
    </row>
    <row r="749" spans="1:34" ht="15.75" customHeight="1">
      <c r="A749" s="43"/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  <c r="AA749" s="43"/>
      <c r="AB749" s="43"/>
      <c r="AC749" s="43"/>
      <c r="AD749" s="43"/>
      <c r="AE749" s="43"/>
      <c r="AF749" s="43"/>
      <c r="AG749" s="43"/>
      <c r="AH749" s="43"/>
    </row>
    <row r="750" spans="1:34" ht="15.75" customHeight="1">
      <c r="A750" s="43"/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  <c r="AA750" s="43"/>
      <c r="AB750" s="43"/>
      <c r="AC750" s="43"/>
      <c r="AD750" s="43"/>
      <c r="AE750" s="43"/>
      <c r="AF750" s="43"/>
      <c r="AG750" s="43"/>
      <c r="AH750" s="43"/>
    </row>
    <row r="751" spans="1:34" ht="15.75" customHeight="1">
      <c r="A751" s="43"/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  <c r="AA751" s="43"/>
      <c r="AB751" s="43"/>
      <c r="AC751" s="43"/>
      <c r="AD751" s="43"/>
      <c r="AE751" s="43"/>
      <c r="AF751" s="43"/>
      <c r="AG751" s="43"/>
      <c r="AH751" s="43"/>
    </row>
    <row r="752" spans="1:34" ht="15.75" customHeight="1">
      <c r="A752" s="43"/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  <c r="AA752" s="43"/>
      <c r="AB752" s="43"/>
      <c r="AC752" s="43"/>
      <c r="AD752" s="43"/>
      <c r="AE752" s="43"/>
      <c r="AF752" s="43"/>
      <c r="AG752" s="43"/>
      <c r="AH752" s="43"/>
    </row>
    <row r="753" spans="1:34" ht="15.75" customHeight="1">
      <c r="A753" s="43"/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  <c r="AA753" s="43"/>
      <c r="AB753" s="43"/>
      <c r="AC753" s="43"/>
      <c r="AD753" s="43"/>
      <c r="AE753" s="43"/>
      <c r="AF753" s="43"/>
      <c r="AG753" s="43"/>
      <c r="AH753" s="43"/>
    </row>
    <row r="754" spans="1:34" ht="15.75" customHeight="1">
      <c r="A754" s="43"/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  <c r="AA754" s="43"/>
      <c r="AB754" s="43"/>
      <c r="AC754" s="43"/>
      <c r="AD754" s="43"/>
      <c r="AE754" s="43"/>
      <c r="AF754" s="43"/>
      <c r="AG754" s="43"/>
      <c r="AH754" s="43"/>
    </row>
    <row r="755" spans="1:34" ht="15.75" customHeight="1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  <c r="AA755" s="43"/>
      <c r="AB755" s="43"/>
      <c r="AC755" s="43"/>
      <c r="AD755" s="43"/>
      <c r="AE755" s="43"/>
      <c r="AF755" s="43"/>
      <c r="AG755" s="43"/>
      <c r="AH755" s="43"/>
    </row>
    <row r="756" spans="1:34" ht="15.75" customHeight="1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  <c r="AA756" s="43"/>
      <c r="AB756" s="43"/>
      <c r="AC756" s="43"/>
      <c r="AD756" s="43"/>
      <c r="AE756" s="43"/>
      <c r="AF756" s="43"/>
      <c r="AG756" s="43"/>
      <c r="AH756" s="43"/>
    </row>
    <row r="757" spans="1:34" ht="15.75" customHeight="1">
      <c r="A757" s="43"/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  <c r="AA757" s="43"/>
      <c r="AB757" s="43"/>
      <c r="AC757" s="43"/>
      <c r="AD757" s="43"/>
      <c r="AE757" s="43"/>
      <c r="AF757" s="43"/>
      <c r="AG757" s="43"/>
      <c r="AH757" s="43"/>
    </row>
    <row r="758" spans="1:34" ht="15.75" customHeight="1">
      <c r="A758" s="43"/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  <c r="AA758" s="43"/>
      <c r="AB758" s="43"/>
      <c r="AC758" s="43"/>
      <c r="AD758" s="43"/>
      <c r="AE758" s="43"/>
      <c r="AF758" s="43"/>
      <c r="AG758" s="43"/>
      <c r="AH758" s="43"/>
    </row>
    <row r="759" spans="1:34" ht="15.75" customHeight="1">
      <c r="A759" s="43"/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  <c r="AA759" s="43"/>
      <c r="AB759" s="43"/>
      <c r="AC759" s="43"/>
      <c r="AD759" s="43"/>
      <c r="AE759" s="43"/>
      <c r="AF759" s="43"/>
      <c r="AG759" s="43"/>
      <c r="AH759" s="43"/>
    </row>
    <row r="760" spans="1:34" ht="15.75" customHeight="1">
      <c r="A760" s="43"/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  <c r="AA760" s="43"/>
      <c r="AB760" s="43"/>
      <c r="AC760" s="43"/>
      <c r="AD760" s="43"/>
      <c r="AE760" s="43"/>
      <c r="AF760" s="43"/>
      <c r="AG760" s="43"/>
      <c r="AH760" s="43"/>
    </row>
    <row r="761" spans="1:34" ht="15.75" customHeight="1">
      <c r="A761" s="43"/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  <c r="AA761" s="43"/>
      <c r="AB761" s="43"/>
      <c r="AC761" s="43"/>
      <c r="AD761" s="43"/>
      <c r="AE761" s="43"/>
      <c r="AF761" s="43"/>
      <c r="AG761" s="43"/>
      <c r="AH761" s="43"/>
    </row>
    <row r="762" spans="1:34" ht="15.75" customHeight="1">
      <c r="A762" s="43"/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  <c r="AA762" s="43"/>
      <c r="AB762" s="43"/>
      <c r="AC762" s="43"/>
      <c r="AD762" s="43"/>
      <c r="AE762" s="43"/>
      <c r="AF762" s="43"/>
      <c r="AG762" s="43"/>
      <c r="AH762" s="43"/>
    </row>
    <row r="763" spans="1:34" ht="15.75" customHeight="1">
      <c r="A763" s="43"/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  <c r="AA763" s="43"/>
      <c r="AB763" s="43"/>
      <c r="AC763" s="43"/>
      <c r="AD763" s="43"/>
      <c r="AE763" s="43"/>
      <c r="AF763" s="43"/>
      <c r="AG763" s="43"/>
      <c r="AH763" s="43"/>
    </row>
    <row r="764" spans="1:34" ht="15.75" customHeight="1">
      <c r="A764" s="43"/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  <c r="AA764" s="43"/>
      <c r="AB764" s="43"/>
      <c r="AC764" s="43"/>
      <c r="AD764" s="43"/>
      <c r="AE764" s="43"/>
      <c r="AF764" s="43"/>
      <c r="AG764" s="43"/>
      <c r="AH764" s="43"/>
    </row>
    <row r="765" spans="1:34" ht="15.75" customHeight="1">
      <c r="A765" s="43"/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  <c r="AA765" s="43"/>
      <c r="AB765" s="43"/>
      <c r="AC765" s="43"/>
      <c r="AD765" s="43"/>
      <c r="AE765" s="43"/>
      <c r="AF765" s="43"/>
      <c r="AG765" s="43"/>
      <c r="AH765" s="43"/>
    </row>
    <row r="766" spans="1:34" ht="15.75" customHeight="1">
      <c r="A766" s="43"/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  <c r="AA766" s="43"/>
      <c r="AB766" s="43"/>
      <c r="AC766" s="43"/>
      <c r="AD766" s="43"/>
      <c r="AE766" s="43"/>
      <c r="AF766" s="43"/>
      <c r="AG766" s="43"/>
      <c r="AH766" s="43"/>
    </row>
    <row r="767" spans="1:34" ht="15.75" customHeight="1">
      <c r="A767" s="43"/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  <c r="AA767" s="43"/>
      <c r="AB767" s="43"/>
      <c r="AC767" s="43"/>
      <c r="AD767" s="43"/>
      <c r="AE767" s="43"/>
      <c r="AF767" s="43"/>
      <c r="AG767" s="43"/>
      <c r="AH767" s="43"/>
    </row>
    <row r="768" spans="1:34" ht="15.75" customHeight="1">
      <c r="A768" s="43"/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  <c r="AA768" s="43"/>
      <c r="AB768" s="43"/>
      <c r="AC768" s="43"/>
      <c r="AD768" s="43"/>
      <c r="AE768" s="43"/>
      <c r="AF768" s="43"/>
      <c r="AG768" s="43"/>
      <c r="AH768" s="43"/>
    </row>
    <row r="769" spans="1:34" ht="15.75" customHeight="1">
      <c r="A769" s="43"/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  <c r="AA769" s="43"/>
      <c r="AB769" s="43"/>
      <c r="AC769" s="43"/>
      <c r="AD769" s="43"/>
      <c r="AE769" s="43"/>
      <c r="AF769" s="43"/>
      <c r="AG769" s="43"/>
      <c r="AH769" s="43"/>
    </row>
    <row r="770" spans="1:34" ht="15.75" customHeight="1">
      <c r="A770" s="43"/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  <c r="AA770" s="43"/>
      <c r="AB770" s="43"/>
      <c r="AC770" s="43"/>
      <c r="AD770" s="43"/>
      <c r="AE770" s="43"/>
      <c r="AF770" s="43"/>
      <c r="AG770" s="43"/>
      <c r="AH770" s="43"/>
    </row>
    <row r="771" spans="1:34" ht="15.75" customHeight="1">
      <c r="A771" s="43"/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  <c r="AA771" s="43"/>
      <c r="AB771" s="43"/>
      <c r="AC771" s="43"/>
      <c r="AD771" s="43"/>
      <c r="AE771" s="43"/>
      <c r="AF771" s="43"/>
      <c r="AG771" s="43"/>
      <c r="AH771" s="43"/>
    </row>
    <row r="772" spans="1:34" ht="15.75" customHeight="1">
      <c r="A772" s="43"/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  <c r="AA772" s="43"/>
      <c r="AB772" s="43"/>
      <c r="AC772" s="43"/>
      <c r="AD772" s="43"/>
      <c r="AE772" s="43"/>
      <c r="AF772" s="43"/>
      <c r="AG772" s="43"/>
      <c r="AH772" s="43"/>
    </row>
    <row r="773" spans="1:34" ht="15.75" customHeight="1">
      <c r="A773" s="43"/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  <c r="AA773" s="43"/>
      <c r="AB773" s="43"/>
      <c r="AC773" s="43"/>
      <c r="AD773" s="43"/>
      <c r="AE773" s="43"/>
      <c r="AF773" s="43"/>
      <c r="AG773" s="43"/>
      <c r="AH773" s="43"/>
    </row>
    <row r="774" spans="1:34" ht="15.75" customHeight="1">
      <c r="A774" s="43"/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  <c r="AA774" s="43"/>
      <c r="AB774" s="43"/>
      <c r="AC774" s="43"/>
      <c r="AD774" s="43"/>
      <c r="AE774" s="43"/>
      <c r="AF774" s="43"/>
      <c r="AG774" s="43"/>
      <c r="AH774" s="43"/>
    </row>
    <row r="775" spans="1:34" ht="15.75" customHeight="1">
      <c r="A775" s="43"/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  <c r="AA775" s="43"/>
      <c r="AB775" s="43"/>
      <c r="AC775" s="43"/>
      <c r="AD775" s="43"/>
      <c r="AE775" s="43"/>
      <c r="AF775" s="43"/>
      <c r="AG775" s="43"/>
      <c r="AH775" s="43"/>
    </row>
    <row r="776" spans="1:34" ht="15.75" customHeight="1">
      <c r="A776" s="43"/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  <c r="AA776" s="43"/>
      <c r="AB776" s="43"/>
      <c r="AC776" s="43"/>
      <c r="AD776" s="43"/>
      <c r="AE776" s="43"/>
      <c r="AF776" s="43"/>
      <c r="AG776" s="43"/>
      <c r="AH776" s="43"/>
    </row>
    <row r="777" spans="1:34" ht="15.75" customHeight="1">
      <c r="A777" s="43"/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  <c r="AA777" s="43"/>
      <c r="AB777" s="43"/>
      <c r="AC777" s="43"/>
      <c r="AD777" s="43"/>
      <c r="AE777" s="43"/>
      <c r="AF777" s="43"/>
      <c r="AG777" s="43"/>
      <c r="AH777" s="43"/>
    </row>
    <row r="778" spans="1:34" ht="15.75" customHeight="1">
      <c r="A778" s="43"/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  <c r="AA778" s="43"/>
      <c r="AB778" s="43"/>
      <c r="AC778" s="43"/>
      <c r="AD778" s="43"/>
      <c r="AE778" s="43"/>
      <c r="AF778" s="43"/>
      <c r="AG778" s="43"/>
      <c r="AH778" s="43"/>
    </row>
    <row r="779" spans="1:34" ht="15.75" customHeight="1">
      <c r="A779" s="43"/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  <c r="AA779" s="43"/>
      <c r="AB779" s="43"/>
      <c r="AC779" s="43"/>
      <c r="AD779" s="43"/>
      <c r="AE779" s="43"/>
      <c r="AF779" s="43"/>
      <c r="AG779" s="43"/>
      <c r="AH779" s="43"/>
    </row>
    <row r="780" spans="1:34" ht="15.75" customHeight="1">
      <c r="A780" s="43"/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  <c r="AA780" s="43"/>
      <c r="AB780" s="43"/>
      <c r="AC780" s="43"/>
      <c r="AD780" s="43"/>
      <c r="AE780" s="43"/>
      <c r="AF780" s="43"/>
      <c r="AG780" s="43"/>
      <c r="AH780" s="43"/>
    </row>
    <row r="781" spans="1:34" ht="15.75" customHeight="1">
      <c r="A781" s="43"/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  <c r="AA781" s="43"/>
      <c r="AB781" s="43"/>
      <c r="AC781" s="43"/>
      <c r="AD781" s="43"/>
      <c r="AE781" s="43"/>
      <c r="AF781" s="43"/>
      <c r="AG781" s="43"/>
      <c r="AH781" s="43"/>
    </row>
    <row r="782" spans="1:34" ht="15.75" customHeight="1">
      <c r="A782" s="43"/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  <c r="AA782" s="43"/>
      <c r="AB782" s="43"/>
      <c r="AC782" s="43"/>
      <c r="AD782" s="43"/>
      <c r="AE782" s="43"/>
      <c r="AF782" s="43"/>
      <c r="AG782" s="43"/>
      <c r="AH782" s="43"/>
    </row>
    <row r="783" spans="1:34" ht="15.75" customHeight="1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  <c r="AA783" s="43"/>
      <c r="AB783" s="43"/>
      <c r="AC783" s="43"/>
      <c r="AD783" s="43"/>
      <c r="AE783" s="43"/>
      <c r="AF783" s="43"/>
      <c r="AG783" s="43"/>
      <c r="AH783" s="43"/>
    </row>
    <row r="784" spans="1:34" ht="15.75" customHeight="1">
      <c r="A784" s="43"/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  <c r="AA784" s="43"/>
      <c r="AB784" s="43"/>
      <c r="AC784" s="43"/>
      <c r="AD784" s="43"/>
      <c r="AE784" s="43"/>
      <c r="AF784" s="43"/>
      <c r="AG784" s="43"/>
      <c r="AH784" s="43"/>
    </row>
    <row r="785" spans="1:34" ht="15.75" customHeight="1">
      <c r="A785" s="43"/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  <c r="AA785" s="43"/>
      <c r="AB785" s="43"/>
      <c r="AC785" s="43"/>
      <c r="AD785" s="43"/>
      <c r="AE785" s="43"/>
      <c r="AF785" s="43"/>
      <c r="AG785" s="43"/>
      <c r="AH785" s="43"/>
    </row>
    <row r="786" spans="1:34" ht="15.75" customHeight="1">
      <c r="A786" s="43"/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  <c r="AA786" s="43"/>
      <c r="AB786" s="43"/>
      <c r="AC786" s="43"/>
      <c r="AD786" s="43"/>
      <c r="AE786" s="43"/>
      <c r="AF786" s="43"/>
      <c r="AG786" s="43"/>
      <c r="AH786" s="43"/>
    </row>
    <row r="787" spans="1:34" ht="15.75" customHeight="1">
      <c r="A787" s="43"/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  <c r="AA787" s="43"/>
      <c r="AB787" s="43"/>
      <c r="AC787" s="43"/>
      <c r="AD787" s="43"/>
      <c r="AE787" s="43"/>
      <c r="AF787" s="43"/>
      <c r="AG787" s="43"/>
      <c r="AH787" s="43"/>
    </row>
    <row r="788" spans="1:34" ht="15.75" customHeight="1">
      <c r="A788" s="43"/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  <c r="AA788" s="43"/>
      <c r="AB788" s="43"/>
      <c r="AC788" s="43"/>
      <c r="AD788" s="43"/>
      <c r="AE788" s="43"/>
      <c r="AF788" s="43"/>
      <c r="AG788" s="43"/>
      <c r="AH788" s="43"/>
    </row>
    <row r="789" spans="1:34" ht="15.75" customHeight="1">
      <c r="A789" s="43"/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  <c r="AA789" s="43"/>
      <c r="AB789" s="43"/>
      <c r="AC789" s="43"/>
      <c r="AD789" s="43"/>
      <c r="AE789" s="43"/>
      <c r="AF789" s="43"/>
      <c r="AG789" s="43"/>
      <c r="AH789" s="43"/>
    </row>
    <row r="790" spans="1:34" ht="15.75" customHeight="1">
      <c r="A790" s="43"/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  <c r="AA790" s="43"/>
      <c r="AB790" s="43"/>
      <c r="AC790" s="43"/>
      <c r="AD790" s="43"/>
      <c r="AE790" s="43"/>
      <c r="AF790" s="43"/>
      <c r="AG790" s="43"/>
      <c r="AH790" s="43"/>
    </row>
    <row r="791" spans="1:34" ht="15.75" customHeight="1">
      <c r="A791" s="43"/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  <c r="AA791" s="43"/>
      <c r="AB791" s="43"/>
      <c r="AC791" s="43"/>
      <c r="AD791" s="43"/>
      <c r="AE791" s="43"/>
      <c r="AF791" s="43"/>
      <c r="AG791" s="43"/>
      <c r="AH791" s="43"/>
    </row>
    <row r="792" spans="1:34" ht="15.75" customHeight="1">
      <c r="A792" s="43"/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  <c r="AA792" s="43"/>
      <c r="AB792" s="43"/>
      <c r="AC792" s="43"/>
      <c r="AD792" s="43"/>
      <c r="AE792" s="43"/>
      <c r="AF792" s="43"/>
      <c r="AG792" s="43"/>
      <c r="AH792" s="43"/>
    </row>
    <row r="793" spans="1:34" ht="15.75" customHeight="1">
      <c r="A793" s="43"/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  <c r="AA793" s="43"/>
      <c r="AB793" s="43"/>
      <c r="AC793" s="43"/>
      <c r="AD793" s="43"/>
      <c r="AE793" s="43"/>
      <c r="AF793" s="43"/>
      <c r="AG793" s="43"/>
      <c r="AH793" s="43"/>
    </row>
    <row r="794" spans="1:34" ht="15.75" customHeight="1">
      <c r="A794" s="43"/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  <c r="AA794" s="43"/>
      <c r="AB794" s="43"/>
      <c r="AC794" s="43"/>
      <c r="AD794" s="43"/>
      <c r="AE794" s="43"/>
      <c r="AF794" s="43"/>
      <c r="AG794" s="43"/>
      <c r="AH794" s="43"/>
    </row>
    <row r="795" spans="1:34" ht="15.75" customHeight="1">
      <c r="A795" s="43"/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  <c r="AA795" s="43"/>
      <c r="AB795" s="43"/>
      <c r="AC795" s="43"/>
      <c r="AD795" s="43"/>
      <c r="AE795" s="43"/>
      <c r="AF795" s="43"/>
      <c r="AG795" s="43"/>
      <c r="AH795" s="43"/>
    </row>
    <row r="796" spans="1:34" ht="15.75" customHeight="1">
      <c r="A796" s="43"/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  <c r="AA796" s="43"/>
      <c r="AB796" s="43"/>
      <c r="AC796" s="43"/>
      <c r="AD796" s="43"/>
      <c r="AE796" s="43"/>
      <c r="AF796" s="43"/>
      <c r="AG796" s="43"/>
      <c r="AH796" s="43"/>
    </row>
    <row r="797" spans="1:34" ht="15.75" customHeight="1">
      <c r="A797" s="43"/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  <c r="AA797" s="43"/>
      <c r="AB797" s="43"/>
      <c r="AC797" s="43"/>
      <c r="AD797" s="43"/>
      <c r="AE797" s="43"/>
      <c r="AF797" s="43"/>
      <c r="AG797" s="43"/>
      <c r="AH797" s="43"/>
    </row>
    <row r="798" spans="1:34" ht="15.75" customHeight="1">
      <c r="A798" s="43"/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  <c r="AA798" s="43"/>
      <c r="AB798" s="43"/>
      <c r="AC798" s="43"/>
      <c r="AD798" s="43"/>
      <c r="AE798" s="43"/>
      <c r="AF798" s="43"/>
      <c r="AG798" s="43"/>
      <c r="AH798" s="43"/>
    </row>
    <row r="799" spans="1:34" ht="15.75" customHeight="1">
      <c r="A799" s="43"/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  <c r="AA799" s="43"/>
      <c r="AB799" s="43"/>
      <c r="AC799" s="43"/>
      <c r="AD799" s="43"/>
      <c r="AE799" s="43"/>
      <c r="AF799" s="43"/>
      <c r="AG799" s="43"/>
      <c r="AH799" s="43"/>
    </row>
    <row r="800" spans="1:34" ht="15.75" customHeight="1">
      <c r="A800" s="43"/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  <c r="AA800" s="43"/>
      <c r="AB800" s="43"/>
      <c r="AC800" s="43"/>
      <c r="AD800" s="43"/>
      <c r="AE800" s="43"/>
      <c r="AF800" s="43"/>
      <c r="AG800" s="43"/>
      <c r="AH800" s="43"/>
    </row>
    <row r="801" spans="1:34" ht="15.75" customHeight="1">
      <c r="A801" s="43"/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  <c r="AA801" s="43"/>
      <c r="AB801" s="43"/>
      <c r="AC801" s="43"/>
      <c r="AD801" s="43"/>
      <c r="AE801" s="43"/>
      <c r="AF801" s="43"/>
      <c r="AG801" s="43"/>
      <c r="AH801" s="43"/>
    </row>
    <row r="802" spans="1:34" ht="15.75" customHeight="1">
      <c r="A802" s="43"/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  <c r="AA802" s="43"/>
      <c r="AB802" s="43"/>
      <c r="AC802" s="43"/>
      <c r="AD802" s="43"/>
      <c r="AE802" s="43"/>
      <c r="AF802" s="43"/>
      <c r="AG802" s="43"/>
      <c r="AH802" s="43"/>
    </row>
    <row r="803" spans="1:34" ht="15.75" customHeight="1">
      <c r="A803" s="43"/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  <c r="AA803" s="43"/>
      <c r="AB803" s="43"/>
      <c r="AC803" s="43"/>
      <c r="AD803" s="43"/>
      <c r="AE803" s="43"/>
      <c r="AF803" s="43"/>
      <c r="AG803" s="43"/>
      <c r="AH803" s="43"/>
    </row>
    <row r="804" spans="1:34" ht="15.75" customHeight="1">
      <c r="A804" s="43"/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  <c r="AA804" s="43"/>
      <c r="AB804" s="43"/>
      <c r="AC804" s="43"/>
      <c r="AD804" s="43"/>
      <c r="AE804" s="43"/>
      <c r="AF804" s="43"/>
      <c r="AG804" s="43"/>
      <c r="AH804" s="43"/>
    </row>
    <row r="805" spans="1:34" ht="15.75" customHeight="1">
      <c r="A805" s="43"/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  <c r="AA805" s="43"/>
      <c r="AB805" s="43"/>
      <c r="AC805" s="43"/>
      <c r="AD805" s="43"/>
      <c r="AE805" s="43"/>
      <c r="AF805" s="43"/>
      <c r="AG805" s="43"/>
      <c r="AH805" s="43"/>
    </row>
    <row r="806" spans="1:34" ht="15.75" customHeight="1">
      <c r="A806" s="43"/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  <c r="AA806" s="43"/>
      <c r="AB806" s="43"/>
      <c r="AC806" s="43"/>
      <c r="AD806" s="43"/>
      <c r="AE806" s="43"/>
      <c r="AF806" s="43"/>
      <c r="AG806" s="43"/>
      <c r="AH806" s="43"/>
    </row>
    <row r="807" spans="1:34" ht="15.75" customHeight="1">
      <c r="A807" s="43"/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  <c r="AA807" s="43"/>
      <c r="AB807" s="43"/>
      <c r="AC807" s="43"/>
      <c r="AD807" s="43"/>
      <c r="AE807" s="43"/>
      <c r="AF807" s="43"/>
      <c r="AG807" s="43"/>
      <c r="AH807" s="43"/>
    </row>
    <row r="808" spans="1:34" ht="15.75" customHeight="1">
      <c r="A808" s="43"/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  <c r="AA808" s="43"/>
      <c r="AB808" s="43"/>
      <c r="AC808" s="43"/>
      <c r="AD808" s="43"/>
      <c r="AE808" s="43"/>
      <c r="AF808" s="43"/>
      <c r="AG808" s="43"/>
      <c r="AH808" s="43"/>
    </row>
    <row r="809" spans="1:34" ht="15.75" customHeight="1">
      <c r="A809" s="43"/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  <c r="AA809" s="43"/>
      <c r="AB809" s="43"/>
      <c r="AC809" s="43"/>
      <c r="AD809" s="43"/>
      <c r="AE809" s="43"/>
      <c r="AF809" s="43"/>
      <c r="AG809" s="43"/>
      <c r="AH809" s="43"/>
    </row>
    <row r="810" spans="1:34" ht="15.75" customHeight="1">
      <c r="A810" s="43"/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  <c r="AA810" s="43"/>
      <c r="AB810" s="43"/>
      <c r="AC810" s="43"/>
      <c r="AD810" s="43"/>
      <c r="AE810" s="43"/>
      <c r="AF810" s="43"/>
      <c r="AG810" s="43"/>
      <c r="AH810" s="43"/>
    </row>
    <row r="811" spans="1:34" ht="15.75" customHeight="1">
      <c r="A811" s="43"/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  <c r="AA811" s="43"/>
      <c r="AB811" s="43"/>
      <c r="AC811" s="43"/>
      <c r="AD811" s="43"/>
      <c r="AE811" s="43"/>
      <c r="AF811" s="43"/>
      <c r="AG811" s="43"/>
      <c r="AH811" s="43"/>
    </row>
    <row r="812" spans="1:34" ht="15.75" customHeight="1">
      <c r="A812" s="43"/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  <c r="AA812" s="43"/>
      <c r="AB812" s="43"/>
      <c r="AC812" s="43"/>
      <c r="AD812" s="43"/>
      <c r="AE812" s="43"/>
      <c r="AF812" s="43"/>
      <c r="AG812" s="43"/>
      <c r="AH812" s="43"/>
    </row>
    <row r="813" spans="1:34" ht="15.75" customHeight="1">
      <c r="A813" s="43"/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  <c r="AA813" s="43"/>
      <c r="AB813" s="43"/>
      <c r="AC813" s="43"/>
      <c r="AD813" s="43"/>
      <c r="AE813" s="43"/>
      <c r="AF813" s="43"/>
      <c r="AG813" s="43"/>
      <c r="AH813" s="43"/>
    </row>
    <row r="814" spans="1:34" ht="15.75" customHeight="1">
      <c r="A814" s="43"/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  <c r="AA814" s="43"/>
      <c r="AB814" s="43"/>
      <c r="AC814" s="43"/>
      <c r="AD814" s="43"/>
      <c r="AE814" s="43"/>
      <c r="AF814" s="43"/>
      <c r="AG814" s="43"/>
      <c r="AH814" s="43"/>
    </row>
    <row r="815" spans="1:34" ht="15.75" customHeight="1">
      <c r="A815" s="43"/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  <c r="AA815" s="43"/>
      <c r="AB815" s="43"/>
      <c r="AC815" s="43"/>
      <c r="AD815" s="43"/>
      <c r="AE815" s="43"/>
      <c r="AF815" s="43"/>
      <c r="AG815" s="43"/>
      <c r="AH815" s="43"/>
    </row>
    <row r="816" spans="1:34" ht="15.75" customHeight="1">
      <c r="A816" s="43"/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  <c r="AA816" s="43"/>
      <c r="AB816" s="43"/>
      <c r="AC816" s="43"/>
      <c r="AD816" s="43"/>
      <c r="AE816" s="43"/>
      <c r="AF816" s="43"/>
      <c r="AG816" s="43"/>
      <c r="AH816" s="43"/>
    </row>
    <row r="817" spans="1:34" ht="15.75" customHeight="1">
      <c r="A817" s="43"/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  <c r="AA817" s="43"/>
      <c r="AB817" s="43"/>
      <c r="AC817" s="43"/>
      <c r="AD817" s="43"/>
      <c r="AE817" s="43"/>
      <c r="AF817" s="43"/>
      <c r="AG817" s="43"/>
      <c r="AH817" s="43"/>
    </row>
    <row r="818" spans="1:34" ht="15.75" customHeight="1">
      <c r="A818" s="43"/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  <c r="AA818" s="43"/>
      <c r="AB818" s="43"/>
      <c r="AC818" s="43"/>
      <c r="AD818" s="43"/>
      <c r="AE818" s="43"/>
      <c r="AF818" s="43"/>
      <c r="AG818" s="43"/>
      <c r="AH818" s="43"/>
    </row>
    <row r="819" spans="1:34" ht="15.75" customHeight="1">
      <c r="A819" s="43"/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  <c r="AA819" s="43"/>
      <c r="AB819" s="43"/>
      <c r="AC819" s="43"/>
      <c r="AD819" s="43"/>
      <c r="AE819" s="43"/>
      <c r="AF819" s="43"/>
      <c r="AG819" s="43"/>
      <c r="AH819" s="43"/>
    </row>
    <row r="820" spans="1:34" ht="15.75" customHeight="1">
      <c r="A820" s="43"/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  <c r="AA820" s="43"/>
      <c r="AB820" s="43"/>
      <c r="AC820" s="43"/>
      <c r="AD820" s="43"/>
      <c r="AE820" s="43"/>
      <c r="AF820" s="43"/>
      <c r="AG820" s="43"/>
      <c r="AH820" s="43"/>
    </row>
    <row r="821" spans="1:34" ht="15.75" customHeight="1">
      <c r="A821" s="43"/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  <c r="AA821" s="43"/>
      <c r="AB821" s="43"/>
      <c r="AC821" s="43"/>
      <c r="AD821" s="43"/>
      <c r="AE821" s="43"/>
      <c r="AF821" s="43"/>
      <c r="AG821" s="43"/>
      <c r="AH821" s="43"/>
    </row>
    <row r="822" spans="1:34" ht="15.75" customHeight="1">
      <c r="A822" s="43"/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  <c r="AA822" s="43"/>
      <c r="AB822" s="43"/>
      <c r="AC822" s="43"/>
      <c r="AD822" s="43"/>
      <c r="AE822" s="43"/>
      <c r="AF822" s="43"/>
      <c r="AG822" s="43"/>
      <c r="AH822" s="43"/>
    </row>
    <row r="823" spans="1:34" ht="15.75" customHeight="1">
      <c r="A823" s="43"/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  <c r="AA823" s="43"/>
      <c r="AB823" s="43"/>
      <c r="AC823" s="43"/>
      <c r="AD823" s="43"/>
      <c r="AE823" s="43"/>
      <c r="AF823" s="43"/>
      <c r="AG823" s="43"/>
      <c r="AH823" s="43"/>
    </row>
    <row r="824" spans="1:34" ht="15.75" customHeight="1">
      <c r="A824" s="43"/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  <c r="AA824" s="43"/>
      <c r="AB824" s="43"/>
      <c r="AC824" s="43"/>
      <c r="AD824" s="43"/>
      <c r="AE824" s="43"/>
      <c r="AF824" s="43"/>
      <c r="AG824" s="43"/>
      <c r="AH824" s="43"/>
    </row>
    <row r="825" spans="1:34" ht="15.75" customHeight="1">
      <c r="A825" s="43"/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  <c r="AA825" s="43"/>
      <c r="AB825" s="43"/>
      <c r="AC825" s="43"/>
      <c r="AD825" s="43"/>
      <c r="AE825" s="43"/>
      <c r="AF825" s="43"/>
      <c r="AG825" s="43"/>
      <c r="AH825" s="43"/>
    </row>
    <row r="826" spans="1:34" ht="15.75" customHeight="1">
      <c r="A826" s="43"/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  <c r="AA826" s="43"/>
      <c r="AB826" s="43"/>
      <c r="AC826" s="43"/>
      <c r="AD826" s="43"/>
      <c r="AE826" s="43"/>
      <c r="AF826" s="43"/>
      <c r="AG826" s="43"/>
      <c r="AH826" s="43"/>
    </row>
    <row r="827" spans="1:34" ht="15.75" customHeight="1">
      <c r="A827" s="43"/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  <c r="AA827" s="43"/>
      <c r="AB827" s="43"/>
      <c r="AC827" s="43"/>
      <c r="AD827" s="43"/>
      <c r="AE827" s="43"/>
      <c r="AF827" s="43"/>
      <c r="AG827" s="43"/>
      <c r="AH827" s="43"/>
    </row>
    <row r="828" spans="1:34" ht="15.75" customHeight="1">
      <c r="A828" s="43"/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  <c r="AA828" s="43"/>
      <c r="AB828" s="43"/>
      <c r="AC828" s="43"/>
      <c r="AD828" s="43"/>
      <c r="AE828" s="43"/>
      <c r="AF828" s="43"/>
      <c r="AG828" s="43"/>
      <c r="AH828" s="43"/>
    </row>
    <row r="829" spans="1:34" ht="15.75" customHeight="1">
      <c r="A829" s="43"/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  <c r="AA829" s="43"/>
      <c r="AB829" s="43"/>
      <c r="AC829" s="43"/>
      <c r="AD829" s="43"/>
      <c r="AE829" s="43"/>
      <c r="AF829" s="43"/>
      <c r="AG829" s="43"/>
      <c r="AH829" s="43"/>
    </row>
    <row r="830" spans="1:34" ht="15.75" customHeight="1">
      <c r="A830" s="43"/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  <c r="AA830" s="43"/>
      <c r="AB830" s="43"/>
      <c r="AC830" s="43"/>
      <c r="AD830" s="43"/>
      <c r="AE830" s="43"/>
      <c r="AF830" s="43"/>
      <c r="AG830" s="43"/>
      <c r="AH830" s="43"/>
    </row>
    <row r="831" spans="1:34" ht="15.75" customHeight="1">
      <c r="A831" s="43"/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  <c r="AA831" s="43"/>
      <c r="AB831" s="43"/>
      <c r="AC831" s="43"/>
      <c r="AD831" s="43"/>
      <c r="AE831" s="43"/>
      <c r="AF831" s="43"/>
      <c r="AG831" s="43"/>
      <c r="AH831" s="43"/>
    </row>
    <row r="832" spans="1:34" ht="15.75" customHeight="1">
      <c r="A832" s="43"/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  <c r="AA832" s="43"/>
      <c r="AB832" s="43"/>
      <c r="AC832" s="43"/>
      <c r="AD832" s="43"/>
      <c r="AE832" s="43"/>
      <c r="AF832" s="43"/>
      <c r="AG832" s="43"/>
      <c r="AH832" s="43"/>
    </row>
    <row r="833" spans="1:34" ht="15.75" customHeight="1">
      <c r="A833" s="43"/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  <c r="AA833" s="43"/>
      <c r="AB833" s="43"/>
      <c r="AC833" s="43"/>
      <c r="AD833" s="43"/>
      <c r="AE833" s="43"/>
      <c r="AF833" s="43"/>
      <c r="AG833" s="43"/>
      <c r="AH833" s="43"/>
    </row>
    <row r="834" spans="1:34" ht="15.75" customHeight="1">
      <c r="A834" s="43"/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  <c r="AA834" s="43"/>
      <c r="AB834" s="43"/>
      <c r="AC834" s="43"/>
      <c r="AD834" s="43"/>
      <c r="AE834" s="43"/>
      <c r="AF834" s="43"/>
      <c r="AG834" s="43"/>
      <c r="AH834" s="43"/>
    </row>
    <row r="835" spans="1:34" ht="15.75" customHeight="1">
      <c r="A835" s="43"/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  <c r="AA835" s="43"/>
      <c r="AB835" s="43"/>
      <c r="AC835" s="43"/>
      <c r="AD835" s="43"/>
      <c r="AE835" s="43"/>
      <c r="AF835" s="43"/>
      <c r="AG835" s="43"/>
      <c r="AH835" s="43"/>
    </row>
    <row r="836" spans="1:34" ht="15.75" customHeight="1">
      <c r="A836" s="43"/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  <c r="AA836" s="43"/>
      <c r="AB836" s="43"/>
      <c r="AC836" s="43"/>
      <c r="AD836" s="43"/>
      <c r="AE836" s="43"/>
      <c r="AF836" s="43"/>
      <c r="AG836" s="43"/>
      <c r="AH836" s="43"/>
    </row>
    <row r="837" spans="1:34" ht="15.75" customHeight="1">
      <c r="A837" s="43"/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  <c r="AA837" s="43"/>
      <c r="AB837" s="43"/>
      <c r="AC837" s="43"/>
      <c r="AD837" s="43"/>
      <c r="AE837" s="43"/>
      <c r="AF837" s="43"/>
      <c r="AG837" s="43"/>
      <c r="AH837" s="43"/>
    </row>
    <row r="838" spans="1:34" ht="15.75" customHeight="1">
      <c r="A838" s="43"/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  <c r="AA838" s="43"/>
      <c r="AB838" s="43"/>
      <c r="AC838" s="43"/>
      <c r="AD838" s="43"/>
      <c r="AE838" s="43"/>
      <c r="AF838" s="43"/>
      <c r="AG838" s="43"/>
      <c r="AH838" s="43"/>
    </row>
    <row r="839" spans="1:34" ht="15.75" customHeight="1">
      <c r="A839" s="43"/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  <c r="AA839" s="43"/>
      <c r="AB839" s="43"/>
      <c r="AC839" s="43"/>
      <c r="AD839" s="43"/>
      <c r="AE839" s="43"/>
      <c r="AF839" s="43"/>
      <c r="AG839" s="43"/>
      <c r="AH839" s="43"/>
    </row>
    <row r="840" spans="1:34" ht="15.75" customHeight="1">
      <c r="A840" s="43"/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  <c r="AA840" s="43"/>
      <c r="AB840" s="43"/>
      <c r="AC840" s="43"/>
      <c r="AD840" s="43"/>
      <c r="AE840" s="43"/>
      <c r="AF840" s="43"/>
      <c r="AG840" s="43"/>
      <c r="AH840" s="43"/>
    </row>
    <row r="841" spans="1:34" ht="15.75" customHeight="1">
      <c r="A841" s="43"/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  <c r="AA841" s="43"/>
      <c r="AB841" s="43"/>
      <c r="AC841" s="43"/>
      <c r="AD841" s="43"/>
      <c r="AE841" s="43"/>
      <c r="AF841" s="43"/>
      <c r="AG841" s="43"/>
      <c r="AH841" s="43"/>
    </row>
    <row r="842" spans="1:34" ht="15.75" customHeight="1">
      <c r="A842" s="43"/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  <c r="AA842" s="43"/>
      <c r="AB842" s="43"/>
      <c r="AC842" s="43"/>
      <c r="AD842" s="43"/>
      <c r="AE842" s="43"/>
      <c r="AF842" s="43"/>
      <c r="AG842" s="43"/>
      <c r="AH842" s="43"/>
    </row>
    <row r="843" spans="1:34" ht="15.75" customHeight="1">
      <c r="A843" s="43"/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  <c r="AA843" s="43"/>
      <c r="AB843" s="43"/>
      <c r="AC843" s="43"/>
      <c r="AD843" s="43"/>
      <c r="AE843" s="43"/>
      <c r="AF843" s="43"/>
      <c r="AG843" s="43"/>
      <c r="AH843" s="43"/>
    </row>
    <row r="844" spans="1:34" ht="15.75" customHeight="1">
      <c r="A844" s="43"/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  <c r="AA844" s="43"/>
      <c r="AB844" s="43"/>
      <c r="AC844" s="43"/>
      <c r="AD844" s="43"/>
      <c r="AE844" s="43"/>
      <c r="AF844" s="43"/>
      <c r="AG844" s="43"/>
      <c r="AH844" s="43"/>
    </row>
    <row r="845" spans="1:34" ht="15.75" customHeight="1">
      <c r="A845" s="43"/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  <c r="AA845" s="43"/>
      <c r="AB845" s="43"/>
      <c r="AC845" s="43"/>
      <c r="AD845" s="43"/>
      <c r="AE845" s="43"/>
      <c r="AF845" s="43"/>
      <c r="AG845" s="43"/>
      <c r="AH845" s="43"/>
    </row>
    <row r="846" spans="1:34" ht="15.75" customHeight="1">
      <c r="A846" s="43"/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  <c r="AA846" s="43"/>
      <c r="AB846" s="43"/>
      <c r="AC846" s="43"/>
      <c r="AD846" s="43"/>
      <c r="AE846" s="43"/>
      <c r="AF846" s="43"/>
      <c r="AG846" s="43"/>
      <c r="AH846" s="43"/>
    </row>
    <row r="847" spans="1:34" ht="15.75" customHeight="1">
      <c r="A847" s="43"/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  <c r="AA847" s="43"/>
      <c r="AB847" s="43"/>
      <c r="AC847" s="43"/>
      <c r="AD847" s="43"/>
      <c r="AE847" s="43"/>
      <c r="AF847" s="43"/>
      <c r="AG847" s="43"/>
      <c r="AH847" s="43"/>
    </row>
    <row r="848" spans="1:34" ht="15.75" customHeight="1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  <c r="AA848" s="43"/>
      <c r="AB848" s="43"/>
      <c r="AC848" s="43"/>
      <c r="AD848" s="43"/>
      <c r="AE848" s="43"/>
      <c r="AF848" s="43"/>
      <c r="AG848" s="43"/>
      <c r="AH848" s="43"/>
    </row>
    <row r="849" spans="1:34" ht="15.75" customHeight="1">
      <c r="A849" s="43"/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  <c r="AA849" s="43"/>
      <c r="AB849" s="43"/>
      <c r="AC849" s="43"/>
      <c r="AD849" s="43"/>
      <c r="AE849" s="43"/>
      <c r="AF849" s="43"/>
      <c r="AG849" s="43"/>
      <c r="AH849" s="43"/>
    </row>
    <row r="850" spans="1:34" ht="15.75" customHeight="1">
      <c r="A850" s="43"/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  <c r="AA850" s="43"/>
      <c r="AB850" s="43"/>
      <c r="AC850" s="43"/>
      <c r="AD850" s="43"/>
      <c r="AE850" s="43"/>
      <c r="AF850" s="43"/>
      <c r="AG850" s="43"/>
      <c r="AH850" s="43"/>
    </row>
    <row r="851" spans="1:34" ht="15.75" customHeight="1">
      <c r="A851" s="43"/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  <c r="AA851" s="43"/>
      <c r="AB851" s="43"/>
      <c r="AC851" s="43"/>
      <c r="AD851" s="43"/>
      <c r="AE851" s="43"/>
      <c r="AF851" s="43"/>
      <c r="AG851" s="43"/>
      <c r="AH851" s="43"/>
    </row>
    <row r="852" spans="1:34" ht="15.75" customHeight="1">
      <c r="A852" s="43"/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  <c r="AA852" s="43"/>
      <c r="AB852" s="43"/>
      <c r="AC852" s="43"/>
      <c r="AD852" s="43"/>
      <c r="AE852" s="43"/>
      <c r="AF852" s="43"/>
      <c r="AG852" s="43"/>
      <c r="AH852" s="43"/>
    </row>
    <row r="853" spans="1:34" ht="15.75" customHeight="1">
      <c r="A853" s="43"/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  <c r="AA853" s="43"/>
      <c r="AB853" s="43"/>
      <c r="AC853" s="43"/>
      <c r="AD853" s="43"/>
      <c r="AE853" s="43"/>
      <c r="AF853" s="43"/>
      <c r="AG853" s="43"/>
      <c r="AH853" s="43"/>
    </row>
    <row r="854" spans="1:34" ht="15.75" customHeight="1">
      <c r="A854" s="43"/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  <c r="AA854" s="43"/>
      <c r="AB854" s="43"/>
      <c r="AC854" s="43"/>
      <c r="AD854" s="43"/>
      <c r="AE854" s="43"/>
      <c r="AF854" s="43"/>
      <c r="AG854" s="43"/>
      <c r="AH854" s="43"/>
    </row>
    <row r="855" spans="1:34" ht="15.75" customHeight="1">
      <c r="A855" s="43"/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  <c r="AA855" s="43"/>
      <c r="AB855" s="43"/>
      <c r="AC855" s="43"/>
      <c r="AD855" s="43"/>
      <c r="AE855" s="43"/>
      <c r="AF855" s="43"/>
      <c r="AG855" s="43"/>
      <c r="AH855" s="43"/>
    </row>
    <row r="856" spans="1:34" ht="15.75" customHeight="1">
      <c r="A856" s="43"/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  <c r="AA856" s="43"/>
      <c r="AB856" s="43"/>
      <c r="AC856" s="43"/>
      <c r="AD856" s="43"/>
      <c r="AE856" s="43"/>
      <c r="AF856" s="43"/>
      <c r="AG856" s="43"/>
      <c r="AH856" s="43"/>
    </row>
    <row r="857" spans="1:34" ht="15.75" customHeight="1">
      <c r="A857" s="43"/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  <c r="AA857" s="43"/>
      <c r="AB857" s="43"/>
      <c r="AC857" s="43"/>
      <c r="AD857" s="43"/>
      <c r="AE857" s="43"/>
      <c r="AF857" s="43"/>
      <c r="AG857" s="43"/>
      <c r="AH857" s="43"/>
    </row>
    <row r="858" spans="1:34" ht="15.75" customHeight="1">
      <c r="A858" s="43"/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  <c r="AA858" s="43"/>
      <c r="AB858" s="43"/>
      <c r="AC858" s="43"/>
      <c r="AD858" s="43"/>
      <c r="AE858" s="43"/>
      <c r="AF858" s="43"/>
      <c r="AG858" s="43"/>
      <c r="AH858" s="43"/>
    </row>
    <row r="859" spans="1:34" ht="15.75" customHeight="1">
      <c r="A859" s="43"/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  <c r="AA859" s="43"/>
      <c r="AB859" s="43"/>
      <c r="AC859" s="43"/>
      <c r="AD859" s="43"/>
      <c r="AE859" s="43"/>
      <c r="AF859" s="43"/>
      <c r="AG859" s="43"/>
      <c r="AH859" s="43"/>
    </row>
    <row r="860" spans="1:34" ht="15.75" customHeight="1">
      <c r="A860" s="43"/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  <c r="AA860" s="43"/>
      <c r="AB860" s="43"/>
      <c r="AC860" s="43"/>
      <c r="AD860" s="43"/>
      <c r="AE860" s="43"/>
      <c r="AF860" s="43"/>
      <c r="AG860" s="43"/>
      <c r="AH860" s="43"/>
    </row>
    <row r="861" spans="1:34" ht="15.75" customHeight="1">
      <c r="A861" s="43"/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  <c r="AA861" s="43"/>
      <c r="AB861" s="43"/>
      <c r="AC861" s="43"/>
      <c r="AD861" s="43"/>
      <c r="AE861" s="43"/>
      <c r="AF861" s="43"/>
      <c r="AG861" s="43"/>
      <c r="AH861" s="43"/>
    </row>
    <row r="862" spans="1:34" ht="15.75" customHeight="1">
      <c r="A862" s="43"/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  <c r="AA862" s="43"/>
      <c r="AB862" s="43"/>
      <c r="AC862" s="43"/>
      <c r="AD862" s="43"/>
      <c r="AE862" s="43"/>
      <c r="AF862" s="43"/>
      <c r="AG862" s="43"/>
      <c r="AH862" s="43"/>
    </row>
    <row r="863" spans="1:34" ht="15.75" customHeight="1">
      <c r="A863" s="43"/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  <c r="AA863" s="43"/>
      <c r="AB863" s="43"/>
      <c r="AC863" s="43"/>
      <c r="AD863" s="43"/>
      <c r="AE863" s="43"/>
      <c r="AF863" s="43"/>
      <c r="AG863" s="43"/>
      <c r="AH863" s="43"/>
    </row>
    <row r="864" spans="1:34" ht="15.75" customHeight="1">
      <c r="A864" s="43"/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  <c r="AA864" s="43"/>
      <c r="AB864" s="43"/>
      <c r="AC864" s="43"/>
      <c r="AD864" s="43"/>
      <c r="AE864" s="43"/>
      <c r="AF864" s="43"/>
      <c r="AG864" s="43"/>
      <c r="AH864" s="43"/>
    </row>
    <row r="865" spans="1:34" ht="15.75" customHeight="1">
      <c r="A865" s="43"/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  <c r="AA865" s="43"/>
      <c r="AB865" s="43"/>
      <c r="AC865" s="43"/>
      <c r="AD865" s="43"/>
      <c r="AE865" s="43"/>
      <c r="AF865" s="43"/>
      <c r="AG865" s="43"/>
      <c r="AH865" s="43"/>
    </row>
    <row r="866" spans="1:34" ht="15.75" customHeight="1">
      <c r="A866" s="43"/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  <c r="AA866" s="43"/>
      <c r="AB866" s="43"/>
      <c r="AC866" s="43"/>
      <c r="AD866" s="43"/>
      <c r="AE866" s="43"/>
      <c r="AF866" s="43"/>
      <c r="AG866" s="43"/>
      <c r="AH866" s="43"/>
    </row>
    <row r="867" spans="1:34" ht="15.75" customHeight="1">
      <c r="A867" s="43"/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  <c r="AA867" s="43"/>
      <c r="AB867" s="43"/>
      <c r="AC867" s="43"/>
      <c r="AD867" s="43"/>
      <c r="AE867" s="43"/>
      <c r="AF867" s="43"/>
      <c r="AG867" s="43"/>
      <c r="AH867" s="43"/>
    </row>
    <row r="868" spans="1:34" ht="15.75" customHeight="1">
      <c r="A868" s="43"/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  <c r="AA868" s="43"/>
      <c r="AB868" s="43"/>
      <c r="AC868" s="43"/>
      <c r="AD868" s="43"/>
      <c r="AE868" s="43"/>
      <c r="AF868" s="43"/>
      <c r="AG868" s="43"/>
      <c r="AH868" s="43"/>
    </row>
    <row r="869" spans="1:34" ht="15.75" customHeight="1">
      <c r="A869" s="43"/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  <c r="AA869" s="43"/>
      <c r="AB869" s="43"/>
      <c r="AC869" s="43"/>
      <c r="AD869" s="43"/>
      <c r="AE869" s="43"/>
      <c r="AF869" s="43"/>
      <c r="AG869" s="43"/>
      <c r="AH869" s="43"/>
    </row>
    <row r="870" spans="1:34" ht="15.75" customHeight="1">
      <c r="A870" s="43"/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  <c r="AA870" s="43"/>
      <c r="AB870" s="43"/>
      <c r="AC870" s="43"/>
      <c r="AD870" s="43"/>
      <c r="AE870" s="43"/>
      <c r="AF870" s="43"/>
      <c r="AG870" s="43"/>
      <c r="AH870" s="43"/>
    </row>
    <row r="871" spans="1:34" ht="15.75" customHeight="1">
      <c r="A871" s="43"/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  <c r="AA871" s="43"/>
      <c r="AB871" s="43"/>
      <c r="AC871" s="43"/>
      <c r="AD871" s="43"/>
      <c r="AE871" s="43"/>
      <c r="AF871" s="43"/>
      <c r="AG871" s="43"/>
      <c r="AH871" s="43"/>
    </row>
    <row r="872" spans="1:34" ht="15.75" customHeight="1">
      <c r="A872" s="43"/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  <c r="AA872" s="43"/>
      <c r="AB872" s="43"/>
      <c r="AC872" s="43"/>
      <c r="AD872" s="43"/>
      <c r="AE872" s="43"/>
      <c r="AF872" s="43"/>
      <c r="AG872" s="43"/>
      <c r="AH872" s="43"/>
    </row>
    <row r="873" spans="1:34" ht="15.75" customHeight="1">
      <c r="A873" s="43"/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  <c r="AA873" s="43"/>
      <c r="AB873" s="43"/>
      <c r="AC873" s="43"/>
      <c r="AD873" s="43"/>
      <c r="AE873" s="43"/>
      <c r="AF873" s="43"/>
      <c r="AG873" s="43"/>
      <c r="AH873" s="43"/>
    </row>
    <row r="874" spans="1:34" ht="15.75" customHeight="1">
      <c r="A874" s="43"/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  <c r="AA874" s="43"/>
      <c r="AB874" s="43"/>
      <c r="AC874" s="43"/>
      <c r="AD874" s="43"/>
      <c r="AE874" s="43"/>
      <c r="AF874" s="43"/>
      <c r="AG874" s="43"/>
      <c r="AH874" s="43"/>
    </row>
    <row r="875" spans="1:34" ht="15.75" customHeight="1">
      <c r="A875" s="43"/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  <c r="AA875" s="43"/>
      <c r="AB875" s="43"/>
      <c r="AC875" s="43"/>
      <c r="AD875" s="43"/>
      <c r="AE875" s="43"/>
      <c r="AF875" s="43"/>
      <c r="AG875" s="43"/>
      <c r="AH875" s="43"/>
    </row>
    <row r="876" spans="1:34" ht="15.75" customHeight="1">
      <c r="A876" s="43"/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  <c r="AA876" s="43"/>
      <c r="AB876" s="43"/>
      <c r="AC876" s="43"/>
      <c r="AD876" s="43"/>
      <c r="AE876" s="43"/>
      <c r="AF876" s="43"/>
      <c r="AG876" s="43"/>
      <c r="AH876" s="43"/>
    </row>
    <row r="877" spans="1:34" ht="15.75" customHeight="1">
      <c r="A877" s="43"/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  <c r="AA877" s="43"/>
      <c r="AB877" s="43"/>
      <c r="AC877" s="43"/>
      <c r="AD877" s="43"/>
      <c r="AE877" s="43"/>
      <c r="AF877" s="43"/>
      <c r="AG877" s="43"/>
      <c r="AH877" s="43"/>
    </row>
    <row r="878" spans="1:34" ht="15.75" customHeight="1">
      <c r="A878" s="43"/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  <c r="AA878" s="43"/>
      <c r="AB878" s="43"/>
      <c r="AC878" s="43"/>
      <c r="AD878" s="43"/>
      <c r="AE878" s="43"/>
      <c r="AF878" s="43"/>
      <c r="AG878" s="43"/>
      <c r="AH878" s="43"/>
    </row>
    <row r="879" spans="1:34" ht="15.75" customHeight="1">
      <c r="A879" s="43"/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  <c r="AA879" s="43"/>
      <c r="AB879" s="43"/>
      <c r="AC879" s="43"/>
      <c r="AD879" s="43"/>
      <c r="AE879" s="43"/>
      <c r="AF879" s="43"/>
      <c r="AG879" s="43"/>
      <c r="AH879" s="43"/>
    </row>
    <row r="880" spans="1:34" ht="15.75" customHeight="1">
      <c r="A880" s="43"/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  <c r="AA880" s="43"/>
      <c r="AB880" s="43"/>
      <c r="AC880" s="43"/>
      <c r="AD880" s="43"/>
      <c r="AE880" s="43"/>
      <c r="AF880" s="43"/>
      <c r="AG880" s="43"/>
      <c r="AH880" s="43"/>
    </row>
    <row r="881" spans="1:34" ht="15.75" customHeight="1">
      <c r="A881" s="43"/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  <c r="AA881" s="43"/>
      <c r="AB881" s="43"/>
      <c r="AC881" s="43"/>
      <c r="AD881" s="43"/>
      <c r="AE881" s="43"/>
      <c r="AF881" s="43"/>
      <c r="AG881" s="43"/>
      <c r="AH881" s="43"/>
    </row>
    <row r="882" spans="1:34" ht="15.75" customHeight="1">
      <c r="A882" s="43"/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  <c r="AA882" s="43"/>
      <c r="AB882" s="43"/>
      <c r="AC882" s="43"/>
      <c r="AD882" s="43"/>
      <c r="AE882" s="43"/>
      <c r="AF882" s="43"/>
      <c r="AG882" s="43"/>
      <c r="AH882" s="43"/>
    </row>
    <row r="883" spans="1:34" ht="15.75" customHeight="1">
      <c r="A883" s="43"/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  <c r="AA883" s="43"/>
      <c r="AB883" s="43"/>
      <c r="AC883" s="43"/>
      <c r="AD883" s="43"/>
      <c r="AE883" s="43"/>
      <c r="AF883" s="43"/>
      <c r="AG883" s="43"/>
      <c r="AH883" s="43"/>
    </row>
    <row r="884" spans="1:34" ht="15.75" customHeight="1">
      <c r="A884" s="43"/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  <c r="AA884" s="43"/>
      <c r="AB884" s="43"/>
      <c r="AC884" s="43"/>
      <c r="AD884" s="43"/>
      <c r="AE884" s="43"/>
      <c r="AF884" s="43"/>
      <c r="AG884" s="43"/>
      <c r="AH884" s="43"/>
    </row>
    <row r="885" spans="1:34" ht="15.75" customHeight="1">
      <c r="A885" s="43"/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  <c r="AA885" s="43"/>
      <c r="AB885" s="43"/>
      <c r="AC885" s="43"/>
      <c r="AD885" s="43"/>
      <c r="AE885" s="43"/>
      <c r="AF885" s="43"/>
      <c r="AG885" s="43"/>
      <c r="AH885" s="43"/>
    </row>
    <row r="886" spans="1:34" ht="15.75" customHeight="1">
      <c r="A886" s="43"/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  <c r="AA886" s="43"/>
      <c r="AB886" s="43"/>
      <c r="AC886" s="43"/>
      <c r="AD886" s="43"/>
      <c r="AE886" s="43"/>
      <c r="AF886" s="43"/>
      <c r="AG886" s="43"/>
      <c r="AH886" s="43"/>
    </row>
    <row r="887" spans="1:34" ht="15.75" customHeight="1">
      <c r="A887" s="43"/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  <c r="AA887" s="43"/>
      <c r="AB887" s="43"/>
      <c r="AC887" s="43"/>
      <c r="AD887" s="43"/>
      <c r="AE887" s="43"/>
      <c r="AF887" s="43"/>
      <c r="AG887" s="43"/>
      <c r="AH887" s="43"/>
    </row>
    <row r="888" spans="1:34" ht="15.75" customHeight="1">
      <c r="A888" s="43"/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  <c r="AA888" s="43"/>
      <c r="AB888" s="43"/>
      <c r="AC888" s="43"/>
      <c r="AD888" s="43"/>
      <c r="AE888" s="43"/>
      <c r="AF888" s="43"/>
      <c r="AG888" s="43"/>
      <c r="AH888" s="43"/>
    </row>
    <row r="889" spans="1:34" ht="15.75" customHeight="1">
      <c r="A889" s="43"/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  <c r="AA889" s="43"/>
      <c r="AB889" s="43"/>
      <c r="AC889" s="43"/>
      <c r="AD889" s="43"/>
      <c r="AE889" s="43"/>
      <c r="AF889" s="43"/>
      <c r="AG889" s="43"/>
      <c r="AH889" s="43"/>
    </row>
    <row r="890" spans="1:34" ht="15.75" customHeight="1">
      <c r="A890" s="43"/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  <c r="AA890" s="43"/>
      <c r="AB890" s="43"/>
      <c r="AC890" s="43"/>
      <c r="AD890" s="43"/>
      <c r="AE890" s="43"/>
      <c r="AF890" s="43"/>
      <c r="AG890" s="43"/>
      <c r="AH890" s="43"/>
    </row>
    <row r="891" spans="1:34" ht="15.75" customHeight="1">
      <c r="A891" s="43"/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  <c r="AA891" s="43"/>
      <c r="AB891" s="43"/>
      <c r="AC891" s="43"/>
      <c r="AD891" s="43"/>
      <c r="AE891" s="43"/>
      <c r="AF891" s="43"/>
      <c r="AG891" s="43"/>
      <c r="AH891" s="43"/>
    </row>
    <row r="892" spans="1:34" ht="15.75" customHeight="1">
      <c r="A892" s="43"/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  <c r="AA892" s="43"/>
      <c r="AB892" s="43"/>
      <c r="AC892" s="43"/>
      <c r="AD892" s="43"/>
      <c r="AE892" s="43"/>
      <c r="AF892" s="43"/>
      <c r="AG892" s="43"/>
      <c r="AH892" s="43"/>
    </row>
    <row r="893" spans="1:34" ht="15.75" customHeight="1">
      <c r="A893" s="43"/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  <c r="AA893" s="43"/>
      <c r="AB893" s="43"/>
      <c r="AC893" s="43"/>
      <c r="AD893" s="43"/>
      <c r="AE893" s="43"/>
      <c r="AF893" s="43"/>
      <c r="AG893" s="43"/>
      <c r="AH893" s="43"/>
    </row>
    <row r="894" spans="1:34" ht="15.75" customHeight="1">
      <c r="A894" s="43"/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  <c r="AA894" s="43"/>
      <c r="AB894" s="43"/>
      <c r="AC894" s="43"/>
      <c r="AD894" s="43"/>
      <c r="AE894" s="43"/>
      <c r="AF894" s="43"/>
      <c r="AG894" s="43"/>
      <c r="AH894" s="43"/>
    </row>
    <row r="895" spans="1:34" ht="15.75" customHeight="1">
      <c r="A895" s="43"/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  <c r="AA895" s="43"/>
      <c r="AB895" s="43"/>
      <c r="AC895" s="43"/>
      <c r="AD895" s="43"/>
      <c r="AE895" s="43"/>
      <c r="AF895" s="43"/>
      <c r="AG895" s="43"/>
      <c r="AH895" s="43"/>
    </row>
    <row r="896" spans="1:34" ht="15.75" customHeight="1">
      <c r="A896" s="43"/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  <c r="AA896" s="43"/>
      <c r="AB896" s="43"/>
      <c r="AC896" s="43"/>
      <c r="AD896" s="43"/>
      <c r="AE896" s="43"/>
      <c r="AF896" s="43"/>
      <c r="AG896" s="43"/>
      <c r="AH896" s="43"/>
    </row>
    <row r="897" spans="1:34" ht="15.75" customHeight="1">
      <c r="A897" s="43"/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  <c r="AA897" s="43"/>
      <c r="AB897" s="43"/>
      <c r="AC897" s="43"/>
      <c r="AD897" s="43"/>
      <c r="AE897" s="43"/>
      <c r="AF897" s="43"/>
      <c r="AG897" s="43"/>
      <c r="AH897" s="43"/>
    </row>
    <row r="898" spans="1:34" ht="15.75" customHeight="1">
      <c r="A898" s="43"/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  <c r="AA898" s="43"/>
      <c r="AB898" s="43"/>
      <c r="AC898" s="43"/>
      <c r="AD898" s="43"/>
      <c r="AE898" s="43"/>
      <c r="AF898" s="43"/>
      <c r="AG898" s="43"/>
      <c r="AH898" s="43"/>
    </row>
    <row r="899" spans="1:34" ht="15.75" customHeight="1">
      <c r="A899" s="43"/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  <c r="AA899" s="43"/>
      <c r="AB899" s="43"/>
      <c r="AC899" s="43"/>
      <c r="AD899" s="43"/>
      <c r="AE899" s="43"/>
      <c r="AF899" s="43"/>
      <c r="AG899" s="43"/>
      <c r="AH899" s="43"/>
    </row>
    <row r="900" spans="1:34" ht="15.75" customHeight="1">
      <c r="A900" s="43"/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  <c r="AA900" s="43"/>
      <c r="AB900" s="43"/>
      <c r="AC900" s="43"/>
      <c r="AD900" s="43"/>
      <c r="AE900" s="43"/>
      <c r="AF900" s="43"/>
      <c r="AG900" s="43"/>
      <c r="AH900" s="43"/>
    </row>
    <row r="901" spans="1:34" ht="15.75" customHeight="1">
      <c r="A901" s="43"/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  <c r="AA901" s="43"/>
      <c r="AB901" s="43"/>
      <c r="AC901" s="43"/>
      <c r="AD901" s="43"/>
      <c r="AE901" s="43"/>
      <c r="AF901" s="43"/>
      <c r="AG901" s="43"/>
      <c r="AH901" s="43"/>
    </row>
    <row r="902" spans="1:34" ht="15.75" customHeight="1">
      <c r="A902" s="43"/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  <c r="AA902" s="43"/>
      <c r="AB902" s="43"/>
      <c r="AC902" s="43"/>
      <c r="AD902" s="43"/>
      <c r="AE902" s="43"/>
      <c r="AF902" s="43"/>
      <c r="AG902" s="43"/>
      <c r="AH902" s="43"/>
    </row>
    <row r="903" spans="1:34" ht="15.75" customHeight="1">
      <c r="A903" s="43"/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  <c r="AA903" s="43"/>
      <c r="AB903" s="43"/>
      <c r="AC903" s="43"/>
      <c r="AD903" s="43"/>
      <c r="AE903" s="43"/>
      <c r="AF903" s="43"/>
      <c r="AG903" s="43"/>
      <c r="AH903" s="43"/>
    </row>
    <row r="904" spans="1:34" ht="15.75" customHeight="1">
      <c r="A904" s="43"/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  <c r="AA904" s="43"/>
      <c r="AB904" s="43"/>
      <c r="AC904" s="43"/>
      <c r="AD904" s="43"/>
      <c r="AE904" s="43"/>
      <c r="AF904" s="43"/>
      <c r="AG904" s="43"/>
      <c r="AH904" s="43"/>
    </row>
    <row r="905" spans="1:34" ht="15.75" customHeight="1">
      <c r="A905" s="43"/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  <c r="AA905" s="43"/>
      <c r="AB905" s="43"/>
      <c r="AC905" s="43"/>
      <c r="AD905" s="43"/>
      <c r="AE905" s="43"/>
      <c r="AF905" s="43"/>
      <c r="AG905" s="43"/>
      <c r="AH905" s="43"/>
    </row>
    <row r="906" spans="1:34" ht="15.75" customHeight="1">
      <c r="A906" s="43"/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  <c r="AA906" s="43"/>
      <c r="AB906" s="43"/>
      <c r="AC906" s="43"/>
      <c r="AD906" s="43"/>
      <c r="AE906" s="43"/>
      <c r="AF906" s="43"/>
      <c r="AG906" s="43"/>
      <c r="AH906" s="43"/>
    </row>
    <row r="907" spans="1:34" ht="15.75" customHeight="1">
      <c r="A907" s="43"/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  <c r="AA907" s="43"/>
      <c r="AB907" s="43"/>
      <c r="AC907" s="43"/>
      <c r="AD907" s="43"/>
      <c r="AE907" s="43"/>
      <c r="AF907" s="43"/>
      <c r="AG907" s="43"/>
      <c r="AH907" s="43"/>
    </row>
    <row r="908" spans="1:34" ht="15.75" customHeight="1">
      <c r="A908" s="43"/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  <c r="AA908" s="43"/>
      <c r="AB908" s="43"/>
      <c r="AC908" s="43"/>
      <c r="AD908" s="43"/>
      <c r="AE908" s="43"/>
      <c r="AF908" s="43"/>
      <c r="AG908" s="43"/>
      <c r="AH908" s="43"/>
    </row>
    <row r="909" spans="1:34" ht="15.75" customHeight="1">
      <c r="A909" s="43"/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  <c r="AA909" s="43"/>
      <c r="AB909" s="43"/>
      <c r="AC909" s="43"/>
      <c r="AD909" s="43"/>
      <c r="AE909" s="43"/>
      <c r="AF909" s="43"/>
      <c r="AG909" s="43"/>
      <c r="AH909" s="43"/>
    </row>
    <row r="910" spans="1:34" ht="15.75" customHeight="1">
      <c r="A910" s="43"/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  <c r="AA910" s="43"/>
      <c r="AB910" s="43"/>
      <c r="AC910" s="43"/>
      <c r="AD910" s="43"/>
      <c r="AE910" s="43"/>
      <c r="AF910" s="43"/>
      <c r="AG910" s="43"/>
      <c r="AH910" s="43"/>
    </row>
    <row r="911" spans="1:34" ht="15.75" customHeight="1">
      <c r="A911" s="43"/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  <c r="AA911" s="43"/>
      <c r="AB911" s="43"/>
      <c r="AC911" s="43"/>
      <c r="AD911" s="43"/>
      <c r="AE911" s="43"/>
      <c r="AF911" s="43"/>
      <c r="AG911" s="43"/>
      <c r="AH911" s="43"/>
    </row>
    <row r="912" spans="1:34" ht="15.75" customHeight="1">
      <c r="A912" s="43"/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  <c r="AA912" s="43"/>
      <c r="AB912" s="43"/>
      <c r="AC912" s="43"/>
      <c r="AD912" s="43"/>
      <c r="AE912" s="43"/>
      <c r="AF912" s="43"/>
      <c r="AG912" s="43"/>
      <c r="AH912" s="43"/>
    </row>
    <row r="913" spans="1:34" ht="15.75" customHeight="1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  <c r="AA913" s="43"/>
      <c r="AB913" s="43"/>
      <c r="AC913" s="43"/>
      <c r="AD913" s="43"/>
      <c r="AE913" s="43"/>
      <c r="AF913" s="43"/>
      <c r="AG913" s="43"/>
      <c r="AH913" s="43"/>
    </row>
    <row r="914" spans="1:34" ht="15.75" customHeight="1">
      <c r="A914" s="43"/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  <c r="AA914" s="43"/>
      <c r="AB914" s="43"/>
      <c r="AC914" s="43"/>
      <c r="AD914" s="43"/>
      <c r="AE914" s="43"/>
      <c r="AF914" s="43"/>
      <c r="AG914" s="43"/>
      <c r="AH914" s="43"/>
    </row>
    <row r="915" spans="1:34" ht="15.75" customHeight="1">
      <c r="A915" s="43"/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  <c r="AA915" s="43"/>
      <c r="AB915" s="43"/>
      <c r="AC915" s="43"/>
      <c r="AD915" s="43"/>
      <c r="AE915" s="43"/>
      <c r="AF915" s="43"/>
      <c r="AG915" s="43"/>
      <c r="AH915" s="43"/>
    </row>
    <row r="916" spans="1:34" ht="15.75" customHeight="1">
      <c r="A916" s="43"/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  <c r="AA916" s="43"/>
      <c r="AB916" s="43"/>
      <c r="AC916" s="43"/>
      <c r="AD916" s="43"/>
      <c r="AE916" s="43"/>
      <c r="AF916" s="43"/>
      <c r="AG916" s="43"/>
      <c r="AH916" s="43"/>
    </row>
    <row r="917" spans="1:34" ht="15.75" customHeight="1">
      <c r="A917" s="43"/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  <c r="AA917" s="43"/>
      <c r="AB917" s="43"/>
      <c r="AC917" s="43"/>
      <c r="AD917" s="43"/>
      <c r="AE917" s="43"/>
      <c r="AF917" s="43"/>
      <c r="AG917" s="43"/>
      <c r="AH917" s="43"/>
    </row>
    <row r="918" spans="1:34" ht="15.75" customHeight="1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  <c r="AA918" s="43"/>
      <c r="AB918" s="43"/>
      <c r="AC918" s="43"/>
      <c r="AD918" s="43"/>
      <c r="AE918" s="43"/>
      <c r="AF918" s="43"/>
      <c r="AG918" s="43"/>
      <c r="AH918" s="43"/>
    </row>
    <row r="919" spans="1:34" ht="15.75" customHeight="1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  <c r="AA919" s="43"/>
      <c r="AB919" s="43"/>
      <c r="AC919" s="43"/>
      <c r="AD919" s="43"/>
      <c r="AE919" s="43"/>
      <c r="AF919" s="43"/>
      <c r="AG919" s="43"/>
      <c r="AH919" s="43"/>
    </row>
    <row r="920" spans="1:34" ht="15.75" customHeight="1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  <c r="AA920" s="43"/>
      <c r="AB920" s="43"/>
      <c r="AC920" s="43"/>
      <c r="AD920" s="43"/>
      <c r="AE920" s="43"/>
      <c r="AF920" s="43"/>
      <c r="AG920" s="43"/>
      <c r="AH920" s="43"/>
    </row>
    <row r="921" spans="1:34" ht="15.75" customHeight="1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  <c r="AA921" s="43"/>
      <c r="AB921" s="43"/>
      <c r="AC921" s="43"/>
      <c r="AD921" s="43"/>
      <c r="AE921" s="43"/>
      <c r="AF921" s="43"/>
      <c r="AG921" s="43"/>
      <c r="AH921" s="43"/>
    </row>
    <row r="922" spans="1:34" ht="15.75" customHeight="1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  <c r="AA922" s="43"/>
      <c r="AB922" s="43"/>
      <c r="AC922" s="43"/>
      <c r="AD922" s="43"/>
      <c r="AE922" s="43"/>
      <c r="AF922" s="43"/>
      <c r="AG922" s="43"/>
      <c r="AH922" s="43"/>
    </row>
    <row r="923" spans="1:34" ht="15.75" customHeight="1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  <c r="AA923" s="43"/>
      <c r="AB923" s="43"/>
      <c r="AC923" s="43"/>
      <c r="AD923" s="43"/>
      <c r="AE923" s="43"/>
      <c r="AF923" s="43"/>
      <c r="AG923" s="43"/>
      <c r="AH923" s="43"/>
    </row>
    <row r="924" spans="1:34" ht="15.75" customHeight="1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  <c r="AA924" s="43"/>
      <c r="AB924" s="43"/>
      <c r="AC924" s="43"/>
      <c r="AD924" s="43"/>
      <c r="AE924" s="43"/>
      <c r="AF924" s="43"/>
      <c r="AG924" s="43"/>
      <c r="AH924" s="43"/>
    </row>
    <row r="925" spans="1:34" ht="15.75" customHeight="1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  <c r="AA925" s="43"/>
      <c r="AB925" s="43"/>
      <c r="AC925" s="43"/>
      <c r="AD925" s="43"/>
      <c r="AE925" s="43"/>
      <c r="AF925" s="43"/>
      <c r="AG925" s="43"/>
      <c r="AH925" s="43"/>
    </row>
    <row r="926" spans="1:34" ht="15.75" customHeight="1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  <c r="AA926" s="43"/>
      <c r="AB926" s="43"/>
      <c r="AC926" s="43"/>
      <c r="AD926" s="43"/>
      <c r="AE926" s="43"/>
      <c r="AF926" s="43"/>
      <c r="AG926" s="43"/>
      <c r="AH926" s="43"/>
    </row>
    <row r="927" spans="1:34" ht="15.75" customHeight="1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  <c r="AA927" s="43"/>
      <c r="AB927" s="43"/>
      <c r="AC927" s="43"/>
      <c r="AD927" s="43"/>
      <c r="AE927" s="43"/>
      <c r="AF927" s="43"/>
      <c r="AG927" s="43"/>
      <c r="AH927" s="43"/>
    </row>
    <row r="928" spans="1:34" ht="15.75" customHeight="1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  <c r="AA928" s="43"/>
      <c r="AB928" s="43"/>
      <c r="AC928" s="43"/>
      <c r="AD928" s="43"/>
      <c r="AE928" s="43"/>
      <c r="AF928" s="43"/>
      <c r="AG928" s="43"/>
      <c r="AH928" s="43"/>
    </row>
    <row r="929" spans="1:34" ht="15.75" customHeight="1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  <c r="AA929" s="43"/>
      <c r="AB929" s="43"/>
      <c r="AC929" s="43"/>
      <c r="AD929" s="43"/>
      <c r="AE929" s="43"/>
      <c r="AF929" s="43"/>
      <c r="AG929" s="43"/>
      <c r="AH929" s="43"/>
    </row>
    <row r="930" spans="1:34" ht="15.75" customHeight="1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  <c r="AA930" s="43"/>
      <c r="AB930" s="43"/>
      <c r="AC930" s="43"/>
      <c r="AD930" s="43"/>
      <c r="AE930" s="43"/>
      <c r="AF930" s="43"/>
      <c r="AG930" s="43"/>
      <c r="AH930" s="43"/>
    </row>
    <row r="931" spans="1:34" ht="15.75" customHeight="1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  <c r="AA931" s="43"/>
      <c r="AB931" s="43"/>
      <c r="AC931" s="43"/>
      <c r="AD931" s="43"/>
      <c r="AE931" s="43"/>
      <c r="AF931" s="43"/>
      <c r="AG931" s="43"/>
      <c r="AH931" s="43"/>
    </row>
    <row r="932" spans="1:34" ht="15.75" customHeight="1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  <c r="AA932" s="43"/>
      <c r="AB932" s="43"/>
      <c r="AC932" s="43"/>
      <c r="AD932" s="43"/>
      <c r="AE932" s="43"/>
      <c r="AF932" s="43"/>
      <c r="AG932" s="43"/>
      <c r="AH932" s="43"/>
    </row>
    <row r="933" spans="1:34" ht="15.75" customHeight="1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  <c r="AA933" s="43"/>
      <c r="AB933" s="43"/>
      <c r="AC933" s="43"/>
      <c r="AD933" s="43"/>
      <c r="AE933" s="43"/>
      <c r="AF933" s="43"/>
      <c r="AG933" s="43"/>
      <c r="AH933" s="43"/>
    </row>
    <row r="934" spans="1:34" ht="15.75" customHeight="1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  <c r="AA934" s="43"/>
      <c r="AB934" s="43"/>
      <c r="AC934" s="43"/>
      <c r="AD934" s="43"/>
      <c r="AE934" s="43"/>
      <c r="AF934" s="43"/>
      <c r="AG934" s="43"/>
      <c r="AH934" s="43"/>
    </row>
    <row r="935" spans="1:34" ht="15.75" customHeight="1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  <c r="AA935" s="43"/>
      <c r="AB935" s="43"/>
      <c r="AC935" s="43"/>
      <c r="AD935" s="43"/>
      <c r="AE935" s="43"/>
      <c r="AF935" s="43"/>
      <c r="AG935" s="43"/>
      <c r="AH935" s="43"/>
    </row>
    <row r="936" spans="1:34" ht="15.75" customHeight="1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  <c r="AA936" s="43"/>
      <c r="AB936" s="43"/>
      <c r="AC936" s="43"/>
      <c r="AD936" s="43"/>
      <c r="AE936" s="43"/>
      <c r="AF936" s="43"/>
      <c r="AG936" s="43"/>
      <c r="AH936" s="43"/>
    </row>
  </sheetData>
  <mergeCells count="3">
    <mergeCell ref="S43:S45"/>
    <mergeCell ref="B86:Q86"/>
    <mergeCell ref="B88:Q88"/>
  </mergeCells>
  <conditionalFormatting sqref="C13:C33">
    <cfRule type="colorScale" priority="10">
      <colorScale>
        <cfvo type="min"/>
        <cfvo type="max"/>
        <color rgb="FFFFFFFF"/>
        <color rgb="FF57BB8A"/>
      </colorScale>
    </cfRule>
  </conditionalFormatting>
  <conditionalFormatting sqref="C44:F44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45:F45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46:F46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36:I40 L36:M40">
    <cfRule type="colorScale" priority="2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4:D33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13:E33">
    <cfRule type="colorScale" priority="15">
      <colorScale>
        <cfvo type="min"/>
        <cfvo type="max"/>
        <color rgb="FFE67C73"/>
        <color rgb="FFFFFFFF"/>
      </colorScale>
    </cfRule>
  </conditionalFormatting>
  <conditionalFormatting sqref="F13:F33">
    <cfRule type="colorScale" priority="16">
      <colorScale>
        <cfvo type="min"/>
        <cfvo type="max"/>
        <color rgb="FFE67C73"/>
        <color rgb="FFFFFFFF"/>
      </colorScale>
    </cfRule>
  </conditionalFormatting>
  <conditionalFormatting sqref="G13:G33">
    <cfRule type="colorScale" priority="17">
      <colorScale>
        <cfvo type="min"/>
        <cfvo type="max"/>
        <color rgb="FFFFFFFF"/>
        <color rgb="FF57BB8A"/>
      </colorScale>
    </cfRule>
  </conditionalFormatting>
  <conditionalFormatting sqref="G48">
    <cfRule type="colorScale" priority="6">
      <colorScale>
        <cfvo type="min"/>
        <cfvo type="max"/>
        <color rgb="FF57BB8A"/>
        <color rgb="FFFFFFFF"/>
      </colorScale>
    </cfRule>
  </conditionalFormatting>
  <conditionalFormatting sqref="H14:H33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13:J33">
    <cfRule type="colorScale" priority="19">
      <colorScale>
        <cfvo type="min"/>
        <cfvo type="max"/>
        <color rgb="FFFFFFFF"/>
        <color rgb="FF57BB8A"/>
      </colorScale>
    </cfRule>
  </conditionalFormatting>
  <conditionalFormatting sqref="J36:J40">
    <cfRule type="colorScale" priority="2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44:M44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36:K40">
    <cfRule type="colorScale" priority="2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13:L33">
    <cfRule type="colorScale" priority="2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61:L70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M13:M33">
    <cfRule type="colorScale" priority="2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M58:M70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N13:O33">
    <cfRule type="colorScale" priority="2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N36:P40">
    <cfRule type="colorScale" priority="2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O43">
    <cfRule type="notContainsBlanks" dxfId="0" priority="11">
      <formula>LEN(TRIM(O43))&gt;0</formula>
    </cfRule>
  </conditionalFormatting>
  <conditionalFormatting sqref="P59:P69">
    <cfRule type="colorScale" priority="3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13:Q33">
    <cfRule type="colorScale" priority="30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P43:R43">
    <cfRule type="colorScale" priority="13">
      <colorScale>
        <cfvo type="min"/>
        <cfvo type="max"/>
        <color rgb="FFFFFFFF"/>
        <color rgb="FF57BB8A"/>
      </colorScale>
    </cfRule>
  </conditionalFormatting>
  <conditionalFormatting sqref="P45:R45">
    <cfRule type="colorScale" priority="12">
      <colorScale>
        <cfvo type="min"/>
        <cfvo type="max"/>
        <color rgb="FFFFFFFF"/>
        <color rgb="FFE67C73"/>
      </colorScale>
    </cfRule>
  </conditionalFormatting>
  <conditionalFormatting sqref="Q36:Q40">
    <cfRule type="colorScale" priority="2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Q47:Q55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Q47:Q56 L48:L60 V48:V55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Q59:Q69">
    <cfRule type="colorScale" priority="3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T59:U68">
    <cfRule type="colorScale" priority="3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U16:U33">
    <cfRule type="colorScale" priority="3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13:V33">
    <cfRule type="colorScale" priority="3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X46:X47 R45 R47 W57:W70 X58 X62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X59:X68">
    <cfRule type="colorScale" priority="3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Y45:Y53 S47 V57:V70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hyperlinks>
    <hyperlink ref="B88" r:id="rId1" xr:uid="{9213682C-6CF5-4A25-B37C-3D28AC342458}"/>
  </hyperlinks>
  <pageMargins left="0.7" right="0.7" top="0.75" bottom="0.75" header="0" footer="0"/>
  <pageSetup orientation="portrait"/>
  <drawing r:id="rId2"/>
  <legacyDrawing r:id="rId3"/>
  <tableParts count="3"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0E37F-646F-408C-AB95-C078CD7823D6}">
  <sheetPr>
    <outlinePr summaryBelow="0" summaryRight="0"/>
    <pageSetUpPr fitToPage="1"/>
  </sheetPr>
  <dimension ref="A2:Q257"/>
  <sheetViews>
    <sheetView showGridLines="0" workbookViewId="0"/>
  </sheetViews>
  <sheetFormatPr defaultColWidth="14" defaultRowHeight="15" customHeight="1"/>
  <sheetData>
    <row r="2" spans="1:17" ht="14.4">
      <c r="B2" s="40" t="s">
        <v>185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7" ht="15" customHeight="1" thickBot="1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7" ht="15" customHeight="1" thickBot="1">
      <c r="P4" s="1" t="s">
        <v>186</v>
      </c>
      <c r="Q4" s="17" t="s">
        <v>187</v>
      </c>
    </row>
    <row r="5" spans="1:17" ht="15" customHeight="1">
      <c r="A5" s="18" t="s">
        <v>188</v>
      </c>
      <c r="B5" s="19" t="s">
        <v>189</v>
      </c>
      <c r="H5" s="20" t="s">
        <v>186</v>
      </c>
      <c r="I5" s="20" t="s">
        <v>190</v>
      </c>
      <c r="K5" s="20" t="s">
        <v>191</v>
      </c>
      <c r="L5" s="20" t="s">
        <v>192</v>
      </c>
      <c r="P5" s="2" t="s">
        <v>193</v>
      </c>
      <c r="Q5" s="21">
        <v>1501368</v>
      </c>
    </row>
    <row r="6" spans="1:17" ht="15" customHeight="1">
      <c r="B6" s="12">
        <v>4129735</v>
      </c>
      <c r="H6" s="2" t="s">
        <v>30</v>
      </c>
      <c r="I6" s="5">
        <f ca="1">IFERROR(__xludf.DUMMYFUNCTION("GOOGLEFINANCE(""nse:""&amp;H6,""marketcap"")/10000000"),1501367.9341845)</f>
        <v>1501367.9341845</v>
      </c>
      <c r="K6" s="3" t="s">
        <v>92</v>
      </c>
      <c r="L6" s="5">
        <v>2000000</v>
      </c>
      <c r="P6" s="2" t="s">
        <v>194</v>
      </c>
      <c r="Q6" s="21">
        <v>803440</v>
      </c>
    </row>
    <row r="7" spans="1:17" ht="15" customHeight="1">
      <c r="B7" s="1">
        <v>83</v>
      </c>
      <c r="H7" s="2" t="s">
        <v>195</v>
      </c>
      <c r="I7" s="5">
        <v>803440</v>
      </c>
      <c r="K7" s="3" t="s">
        <v>196</v>
      </c>
      <c r="L7" s="5">
        <v>5500000</v>
      </c>
      <c r="P7" s="2" t="s">
        <v>197</v>
      </c>
      <c r="Q7" s="21">
        <v>497435</v>
      </c>
    </row>
    <row r="8" spans="1:17" ht="15" customHeight="1">
      <c r="H8" s="2" t="s">
        <v>198</v>
      </c>
      <c r="I8" s="5">
        <f ca="1">IFERROR(__xludf.DUMMYFUNCTION("GOOGLEFINANCE(""nse:""&amp;H8,""marketcap"")/10000000"),497435.3040736)</f>
        <v>497435.30407359998</v>
      </c>
      <c r="K8" s="3" t="s">
        <v>32</v>
      </c>
      <c r="L8" s="6">
        <f>(L7/L6)^(1/10)-1</f>
        <v>0.10645376106020565</v>
      </c>
      <c r="P8" s="2" t="s">
        <v>199</v>
      </c>
      <c r="Q8" s="21">
        <v>276714</v>
      </c>
    </row>
    <row r="9" spans="1:17" ht="15" customHeight="1">
      <c r="B9" s="20" t="s">
        <v>200</v>
      </c>
      <c r="H9" s="2" t="s">
        <v>201</v>
      </c>
      <c r="I9" s="5">
        <v>276714</v>
      </c>
      <c r="P9" s="2" t="s">
        <v>202</v>
      </c>
      <c r="Q9" s="21">
        <v>189817</v>
      </c>
    </row>
    <row r="10" spans="1:17" ht="15" customHeight="1">
      <c r="B10" s="7">
        <f>B6/44000000</f>
        <v>9.3857613636363635E-2</v>
      </c>
      <c r="H10" s="2" t="s">
        <v>203</v>
      </c>
      <c r="I10" s="5">
        <f ca="1">IFERROR(__xludf.DUMMYFUNCTION("GOOGLEFINANCE(""nse:""&amp;H10,""marketcap"")/10000000"),189817.2)</f>
        <v>189817.2</v>
      </c>
      <c r="P10" s="2" t="s">
        <v>204</v>
      </c>
      <c r="Q10" s="21">
        <v>160952</v>
      </c>
    </row>
    <row r="11" spans="1:17" ht="15" customHeight="1">
      <c r="H11" s="2" t="s">
        <v>205</v>
      </c>
      <c r="I11" s="5">
        <f ca="1">IFERROR(__xludf.DUMMYFUNCTION("GOOGLEFINANCE(""nse:""&amp;H11,""marketcap"")/10000000"),160952.276355)</f>
        <v>160952.27635500001</v>
      </c>
      <c r="P11" s="2" t="s">
        <v>206</v>
      </c>
      <c r="Q11" s="21">
        <v>100245</v>
      </c>
    </row>
    <row r="12" spans="1:17" ht="15" customHeight="1">
      <c r="H12" s="2" t="s">
        <v>207</v>
      </c>
      <c r="I12" s="5">
        <f ca="1">IFERROR(__xludf.DUMMYFUNCTION("GOOGLEFINANCE(""nse:""&amp;H12,""marketcap"")/10000000"),100245.2)</f>
        <v>100245.2</v>
      </c>
      <c r="P12" s="2" t="s">
        <v>208</v>
      </c>
      <c r="Q12" s="21">
        <v>83627</v>
      </c>
    </row>
    <row r="13" spans="1:17" ht="15" customHeight="1">
      <c r="H13" s="2" t="s">
        <v>209</v>
      </c>
      <c r="I13" s="5">
        <f ca="1">IFERROR(__xludf.DUMMYFUNCTION("GOOGLEFINANCE(""nse:""&amp;H13,""marketcap"")/10000000"),83627.3403584)</f>
        <v>83627.340358400004</v>
      </c>
      <c r="P13" s="2" t="s">
        <v>210</v>
      </c>
      <c r="Q13" s="21">
        <v>55226</v>
      </c>
    </row>
    <row r="14" spans="1:17" ht="15" customHeight="1">
      <c r="H14" s="2" t="s">
        <v>211</v>
      </c>
      <c r="I14" s="5">
        <f ca="1">IFERROR(__xludf.DUMMYFUNCTION("GOOGLEFINANCE(""nse:""&amp;H14,""marketcap"")/10000000"),55226.0075)</f>
        <v>55226.0075</v>
      </c>
      <c r="P14" s="22" t="s">
        <v>212</v>
      </c>
      <c r="Q14" s="21">
        <v>54425</v>
      </c>
    </row>
    <row r="15" spans="1:17" ht="15" customHeight="1">
      <c r="H15" s="2" t="s">
        <v>213</v>
      </c>
      <c r="I15" s="5">
        <f ca="1">IFERROR(__xludf.DUMMYFUNCTION("GOOGLEFINANCE(""nse:""&amp;H15,""marketcap"")/10000000"),54425.43)</f>
        <v>54425.43</v>
      </c>
      <c r="P15" s="2" t="s">
        <v>214</v>
      </c>
      <c r="Q15" s="21">
        <v>48757</v>
      </c>
    </row>
    <row r="16" spans="1:17" ht="15" customHeight="1">
      <c r="H16" s="2" t="s">
        <v>215</v>
      </c>
      <c r="I16" s="5">
        <f ca="1">IFERROR(__xludf.DUMMYFUNCTION("GOOGLEFINANCE(""nse:""&amp;H16,""marketcap"")/10000000"),48756.8521089)</f>
        <v>48756.852108899999</v>
      </c>
      <c r="P16" s="2" t="s">
        <v>216</v>
      </c>
      <c r="Q16" s="21">
        <v>47790</v>
      </c>
    </row>
    <row r="17" spans="2:17" ht="15" customHeight="1">
      <c r="H17" s="2" t="s">
        <v>217</v>
      </c>
      <c r="I17" s="5">
        <f ca="1">IFERROR(__xludf.DUMMYFUNCTION("GOOGLEFINANCE(""nse:""&amp;H17,""marketcap"")/10000000"),47789.8481612)</f>
        <v>47789.848161200003</v>
      </c>
      <c r="P17" s="2" t="s">
        <v>218</v>
      </c>
      <c r="Q17" s="21">
        <v>45479</v>
      </c>
    </row>
    <row r="18" spans="2:17" ht="15" customHeight="1">
      <c r="H18" s="2" t="s">
        <v>219</v>
      </c>
      <c r="I18" s="5">
        <f ca="1">IFERROR(__xludf.DUMMYFUNCTION("GOOGLEFINANCE(""nse:""&amp;H18,""marketcap"")/10000000"),45479.1990187)</f>
        <v>45479.199018699997</v>
      </c>
      <c r="P18" s="2" t="s">
        <v>220</v>
      </c>
      <c r="Q18" s="21">
        <v>42763</v>
      </c>
    </row>
    <row r="19" spans="2:17" ht="15" customHeight="1">
      <c r="H19" s="2" t="s">
        <v>221</v>
      </c>
      <c r="I19" s="5">
        <f ca="1">IFERROR(__xludf.DUMMYFUNCTION("GOOGLEFINANCE(""nse:""&amp;H19,""marketcap"")/10000000"),42763.282205)</f>
        <v>42763.282205000003</v>
      </c>
      <c r="P19" s="2" t="s">
        <v>222</v>
      </c>
      <c r="Q19" s="21">
        <v>22673</v>
      </c>
    </row>
    <row r="20" spans="2:17" ht="15" customHeight="1">
      <c r="B20" s="19" t="s">
        <v>223</v>
      </c>
      <c r="H20" s="2" t="s">
        <v>224</v>
      </c>
      <c r="I20" s="5">
        <f ca="1">IFERROR(__xludf.DUMMYFUNCTION("GOOGLEFINANCE(""nse:""&amp;H20,""marketcap"")/10000000"),22673.2680887)</f>
        <v>22673.268088699999</v>
      </c>
      <c r="L20" s="23" t="s">
        <v>32</v>
      </c>
      <c r="M20" s="23" t="s">
        <v>225</v>
      </c>
      <c r="N20" s="1"/>
      <c r="O20" s="1"/>
      <c r="P20" s="1" t="s">
        <v>226</v>
      </c>
      <c r="Q20" s="1">
        <f>4129735-3930711</f>
        <v>199024</v>
      </c>
    </row>
    <row r="21" spans="2:17" ht="14.4">
      <c r="B21" s="12">
        <v>751681</v>
      </c>
      <c r="H21" s="1" t="s">
        <v>226</v>
      </c>
      <c r="I21" s="1">
        <v>199024</v>
      </c>
      <c r="K21" s="15"/>
      <c r="L21" s="24" t="s">
        <v>227</v>
      </c>
      <c r="M21" s="10">
        <v>0.1980126979937944</v>
      </c>
      <c r="N21" s="16"/>
      <c r="O21" s="16"/>
      <c r="P21" s="16"/>
      <c r="Q21" s="16"/>
    </row>
    <row r="22" spans="2:17" ht="14.4">
      <c r="L22" s="24" t="s">
        <v>228</v>
      </c>
      <c r="M22" s="10">
        <v>0.17301711667288933</v>
      </c>
    </row>
    <row r="23" spans="2:17" ht="14.4">
      <c r="L23" s="24" t="s">
        <v>229</v>
      </c>
      <c r="M23" s="10">
        <v>0.15656331013154201</v>
      </c>
    </row>
    <row r="24" spans="2:17" ht="14.4">
      <c r="L24" s="24" t="s">
        <v>230</v>
      </c>
      <c r="M24" s="10">
        <v>0.12878937005184654</v>
      </c>
    </row>
    <row r="25" spans="2:17" ht="14.4">
      <c r="L25" s="24" t="s">
        <v>231</v>
      </c>
      <c r="M25" s="10">
        <v>4.9483482468840601E-2</v>
      </c>
    </row>
    <row r="26" spans="2:17" ht="14.4">
      <c r="M26" s="15"/>
    </row>
    <row r="35" spans="8:16" ht="14.4">
      <c r="H35" s="23" t="s">
        <v>232</v>
      </c>
      <c r="I35" s="23" t="s">
        <v>233</v>
      </c>
      <c r="J35" s="23" t="s">
        <v>234</v>
      </c>
      <c r="K35" s="25" t="s">
        <v>227</v>
      </c>
      <c r="L35" s="25" t="s">
        <v>228</v>
      </c>
      <c r="M35" s="25" t="s">
        <v>229</v>
      </c>
      <c r="N35" s="25" t="s">
        <v>230</v>
      </c>
      <c r="O35" s="25" t="s">
        <v>235</v>
      </c>
      <c r="P35" s="1"/>
    </row>
    <row r="36" spans="8:16" ht="14.4">
      <c r="H36" s="2" t="s">
        <v>30</v>
      </c>
      <c r="I36" s="26">
        <v>240893</v>
      </c>
      <c r="J36" s="4">
        <v>225458</v>
      </c>
      <c r="K36" s="10">
        <v>0.19604702043830491</v>
      </c>
      <c r="L36" s="10">
        <v>0.18250976751170089</v>
      </c>
      <c r="M36" s="10">
        <v>0.14085562770085724</v>
      </c>
      <c r="N36" s="10">
        <v>0.1130544410866412</v>
      </c>
      <c r="O36" s="10">
        <v>6.8460644554639849E-2</v>
      </c>
      <c r="P36" s="12"/>
    </row>
    <row r="37" spans="8:16" ht="14.4">
      <c r="H37" s="2" t="s">
        <v>195</v>
      </c>
      <c r="I37" s="26">
        <v>153670</v>
      </c>
      <c r="J37" s="4">
        <v>146767</v>
      </c>
      <c r="K37" s="10">
        <v>0.17778651521508326</v>
      </c>
      <c r="L37" s="10">
        <v>0.15221779744653929</v>
      </c>
      <c r="M37" s="10">
        <v>0.13987875970962893</v>
      </c>
      <c r="N37" s="10">
        <v>0.14060841918580147</v>
      </c>
      <c r="O37" s="10">
        <v>4.7033733741236095E-2</v>
      </c>
      <c r="P37" s="12"/>
    </row>
    <row r="38" spans="8:16" ht="14.4">
      <c r="H38" s="2" t="s">
        <v>198</v>
      </c>
      <c r="I38" s="26">
        <v>109913</v>
      </c>
      <c r="J38" s="4">
        <v>101456</v>
      </c>
      <c r="K38" s="10">
        <v>0.35217072690085827</v>
      </c>
      <c r="L38" s="10">
        <v>0.37392232231591405</v>
      </c>
      <c r="M38" s="10">
        <v>0.43034983593126275</v>
      </c>
      <c r="N38" s="10">
        <v>0.11671995034058869</v>
      </c>
      <c r="O38" s="10">
        <v>8.3356331808863038E-2</v>
      </c>
      <c r="P38" s="12"/>
    </row>
    <row r="39" spans="8:16" ht="14.4">
      <c r="H39" s="2" t="s">
        <v>201</v>
      </c>
      <c r="I39" s="26">
        <v>89760</v>
      </c>
      <c r="J39" s="4">
        <v>90488</v>
      </c>
      <c r="K39" s="10">
        <v>0.14172162444673986</v>
      </c>
      <c r="L39" s="10">
        <v>0.1015405569710035</v>
      </c>
      <c r="M39" s="10">
        <v>8.910402703832232E-2</v>
      </c>
      <c r="N39" s="10">
        <v>0.10076067045825821</v>
      </c>
      <c r="O39" s="10">
        <v>-8.0452656705861658E-3</v>
      </c>
      <c r="P39" s="12"/>
    </row>
    <row r="40" spans="8:16" ht="14.4">
      <c r="H40" s="2" t="s">
        <v>203</v>
      </c>
      <c r="I40" s="26">
        <v>35517</v>
      </c>
      <c r="J40" s="4">
        <v>33183</v>
      </c>
      <c r="K40" s="10" t="e">
        <v>#DIV/0!</v>
      </c>
      <c r="L40" s="10" t="e">
        <v>#DIV/0!</v>
      </c>
      <c r="M40" s="10">
        <v>0.20764577886641522</v>
      </c>
      <c r="N40" s="10">
        <v>0.34419360412468825</v>
      </c>
      <c r="O40" s="10">
        <v>7.0337220866106165E-2</v>
      </c>
      <c r="P40" s="12"/>
    </row>
    <row r="41" spans="8:16" ht="14.4">
      <c r="H41" s="2" t="s">
        <v>205</v>
      </c>
      <c r="I41" s="26">
        <v>51996</v>
      </c>
      <c r="J41" s="4">
        <v>53290</v>
      </c>
      <c r="K41" s="10" t="e">
        <v>#DIV/0!</v>
      </c>
      <c r="L41" s="10">
        <v>0.19130163529959909</v>
      </c>
      <c r="M41" s="10">
        <v>0.11729378173617255</v>
      </c>
      <c r="N41" s="10">
        <v>8.9758058150450015E-2</v>
      </c>
      <c r="O41" s="10">
        <v>-2.4282229311315406E-2</v>
      </c>
      <c r="P41" s="12"/>
    </row>
    <row r="42" spans="8:16" ht="14.4">
      <c r="H42" s="2" t="s">
        <v>217</v>
      </c>
      <c r="I42" s="26">
        <v>3674</v>
      </c>
      <c r="J42" s="4">
        <v>3144</v>
      </c>
      <c r="K42" s="10">
        <v>0.17034546044259624</v>
      </c>
      <c r="L42" s="10">
        <v>0.1765988360113746</v>
      </c>
      <c r="M42" s="10">
        <v>0.1767721581197641</v>
      </c>
      <c r="N42" s="10">
        <v>0.22926573743343392</v>
      </c>
      <c r="O42" s="10">
        <v>0.16857506361323149</v>
      </c>
      <c r="P42" s="12"/>
    </row>
    <row r="43" spans="8:16" ht="14.4">
      <c r="H43" s="2" t="s">
        <v>213</v>
      </c>
      <c r="I43" s="26">
        <v>13278</v>
      </c>
      <c r="J43" s="4">
        <v>13798</v>
      </c>
      <c r="K43" s="10">
        <v>0.23331940219744718</v>
      </c>
      <c r="L43" s="10">
        <v>9.4098751462913466E-2</v>
      </c>
      <c r="M43" s="10">
        <v>0.17858969045579709</v>
      </c>
      <c r="N43" s="10">
        <v>0.1069633948266473</v>
      </c>
      <c r="O43" s="10">
        <v>-3.7686621249456431E-2</v>
      </c>
      <c r="P43" s="12"/>
    </row>
    <row r="44" spans="8:16" ht="14.4">
      <c r="H44" s="2" t="s">
        <v>209</v>
      </c>
      <c r="I44" s="26">
        <v>9950</v>
      </c>
      <c r="J44" s="4">
        <v>8351</v>
      </c>
      <c r="K44" s="10" t="e">
        <v>#DIV/0!</v>
      </c>
      <c r="L44" s="10">
        <v>0.35740762773392198</v>
      </c>
      <c r="M44" s="10">
        <v>0.46153213859755571</v>
      </c>
      <c r="N44" s="10">
        <v>0.29244013347403719</v>
      </c>
      <c r="O44" s="10">
        <v>0.1914740749610826</v>
      </c>
      <c r="P44" s="12"/>
    </row>
    <row r="45" spans="8:16" ht="14.4">
      <c r="H45" s="2" t="s">
        <v>219</v>
      </c>
      <c r="I45" s="26">
        <v>9179</v>
      </c>
      <c r="J45" s="4">
        <v>8015</v>
      </c>
      <c r="K45" s="10">
        <v>0.22777879292958669</v>
      </c>
      <c r="L45" s="10">
        <v>0.23210506912965734</v>
      </c>
      <c r="M45" s="10">
        <v>0.23776706699580341</v>
      </c>
      <c r="N45" s="10">
        <v>0.21702899033579182</v>
      </c>
      <c r="O45" s="10">
        <v>0.14522769806612601</v>
      </c>
      <c r="P45" s="12"/>
    </row>
    <row r="46" spans="8:16" ht="14.4">
      <c r="H46" s="27" t="s">
        <v>221</v>
      </c>
      <c r="I46" s="26">
        <v>5117</v>
      </c>
      <c r="J46" s="26">
        <v>4414</v>
      </c>
      <c r="O46" s="10">
        <v>0.14522769806612601</v>
      </c>
      <c r="P46" s="12"/>
    </row>
    <row r="47" spans="8:16" ht="14.4">
      <c r="H47" s="3" t="s">
        <v>226</v>
      </c>
      <c r="I47" s="5">
        <f>B21-(SUM(I36:I45))</f>
        <v>33851</v>
      </c>
      <c r="J47" s="3">
        <f>716239-(SUM(J36:J45))</f>
        <v>32289</v>
      </c>
      <c r="K47" s="10">
        <v>0.1980126979937944</v>
      </c>
      <c r="L47" s="10">
        <v>0.17301711667288933</v>
      </c>
      <c r="M47" s="10">
        <v>0.15656331013154201</v>
      </c>
      <c r="N47" s="10">
        <v>0.12878937005184654</v>
      </c>
      <c r="O47" s="10">
        <v>4.9483482468840601E-2</v>
      </c>
    </row>
    <row r="50" spans="2:16" ht="14.4">
      <c r="J50" s="20" t="s">
        <v>236</v>
      </c>
      <c r="K50" s="20" t="s">
        <v>237</v>
      </c>
    </row>
    <row r="51" spans="2:16" ht="14.4">
      <c r="B51" s="19" t="s">
        <v>237</v>
      </c>
      <c r="J51" s="3" t="s">
        <v>238</v>
      </c>
      <c r="K51" s="28">
        <v>110776</v>
      </c>
    </row>
    <row r="52" spans="2:16" ht="14.4">
      <c r="B52" s="12">
        <v>108751</v>
      </c>
      <c r="J52" s="3" t="s">
        <v>239</v>
      </c>
      <c r="K52" s="28">
        <v>108751</v>
      </c>
    </row>
    <row r="53" spans="2:16" ht="14.4">
      <c r="J53" s="3" t="s">
        <v>240</v>
      </c>
      <c r="K53" s="28">
        <v>100456</v>
      </c>
      <c r="L53" s="12"/>
      <c r="M53" s="12"/>
      <c r="N53" s="14"/>
      <c r="O53" s="14"/>
      <c r="P53" s="12"/>
    </row>
    <row r="54" spans="2:16" ht="14.4">
      <c r="J54" s="3" t="s">
        <v>241</v>
      </c>
      <c r="K54" s="28">
        <v>79060.7</v>
      </c>
    </row>
    <row r="55" spans="2:16" ht="14.4">
      <c r="J55" s="3" t="s">
        <v>242</v>
      </c>
      <c r="K55" s="28">
        <v>45209</v>
      </c>
    </row>
    <row r="56" spans="2:16" ht="14.4">
      <c r="J56" s="3" t="s">
        <v>243</v>
      </c>
      <c r="K56" s="28">
        <v>19013</v>
      </c>
    </row>
    <row r="57" spans="2:16" ht="14.4">
      <c r="J57" s="3" t="s">
        <v>244</v>
      </c>
      <c r="K57" s="28">
        <v>5593</v>
      </c>
    </row>
    <row r="58" spans="2:16" ht="14.4">
      <c r="J58" s="3" t="s">
        <v>245</v>
      </c>
      <c r="K58" s="28">
        <v>1582.07</v>
      </c>
    </row>
    <row r="63" spans="2:16" ht="14.4">
      <c r="J63" s="20" t="s">
        <v>232</v>
      </c>
      <c r="K63" s="20" t="s">
        <v>246</v>
      </c>
    </row>
    <row r="64" spans="2:16" ht="14.4">
      <c r="J64" s="3" t="s">
        <v>30</v>
      </c>
      <c r="K64" s="3">
        <v>42303</v>
      </c>
    </row>
    <row r="65" spans="1:11" ht="14.4">
      <c r="J65" s="3" t="s">
        <v>195</v>
      </c>
      <c r="K65" s="3">
        <v>24108</v>
      </c>
    </row>
    <row r="66" spans="1:11" ht="14.4">
      <c r="J66" s="3" t="s">
        <v>198</v>
      </c>
      <c r="K66" s="3">
        <v>14845</v>
      </c>
    </row>
    <row r="67" spans="1:11" ht="14.4">
      <c r="J67" s="3" t="s">
        <v>201</v>
      </c>
      <c r="K67" s="3">
        <v>11366</v>
      </c>
    </row>
    <row r="68" spans="1:11" ht="14.4">
      <c r="J68" s="3" t="s">
        <v>203</v>
      </c>
      <c r="K68" s="3">
        <v>4410</v>
      </c>
    </row>
    <row r="69" spans="1:11" ht="14.4">
      <c r="J69" s="3" t="s">
        <v>205</v>
      </c>
      <c r="K69" s="3">
        <v>4857</v>
      </c>
    </row>
    <row r="70" spans="1:11" ht="14.4">
      <c r="J70" s="3" t="s">
        <v>217</v>
      </c>
      <c r="K70" s="3">
        <v>755</v>
      </c>
    </row>
    <row r="71" spans="1:11" ht="14.4">
      <c r="J71" s="3" t="s">
        <v>213</v>
      </c>
      <c r="K71" s="3">
        <v>1638</v>
      </c>
    </row>
    <row r="72" spans="1:11" ht="14.4">
      <c r="J72" s="3" t="s">
        <v>226</v>
      </c>
      <c r="K72" s="28">
        <f>K51-(SUM(K64:K71))</f>
        <v>6494</v>
      </c>
    </row>
    <row r="73" spans="1:11" ht="14.4">
      <c r="A73" s="18" t="s">
        <v>33</v>
      </c>
      <c r="B73" s="19" t="s">
        <v>247</v>
      </c>
    </row>
    <row r="74" spans="1:11" ht="14.4">
      <c r="B74" s="16">
        <v>0.152</v>
      </c>
      <c r="J74" s="20" t="s">
        <v>191</v>
      </c>
      <c r="K74" s="20" t="s">
        <v>248</v>
      </c>
    </row>
    <row r="75" spans="1:11" ht="14.4">
      <c r="E75" s="13"/>
      <c r="F75" s="13"/>
      <c r="G75" s="13"/>
      <c r="J75" s="3" t="s">
        <v>249</v>
      </c>
      <c r="K75" s="7">
        <v>0.13900000000000001</v>
      </c>
    </row>
    <row r="76" spans="1:11" ht="14.4">
      <c r="J76" s="3" t="s">
        <v>250</v>
      </c>
      <c r="K76" s="7">
        <v>0.15183618875822177</v>
      </c>
    </row>
    <row r="77" spans="1:11" ht="14.4">
      <c r="J77" s="3" t="s">
        <v>251</v>
      </c>
      <c r="K77" s="7">
        <v>0.17070795813529052</v>
      </c>
    </row>
    <row r="78" spans="1:11" ht="14.4">
      <c r="J78" s="3" t="s">
        <v>252</v>
      </c>
      <c r="K78" s="7">
        <v>0.22269785129503561</v>
      </c>
    </row>
    <row r="79" spans="1:11" ht="14.4">
      <c r="J79" s="3" t="s">
        <v>253</v>
      </c>
      <c r="K79" s="7">
        <v>0.23619895224216947</v>
      </c>
    </row>
    <row r="80" spans="1:11" ht="14.4">
      <c r="J80" s="3" t="s">
        <v>254</v>
      </c>
      <c r="K80" s="7">
        <v>0.26425087689994986</v>
      </c>
    </row>
    <row r="87" spans="10:11" thickBot="1">
      <c r="J87" s="29" t="s">
        <v>255</v>
      </c>
      <c r="K87" s="29" t="s">
        <v>256</v>
      </c>
    </row>
    <row r="88" spans="10:11" ht="14.4">
      <c r="J88" s="2" t="s">
        <v>30</v>
      </c>
      <c r="K88" s="30">
        <v>0.19139999999999999</v>
      </c>
    </row>
    <row r="89" spans="10:11" ht="14.4">
      <c r="J89" s="2" t="s">
        <v>195</v>
      </c>
      <c r="K89" s="30">
        <v>0.17080000000000001</v>
      </c>
    </row>
    <row r="90" spans="10:11" ht="14.4">
      <c r="J90" s="2" t="s">
        <v>198</v>
      </c>
      <c r="K90" s="30">
        <v>0.1429</v>
      </c>
    </row>
    <row r="91" spans="10:11" ht="14.4">
      <c r="J91" s="2" t="s">
        <v>201</v>
      </c>
      <c r="K91" s="30">
        <v>1.24E-2</v>
      </c>
    </row>
    <row r="92" spans="10:11" ht="14.4">
      <c r="J92" s="2" t="s">
        <v>203</v>
      </c>
      <c r="K92" s="30">
        <v>0.12909999999999999</v>
      </c>
    </row>
    <row r="93" spans="10:11" ht="14.4">
      <c r="J93" s="2" t="s">
        <v>205</v>
      </c>
      <c r="K93" s="30">
        <v>4.6100000000000002E-2</v>
      </c>
    </row>
    <row r="94" spans="10:11" ht="14.4">
      <c r="J94" s="2" t="s">
        <v>207</v>
      </c>
      <c r="K94" s="30">
        <v>0.34820000000000001</v>
      </c>
    </row>
    <row r="95" spans="10:11" ht="14.4">
      <c r="J95" s="2" t="s">
        <v>209</v>
      </c>
      <c r="K95" s="30">
        <v>0.10979999999999999</v>
      </c>
    </row>
    <row r="96" spans="10:11" ht="14.4">
      <c r="J96" s="2" t="s">
        <v>211</v>
      </c>
      <c r="K96" s="30">
        <v>0.13539999999999999</v>
      </c>
    </row>
    <row r="97" spans="2:11" ht="14.4">
      <c r="J97" s="2" t="s">
        <v>213</v>
      </c>
      <c r="K97" s="30">
        <v>0.1171</v>
      </c>
    </row>
    <row r="98" spans="2:11" ht="14.4">
      <c r="J98" s="2" t="s">
        <v>215</v>
      </c>
      <c r="K98" s="30">
        <v>0.1229</v>
      </c>
    </row>
    <row r="99" spans="2:11" ht="14.4">
      <c r="J99" s="2" t="s">
        <v>217</v>
      </c>
      <c r="K99" s="30">
        <v>0.21560000000000001</v>
      </c>
    </row>
    <row r="100" spans="2:11" ht="14.4">
      <c r="J100" s="2" t="s">
        <v>219</v>
      </c>
      <c r="K100" s="30">
        <v>9.11E-2</v>
      </c>
    </row>
    <row r="101" spans="2:11" ht="14.4">
      <c r="J101" s="2" t="s">
        <v>221</v>
      </c>
      <c r="K101" s="30">
        <v>0.13270000000000001</v>
      </c>
    </row>
    <row r="102" spans="2:11" ht="14.4">
      <c r="J102" s="2" t="s">
        <v>224</v>
      </c>
      <c r="K102" s="30">
        <v>0.16120000000000001</v>
      </c>
    </row>
    <row r="103" spans="2:11" ht="14.4">
      <c r="J103" s="3" t="s">
        <v>257</v>
      </c>
      <c r="K103" s="7">
        <v>9.8400000000000001E-2</v>
      </c>
    </row>
    <row r="104" spans="2:11" ht="14.4">
      <c r="J104" s="3" t="s">
        <v>258</v>
      </c>
      <c r="K104" s="7">
        <v>0.2019</v>
      </c>
    </row>
    <row r="105" spans="2:11" ht="14.4">
      <c r="J105" s="3" t="s">
        <v>259</v>
      </c>
      <c r="K105" s="7">
        <v>3.5900000000000001E-2</v>
      </c>
    </row>
    <row r="106" spans="2:11" ht="14.4">
      <c r="J106" s="3" t="s">
        <v>260</v>
      </c>
      <c r="K106" s="7">
        <v>0.1182</v>
      </c>
    </row>
    <row r="107" spans="2:11" ht="14.4">
      <c r="J107" s="3" t="s">
        <v>261</v>
      </c>
      <c r="K107" s="7">
        <v>0.13139999999999999</v>
      </c>
    </row>
    <row r="109" spans="2:11" ht="14.4">
      <c r="B109" s="19" t="s">
        <v>262</v>
      </c>
      <c r="J109" s="20" t="s">
        <v>232</v>
      </c>
      <c r="K109" s="20" t="s">
        <v>262</v>
      </c>
    </row>
    <row r="110" spans="2:11" ht="14.4">
      <c r="B110" s="1">
        <v>2.1</v>
      </c>
      <c r="J110" s="3" t="s">
        <v>30</v>
      </c>
      <c r="K110" s="8">
        <v>2.5</v>
      </c>
    </row>
    <row r="111" spans="2:11" ht="14.4">
      <c r="J111" s="3" t="s">
        <v>195</v>
      </c>
      <c r="K111" s="8">
        <v>1.8088347879344664</v>
      </c>
    </row>
    <row r="112" spans="2:11" ht="14.4">
      <c r="J112" s="3" t="s">
        <v>198</v>
      </c>
      <c r="K112" s="8">
        <v>2.4999766693108114</v>
      </c>
    </row>
    <row r="113" spans="2:11" ht="14.4">
      <c r="J113" s="3" t="s">
        <v>201</v>
      </c>
      <c r="K113" s="8">
        <v>2.4690569561157796</v>
      </c>
    </row>
    <row r="114" spans="2:11" ht="14.4">
      <c r="J114" s="3" t="s">
        <v>203</v>
      </c>
      <c r="K114" s="8">
        <v>3.1342330840780597</v>
      </c>
    </row>
    <row r="115" spans="2:11" ht="14.4">
      <c r="J115" s="3" t="s">
        <v>205</v>
      </c>
      <c r="K115" s="8">
        <v>1.8340965392988515</v>
      </c>
    </row>
    <row r="116" spans="2:11" ht="14.4">
      <c r="J116" s="3" t="s">
        <v>217</v>
      </c>
      <c r="K116" s="8">
        <v>4.8288100208768263</v>
      </c>
    </row>
    <row r="117" spans="2:11" ht="14.4">
      <c r="J117" s="3" t="s">
        <v>213</v>
      </c>
      <c r="K117" s="8">
        <v>2.1283518055058992</v>
      </c>
    </row>
    <row r="118" spans="2:11" ht="14.4">
      <c r="J118" s="3" t="s">
        <v>209</v>
      </c>
      <c r="K118" s="8">
        <v>1.7962206332992849</v>
      </c>
    </row>
    <row r="119" spans="2:11" ht="14.4">
      <c r="J119" s="3" t="s">
        <v>219</v>
      </c>
      <c r="K119" s="8">
        <v>1.4985623921794136</v>
      </c>
    </row>
    <row r="120" spans="2:11" ht="14.4">
      <c r="J120" s="3" t="s">
        <v>215</v>
      </c>
      <c r="K120" s="8">
        <v>1.2851027397260273</v>
      </c>
    </row>
    <row r="121" spans="2:11" ht="14.4">
      <c r="B121" s="19" t="s">
        <v>263</v>
      </c>
    </row>
    <row r="122" spans="2:11" ht="14.4">
      <c r="B122" s="1">
        <v>73.5</v>
      </c>
      <c r="J122" s="20" t="s">
        <v>232</v>
      </c>
      <c r="K122" s="20" t="s">
        <v>263</v>
      </c>
    </row>
    <row r="123" spans="2:11" ht="14.4">
      <c r="J123" s="3" t="s">
        <v>30</v>
      </c>
      <c r="K123" s="8">
        <v>81.435256233977057</v>
      </c>
    </row>
    <row r="124" spans="2:11" ht="14.4">
      <c r="J124" s="3" t="s">
        <v>195</v>
      </c>
      <c r="K124" s="8">
        <v>63.227837320378555</v>
      </c>
    </row>
    <row r="125" spans="2:11" ht="14.4">
      <c r="J125" s="3" t="s">
        <v>198</v>
      </c>
      <c r="K125" s="8">
        <v>94.210840167166054</v>
      </c>
    </row>
    <row r="126" spans="2:11" ht="14.4">
      <c r="J126" s="3" t="s">
        <v>201</v>
      </c>
      <c r="K126" s="8">
        <v>51.312494474405447</v>
      </c>
    </row>
    <row r="127" spans="2:11" ht="14.4">
      <c r="J127" s="3" t="s">
        <v>203</v>
      </c>
      <c r="K127" s="8">
        <v>61.893695567007192</v>
      </c>
    </row>
    <row r="128" spans="2:11" ht="14.4">
      <c r="J128" s="3" t="s">
        <v>205</v>
      </c>
      <c r="K128" s="8">
        <v>88.232876712328761</v>
      </c>
    </row>
    <row r="129" spans="1:11" ht="14.4">
      <c r="J129" s="3" t="s">
        <v>217</v>
      </c>
      <c r="K129" s="8">
        <v>113.30788804071247</v>
      </c>
    </row>
    <row r="130" spans="1:11" ht="14.4">
      <c r="J130" s="3" t="s">
        <v>213</v>
      </c>
      <c r="K130" s="8">
        <v>70.180098565009416</v>
      </c>
    </row>
    <row r="131" spans="1:11" ht="14.4">
      <c r="J131" s="3" t="s">
        <v>209</v>
      </c>
      <c r="K131" s="8">
        <v>68.620524488085266</v>
      </c>
    </row>
    <row r="132" spans="1:11" ht="14.4">
      <c r="J132" s="3" t="s">
        <v>219</v>
      </c>
      <c r="K132" s="8">
        <v>73.455396132252019</v>
      </c>
    </row>
    <row r="133" spans="1:11" ht="14.4">
      <c r="J133" s="3" t="s">
        <v>215</v>
      </c>
      <c r="K133" s="8">
        <v>83.955423476968789</v>
      </c>
    </row>
    <row r="134" spans="1:11" ht="14.4">
      <c r="A134" s="18" t="s">
        <v>34</v>
      </c>
      <c r="B134" s="25" t="s">
        <v>264</v>
      </c>
    </row>
    <row r="135" spans="1:11" ht="14.4">
      <c r="B135" s="1">
        <v>0</v>
      </c>
      <c r="J135" s="31" t="s">
        <v>232</v>
      </c>
      <c r="K135" s="31" t="s">
        <v>264</v>
      </c>
    </row>
    <row r="136" spans="1:11" ht="14.4">
      <c r="J136" s="11" t="s">
        <v>30</v>
      </c>
      <c r="K136" s="11">
        <v>0</v>
      </c>
    </row>
    <row r="137" spans="1:11" ht="14.4">
      <c r="J137" s="11" t="s">
        <v>195</v>
      </c>
      <c r="K137" s="11">
        <v>0</v>
      </c>
    </row>
    <row r="138" spans="1:11" ht="14.4">
      <c r="J138" s="11" t="s">
        <v>198</v>
      </c>
      <c r="K138" s="11">
        <v>3.4420012844429491E-2</v>
      </c>
    </row>
    <row r="139" spans="1:11" ht="14.4">
      <c r="J139" s="11" t="s">
        <v>201</v>
      </c>
      <c r="K139" s="11">
        <v>0.19310140750842703</v>
      </c>
    </row>
    <row r="140" spans="1:11" ht="14.4">
      <c r="J140" s="11" t="s">
        <v>203</v>
      </c>
      <c r="K140" s="11">
        <v>7.5305741309717456E-3</v>
      </c>
    </row>
    <row r="141" spans="1:11" ht="14.4">
      <c r="J141" s="11" t="s">
        <v>205</v>
      </c>
      <c r="K141" s="11">
        <v>5.5573751439529206E-3</v>
      </c>
    </row>
    <row r="142" spans="1:11" ht="14.4">
      <c r="J142" s="11" t="s">
        <v>217</v>
      </c>
      <c r="K142" s="11">
        <v>0</v>
      </c>
    </row>
    <row r="143" spans="1:11" ht="14.4">
      <c r="J143" s="11" t="s">
        <v>213</v>
      </c>
      <c r="K143" s="11">
        <v>2.4955886059994957E-2</v>
      </c>
    </row>
    <row r="144" spans="1:11" ht="14.4">
      <c r="J144" s="11" t="s">
        <v>209</v>
      </c>
      <c r="K144" s="11">
        <v>0.10794451450189155</v>
      </c>
    </row>
    <row r="145" spans="2:11" ht="14.4">
      <c r="J145" s="11" t="s">
        <v>219</v>
      </c>
      <c r="K145" s="11">
        <v>0.10665825181445251</v>
      </c>
    </row>
    <row r="146" spans="2:11" ht="14.4">
      <c r="J146" s="11" t="s">
        <v>215</v>
      </c>
      <c r="K146" s="11">
        <v>2.9585087191822009E-2</v>
      </c>
    </row>
    <row r="148" spans="2:11" ht="14.4">
      <c r="B148" s="25" t="s">
        <v>265</v>
      </c>
      <c r="J148" s="31" t="s">
        <v>232</v>
      </c>
      <c r="K148" s="31" t="s">
        <v>265</v>
      </c>
    </row>
    <row r="149" spans="2:11" ht="14.4">
      <c r="B149" s="1">
        <v>0.4</v>
      </c>
      <c r="J149" s="3" t="s">
        <v>30</v>
      </c>
      <c r="K149" s="8">
        <v>0.47560533236601071</v>
      </c>
    </row>
    <row r="150" spans="2:11" ht="14.4">
      <c r="J150" s="3" t="s">
        <v>195</v>
      </c>
      <c r="K150" s="8">
        <v>0.39757264576842372</v>
      </c>
    </row>
    <row r="151" spans="2:11" ht="14.4">
      <c r="J151" s="3" t="s">
        <v>198</v>
      </c>
      <c r="K151" s="8">
        <v>0.29988973461369645</v>
      </c>
    </row>
    <row r="152" spans="2:11" ht="14.4">
      <c r="J152" s="3" t="s">
        <v>201</v>
      </c>
      <c r="K152" s="8">
        <v>0.33642099152245736</v>
      </c>
    </row>
    <row r="153" spans="2:11" ht="14.4">
      <c r="J153" s="3" t="s">
        <v>203</v>
      </c>
      <c r="K153" s="8">
        <v>0.29353932584269665</v>
      </c>
    </row>
    <row r="154" spans="2:11" ht="14.4">
      <c r="J154" s="3" t="s">
        <v>205</v>
      </c>
      <c r="K154" s="8">
        <v>0.35811323207592138</v>
      </c>
    </row>
    <row r="155" spans="2:11" ht="14.4">
      <c r="J155" s="3" t="s">
        <v>217</v>
      </c>
      <c r="K155" s="8">
        <v>0.24538545059717698</v>
      </c>
    </row>
    <row r="156" spans="2:11" ht="14.4">
      <c r="J156" s="3" t="s">
        <v>213</v>
      </c>
      <c r="K156" s="8">
        <v>0.31647859419415969</v>
      </c>
    </row>
    <row r="157" spans="2:11" ht="14.4">
      <c r="J157" s="3" t="s">
        <v>209</v>
      </c>
      <c r="K157" s="8">
        <v>0.40096691343103186</v>
      </c>
    </row>
    <row r="158" spans="2:11" ht="14.4">
      <c r="J158" s="3" t="s">
        <v>219</v>
      </c>
      <c r="K158" s="8">
        <v>0.44219602322716872</v>
      </c>
    </row>
    <row r="159" spans="2:11" ht="14.4">
      <c r="J159" s="3" t="s">
        <v>215</v>
      </c>
      <c r="K159" s="8">
        <v>0.51088235294117645</v>
      </c>
    </row>
    <row r="161" spans="1:11" ht="14.4">
      <c r="B161" s="25" t="s">
        <v>44</v>
      </c>
      <c r="J161" s="32" t="s">
        <v>232</v>
      </c>
      <c r="K161" s="32" t="s">
        <v>44</v>
      </c>
    </row>
    <row r="162" spans="1:11" ht="14.4">
      <c r="B162" s="1">
        <v>26</v>
      </c>
      <c r="J162" s="5" t="s">
        <v>30</v>
      </c>
      <c r="K162" s="5">
        <v>69.623876765083438</v>
      </c>
    </row>
    <row r="163" spans="1:11" ht="14.4">
      <c r="J163" s="5" t="s">
        <v>195</v>
      </c>
      <c r="K163" s="5">
        <v>108.82042253521126</v>
      </c>
    </row>
    <row r="164" spans="1:11" ht="14.4">
      <c r="J164" s="5" t="s">
        <v>198</v>
      </c>
      <c r="K164" s="5">
        <v>52.359773371104815</v>
      </c>
    </row>
    <row r="165" spans="1:11" ht="14.4">
      <c r="J165" s="5" t="s">
        <v>201</v>
      </c>
      <c r="K165" s="5">
        <v>13.420059582919563</v>
      </c>
    </row>
    <row r="166" spans="1:11" ht="14.4">
      <c r="J166" s="5" t="s">
        <v>203</v>
      </c>
      <c r="K166" s="5">
        <v>35.9</v>
      </c>
    </row>
    <row r="167" spans="1:11" ht="14.4">
      <c r="J167" s="5" t="s">
        <v>205</v>
      </c>
      <c r="K167" s="5">
        <v>17.953846153846154</v>
      </c>
    </row>
    <row r="168" spans="1:11" ht="14.4">
      <c r="J168" s="5" t="s">
        <v>217</v>
      </c>
      <c r="K168" s="5">
        <v>54.9375</v>
      </c>
    </row>
    <row r="169" spans="1:11" ht="14.4">
      <c r="J169" s="5" t="s">
        <v>213</v>
      </c>
      <c r="K169" s="5">
        <v>21.68930041152263</v>
      </c>
    </row>
    <row r="170" spans="1:11" ht="14.4">
      <c r="J170" s="5" t="s">
        <v>209</v>
      </c>
      <c r="K170" s="5">
        <v>26.391120507399577</v>
      </c>
    </row>
    <row r="171" spans="1:11" ht="14.4">
      <c r="J171" s="5" t="s">
        <v>219</v>
      </c>
      <c r="K171" s="5">
        <v>12.687344913151366</v>
      </c>
    </row>
    <row r="172" spans="1:11" ht="14.4">
      <c r="J172" s="5" t="s">
        <v>215</v>
      </c>
      <c r="K172" s="5">
        <v>15.21875</v>
      </c>
    </row>
    <row r="175" spans="1:11" ht="14.4">
      <c r="A175" s="18" t="s">
        <v>3</v>
      </c>
      <c r="B175" s="33" t="s">
        <v>54</v>
      </c>
      <c r="J175" s="31" t="s">
        <v>232</v>
      </c>
      <c r="K175" s="31" t="s">
        <v>54</v>
      </c>
    </row>
    <row r="176" spans="1:11" ht="14.4">
      <c r="B176" s="16">
        <v>0.54600000000000004</v>
      </c>
      <c r="J176" s="3" t="s">
        <v>30</v>
      </c>
      <c r="K176" s="34">
        <v>0.96342807291427524</v>
      </c>
    </row>
    <row r="177" spans="2:11" ht="14.4">
      <c r="J177" s="3" t="s">
        <v>195</v>
      </c>
      <c r="K177" s="34">
        <v>0.57334252028785793</v>
      </c>
    </row>
    <row r="178" spans="2:11" ht="14.4">
      <c r="J178" s="3" t="s">
        <v>198</v>
      </c>
      <c r="K178" s="34">
        <v>0.84032476319350469</v>
      </c>
    </row>
    <row r="179" spans="2:11" ht="14.4">
      <c r="J179" s="3" t="s">
        <v>201</v>
      </c>
      <c r="K179" s="34">
        <v>0.48776844070961717</v>
      </c>
    </row>
    <row r="180" spans="2:11" ht="14.4">
      <c r="J180" s="3" t="s">
        <v>203</v>
      </c>
      <c r="K180" s="34">
        <v>0.56447200437716583</v>
      </c>
    </row>
    <row r="181" spans="2:11" ht="14.4">
      <c r="J181" s="3" t="s">
        <v>205</v>
      </c>
      <c r="K181" s="34">
        <v>0.41828691539674201</v>
      </c>
    </row>
    <row r="182" spans="2:11" ht="14.4">
      <c r="J182" s="3" t="s">
        <v>217</v>
      </c>
      <c r="K182" s="34">
        <v>1.0167014613778707</v>
      </c>
    </row>
    <row r="183" spans="2:11" ht="14.4">
      <c r="J183" s="3" t="s">
        <v>213</v>
      </c>
      <c r="K183" s="34">
        <v>0.52234537003932791</v>
      </c>
    </row>
    <row r="184" spans="2:11" ht="14.4">
      <c r="J184" s="3" t="s">
        <v>209</v>
      </c>
      <c r="K184" s="34">
        <v>0.48774259448416751</v>
      </c>
    </row>
    <row r="185" spans="2:11" ht="14.4">
      <c r="J185" s="3" t="s">
        <v>219</v>
      </c>
      <c r="K185" s="34">
        <v>0.54629097182288666</v>
      </c>
    </row>
    <row r="186" spans="2:11" ht="14.4">
      <c r="J186" s="3" t="s">
        <v>215</v>
      </c>
      <c r="K186" s="34">
        <v>0.39554794520547948</v>
      </c>
    </row>
    <row r="187" spans="2:11" ht="14.4">
      <c r="B187" s="35" t="s">
        <v>55</v>
      </c>
    </row>
    <row r="188" spans="2:11" ht="14.4">
      <c r="B188" s="1">
        <v>5.5</v>
      </c>
      <c r="J188" s="31" t="s">
        <v>232</v>
      </c>
      <c r="K188" s="31" t="s">
        <v>55</v>
      </c>
    </row>
    <row r="189" spans="2:11" ht="14.4">
      <c r="J189" s="3" t="s">
        <v>30</v>
      </c>
      <c r="K189" s="9"/>
    </row>
    <row r="190" spans="2:11" ht="14.4">
      <c r="J190" s="3" t="s">
        <v>195</v>
      </c>
      <c r="K190" s="9"/>
    </row>
    <row r="191" spans="2:11" ht="14.4">
      <c r="J191" s="3" t="s">
        <v>198</v>
      </c>
      <c r="K191" s="9">
        <v>8.0004442470013331</v>
      </c>
    </row>
    <row r="192" spans="2:11" ht="14.4">
      <c r="J192" s="3" t="s">
        <v>201</v>
      </c>
      <c r="K192" s="9">
        <v>0.87014457991871541</v>
      </c>
    </row>
    <row r="193" spans="2:11" ht="14.4">
      <c r="J193" s="3" t="s">
        <v>203</v>
      </c>
      <c r="K193" s="9">
        <v>24.76</v>
      </c>
    </row>
    <row r="194" spans="2:11" ht="14.4">
      <c r="J194" s="3" t="s">
        <v>205</v>
      </c>
      <c r="K194" s="9">
        <v>3.5310519645120406</v>
      </c>
    </row>
    <row r="195" spans="2:11" ht="14.4">
      <c r="J195" s="3" t="s">
        <v>217</v>
      </c>
      <c r="K195" s="9"/>
    </row>
    <row r="196" spans="2:11" ht="14.4">
      <c r="J196" s="3" t="s">
        <v>213</v>
      </c>
      <c r="K196" s="9">
        <v>7.3787878787878789</v>
      </c>
    </row>
    <row r="197" spans="2:11" ht="14.4">
      <c r="J197" s="3" t="s">
        <v>209</v>
      </c>
      <c r="K197" s="9">
        <v>2.2313084112149535</v>
      </c>
    </row>
    <row r="198" spans="2:11" ht="14.4">
      <c r="J198" s="3" t="s">
        <v>219</v>
      </c>
      <c r="K198" s="9">
        <v>2.8106508875739644</v>
      </c>
    </row>
    <row r="199" spans="2:11" ht="14.4">
      <c r="J199" s="3" t="s">
        <v>215</v>
      </c>
      <c r="K199" s="9">
        <v>9.390243902439023</v>
      </c>
    </row>
    <row r="201" spans="2:11" ht="14.4">
      <c r="B201" s="36" t="s">
        <v>56</v>
      </c>
      <c r="J201" s="23" t="s">
        <v>232</v>
      </c>
      <c r="K201" s="33" t="s">
        <v>56</v>
      </c>
    </row>
    <row r="202" spans="2:11" ht="14.4">
      <c r="B202" s="1">
        <v>2.2000000000000002</v>
      </c>
      <c r="J202" s="2" t="s">
        <v>30</v>
      </c>
      <c r="K202" s="37">
        <v>4.102150537634409</v>
      </c>
    </row>
    <row r="203" spans="2:11" ht="14.4">
      <c r="J203" s="2" t="s">
        <v>195</v>
      </c>
      <c r="K203" s="37">
        <v>1.6834257455417354</v>
      </c>
    </row>
    <row r="204" spans="2:11" ht="14.4">
      <c r="J204" s="2" t="s">
        <v>198</v>
      </c>
      <c r="K204" s="37">
        <v>3.3530068888475144</v>
      </c>
    </row>
    <row r="205" spans="2:11" ht="14.4">
      <c r="J205" s="2" t="s">
        <v>201</v>
      </c>
      <c r="K205" s="37">
        <v>1.5861834434512241</v>
      </c>
    </row>
    <row r="206" spans="2:11" ht="14.4">
      <c r="J206" s="2" t="s">
        <v>203</v>
      </c>
      <c r="K206" s="37">
        <v>3.1917087759100751</v>
      </c>
    </row>
    <row r="207" spans="2:11" ht="14.4">
      <c r="J207" s="2" t="s">
        <v>205</v>
      </c>
      <c r="K207" s="37">
        <v>1.9468902865129281</v>
      </c>
    </row>
    <row r="208" spans="2:11" ht="14.4">
      <c r="J208" s="2" t="s">
        <v>217</v>
      </c>
      <c r="K208" s="37">
        <v>3.0437500000000002</v>
      </c>
    </row>
    <row r="209" spans="1:11" ht="14.4">
      <c r="J209" s="2" t="s">
        <v>213</v>
      </c>
      <c r="K209" s="37">
        <v>6.5223214285714288</v>
      </c>
    </row>
    <row r="210" spans="1:11" ht="14.4">
      <c r="J210" s="2" t="s">
        <v>209</v>
      </c>
      <c r="K210" s="37">
        <v>1.9690721649484537</v>
      </c>
    </row>
    <row r="211" spans="1:11" ht="14.4">
      <c r="J211" s="2" t="s">
        <v>219</v>
      </c>
      <c r="K211" s="37">
        <v>2.1348314606741572</v>
      </c>
    </row>
    <row r="212" spans="1:11" ht="14.4">
      <c r="J212" s="2" t="s">
        <v>215</v>
      </c>
      <c r="K212" s="37">
        <v>2.1588785046728973</v>
      </c>
    </row>
    <row r="214" spans="1:11" ht="14.4">
      <c r="A214" s="18" t="s">
        <v>35</v>
      </c>
      <c r="B214" s="18" t="s">
        <v>45</v>
      </c>
      <c r="J214" s="23" t="s">
        <v>232</v>
      </c>
      <c r="K214" s="33" t="s">
        <v>45</v>
      </c>
    </row>
    <row r="215" spans="1:11" ht="14.4">
      <c r="B215" s="16">
        <v>0.23200000000000001</v>
      </c>
      <c r="J215" s="3" t="s">
        <v>30</v>
      </c>
      <c r="K215" s="7">
        <v>0.46381816985724622</v>
      </c>
    </row>
    <row r="216" spans="1:11" ht="14.4">
      <c r="J216" s="3" t="s">
        <v>195</v>
      </c>
      <c r="K216" s="7">
        <v>0.31806847417375816</v>
      </c>
    </row>
    <row r="217" spans="1:11" ht="14.4">
      <c r="J217" s="3" t="s">
        <v>198</v>
      </c>
      <c r="K217" s="7">
        <v>0.22699470931832777</v>
      </c>
    </row>
    <row r="218" spans="1:11" ht="14.4">
      <c r="J218" s="3" t="s">
        <v>201</v>
      </c>
      <c r="K218" s="7">
        <v>0.14623163420219745</v>
      </c>
    </row>
    <row r="219" spans="1:11" ht="14.4">
      <c r="J219" s="3" t="s">
        <v>203</v>
      </c>
      <c r="K219" s="7">
        <v>0.26567865534068319</v>
      </c>
    </row>
    <row r="220" spans="1:11" ht="14.4">
      <c r="J220" s="3" t="s">
        <v>205</v>
      </c>
      <c r="K220" s="7">
        <v>1.7105304863231519E-2</v>
      </c>
    </row>
    <row r="221" spans="1:11" ht="14.4">
      <c r="J221" s="3" t="s">
        <v>217</v>
      </c>
      <c r="K221" s="7">
        <v>0.36193672099712371</v>
      </c>
    </row>
    <row r="222" spans="1:11" ht="14.4">
      <c r="J222" s="3" t="s">
        <v>213</v>
      </c>
      <c r="K222" s="7">
        <v>0.20645323922359465</v>
      </c>
    </row>
    <row r="223" spans="1:11" ht="14.4">
      <c r="J223" s="3" t="s">
        <v>209</v>
      </c>
      <c r="K223" s="7">
        <v>0.23228247162673393</v>
      </c>
    </row>
    <row r="224" spans="1:11" ht="14.4">
      <c r="J224" s="3" t="s">
        <v>219</v>
      </c>
      <c r="K224" s="7">
        <v>0.23508993373303883</v>
      </c>
    </row>
    <row r="225" spans="2:11" ht="14.4">
      <c r="J225" s="3" t="s">
        <v>215</v>
      </c>
      <c r="K225" s="7">
        <v>0.23211064341551413</v>
      </c>
    </row>
    <row r="226" spans="2:11" ht="14.4">
      <c r="B226" s="18" t="s">
        <v>47</v>
      </c>
    </row>
    <row r="227" spans="2:11" ht="14.4">
      <c r="B227" s="16">
        <v>0.14099999999999999</v>
      </c>
      <c r="J227" s="23" t="s">
        <v>232</v>
      </c>
      <c r="K227" s="23" t="s">
        <v>47</v>
      </c>
    </row>
    <row r="228" spans="2:11" ht="14.4">
      <c r="J228" s="3" t="s">
        <v>30</v>
      </c>
      <c r="K228" s="7">
        <v>0.38363108733109641</v>
      </c>
    </row>
    <row r="229" spans="2:11" ht="14.4">
      <c r="J229" s="3" t="s">
        <v>195</v>
      </c>
      <c r="K229" s="7">
        <v>0.19161314936097157</v>
      </c>
    </row>
    <row r="230" spans="2:11" ht="14.4">
      <c r="J230" s="3" t="s">
        <v>198</v>
      </c>
      <c r="K230" s="7">
        <v>0.15892132618214128</v>
      </c>
    </row>
    <row r="231" spans="2:11" ht="14.4">
      <c r="J231" s="3" t="s">
        <v>201</v>
      </c>
      <c r="K231" s="7">
        <v>9.7034994408066039E-2</v>
      </c>
    </row>
    <row r="232" spans="2:11" ht="14.4">
      <c r="J232" s="3" t="s">
        <v>203</v>
      </c>
      <c r="K232" s="7">
        <v>0.18769152196118488</v>
      </c>
    </row>
    <row r="233" spans="2:11" ht="14.4">
      <c r="J233" s="3" t="s">
        <v>205</v>
      </c>
      <c r="K233" s="7">
        <v>0.10523692934370464</v>
      </c>
    </row>
    <row r="234" spans="2:11" ht="14.4">
      <c r="J234" s="3" t="s">
        <v>217</v>
      </c>
      <c r="K234" s="7">
        <v>0.27325370973579444</v>
      </c>
    </row>
    <row r="235" spans="2:11" ht="14.4">
      <c r="J235" s="3" t="s">
        <v>213</v>
      </c>
      <c r="K235" s="7">
        <v>0.14109742441209405</v>
      </c>
    </row>
    <row r="236" spans="2:11" ht="14.4">
      <c r="J236" s="3" t="s">
        <v>209</v>
      </c>
      <c r="K236" s="7">
        <v>0.1391448859344312</v>
      </c>
    </row>
    <row r="237" spans="2:11" ht="14.4">
      <c r="J237" s="3" t="s">
        <v>219</v>
      </c>
      <c r="K237" s="7">
        <v>0.13109273271159599</v>
      </c>
    </row>
    <row r="238" spans="2:11" ht="14.4">
      <c r="J238" s="3" t="s">
        <v>215</v>
      </c>
      <c r="K238" s="7">
        <v>0.11352941176470588</v>
      </c>
    </row>
    <row r="241" spans="2:13" ht="14.4">
      <c r="C241" s="25" t="s">
        <v>188</v>
      </c>
      <c r="D241" s="25" t="s">
        <v>33</v>
      </c>
      <c r="E241" s="25" t="s">
        <v>34</v>
      </c>
      <c r="F241" s="25" t="s">
        <v>3</v>
      </c>
      <c r="G241" s="25" t="s">
        <v>35</v>
      </c>
    </row>
    <row r="242" spans="2:13" ht="14.4">
      <c r="C242" s="3" t="s">
        <v>30</v>
      </c>
      <c r="D242" s="3" t="s">
        <v>30</v>
      </c>
      <c r="E242" s="3" t="s">
        <v>30</v>
      </c>
      <c r="F242" s="3" t="s">
        <v>30</v>
      </c>
      <c r="G242" s="3" t="s">
        <v>30</v>
      </c>
    </row>
    <row r="243" spans="2:13" ht="14.4">
      <c r="C243" s="3" t="s">
        <v>195</v>
      </c>
      <c r="D243" s="3" t="s">
        <v>217</v>
      </c>
      <c r="E243" s="3" t="s">
        <v>217</v>
      </c>
      <c r="F243" s="3" t="s">
        <v>195</v>
      </c>
      <c r="G243" s="3" t="s">
        <v>217</v>
      </c>
    </row>
    <row r="244" spans="2:13" ht="14.4">
      <c r="C244" s="3"/>
      <c r="D244" s="3"/>
      <c r="E244" s="3"/>
      <c r="F244" s="3" t="s">
        <v>217</v>
      </c>
      <c r="G244" s="3" t="s">
        <v>195</v>
      </c>
    </row>
    <row r="246" spans="2:13" ht="14.4">
      <c r="B246" s="42" t="s">
        <v>266</v>
      </c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</row>
    <row r="247" spans="2:13" ht="15" customHeight="1"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</row>
    <row r="249" spans="2:13" ht="14.4">
      <c r="C249" s="23" t="s">
        <v>232</v>
      </c>
      <c r="D249" s="23" t="s">
        <v>134</v>
      </c>
      <c r="E249" s="23" t="s">
        <v>267</v>
      </c>
      <c r="F249" s="23" t="s">
        <v>32</v>
      </c>
    </row>
    <row r="250" spans="2:13" ht="15.6">
      <c r="C250" s="2" t="s">
        <v>30</v>
      </c>
      <c r="D250" s="38">
        <v>59381</v>
      </c>
      <c r="E250" s="38">
        <v>52758</v>
      </c>
      <c r="F250" s="39">
        <f>(D250/E250)-1</f>
        <v>0.12553546381591407</v>
      </c>
    </row>
    <row r="251" spans="2:13" ht="14.4">
      <c r="C251" s="2" t="s">
        <v>195</v>
      </c>
      <c r="D251" s="4"/>
      <c r="E251" s="3"/>
      <c r="F251" s="3"/>
    </row>
    <row r="252" spans="2:13" ht="15.6">
      <c r="C252" s="2" t="s">
        <v>198</v>
      </c>
      <c r="D252" s="4">
        <v>26296</v>
      </c>
      <c r="E252" s="3">
        <v>23464</v>
      </c>
      <c r="F252" s="39">
        <f t="shared" ref="F252:F253" si="0">(D252/E252)-1</f>
        <v>0.12069553358336171</v>
      </c>
    </row>
    <row r="253" spans="2:13" ht="15.6">
      <c r="C253" s="2" t="s">
        <v>201</v>
      </c>
      <c r="D253" s="4">
        <v>22831</v>
      </c>
      <c r="E253" s="3">
        <v>21529</v>
      </c>
      <c r="F253" s="39">
        <f t="shared" si="0"/>
        <v>6.047656649170885E-2</v>
      </c>
    </row>
    <row r="257" spans="3:6" ht="15.6">
      <c r="C257" s="1" t="s">
        <v>26</v>
      </c>
      <c r="D257" s="1">
        <f t="shared" ref="D257:E257" si="1">SUM(D250:D253)</f>
        <v>108508</v>
      </c>
      <c r="E257" s="1">
        <f t="shared" si="1"/>
        <v>97751</v>
      </c>
      <c r="F257" s="39">
        <f>(D257/E257)-1</f>
        <v>0.11004491002649597</v>
      </c>
    </row>
  </sheetData>
  <mergeCells count="2">
    <mergeCell ref="B2:M3"/>
    <mergeCell ref="B246:M247"/>
  </mergeCells>
  <conditionalFormatting sqref="D250:D255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250:E255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250:F255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6:I21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64:K72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75:K80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88:K107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10:K120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23:K133">
    <cfRule type="colorScale" priority="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136:K146">
    <cfRule type="colorScale" priority="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149:K159">
    <cfRule type="colorScale" priority="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162:K172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76:K186">
    <cfRule type="colorScale" priority="1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189:K199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202:K212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215:K225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228:K238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36:N45 O36:O47 K47:N47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M26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hyperlinks>
    <hyperlink ref="B246" r:id="rId1" xr:uid="{26E9DADA-8C49-40D5-B0E3-2C4F3EDF87BC}"/>
  </hyperlinks>
  <printOptions horizontalCentered="1" gridLines="1"/>
  <pageMargins left="0.7" right="0.7" top="0.75" bottom="0.75" header="0" footer="0"/>
  <pageSetup paperSize="9" fitToHeight="0" pageOrder="overThenDown" orientation="landscape" cellComments="atEnd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TCS</vt:lpstr>
      <vt:lpstr>Computers_Software &amp; Consulting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2024-10-13T04:00:22Z</dcterms:created>
  <dcterms:modified xsi:type="dcterms:W3CDTF">2024-10-13T04:25:51Z</dcterms:modified>
</cp:coreProperties>
</file>