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i\Desktop\Documents\Annual Result\Q3_FY24\"/>
    </mc:Choice>
  </mc:AlternateContent>
  <xr:revisionPtr revIDLastSave="0" documentId="8_{990C249A-CA4D-457B-8523-CF548F6C5C37}" xr6:coauthVersionLast="47" xr6:coauthVersionMax="47" xr10:uidLastSave="{00000000-0000-0000-0000-000000000000}"/>
  <bookViews>
    <workbookView xWindow="-108" yWindow="-108" windowWidth="23256" windowHeight="12456" xr2:uid="{842750EC-4AF7-4ECA-AE00-1E74D1D15651}"/>
  </bookViews>
  <sheets>
    <sheet name="Consumer Electronics" sheetId="1" r:id="rId1"/>
  </sheets>
  <externalReferences>
    <externalReference r:id="rId2"/>
  </externalReferences>
  <definedNames>
    <definedName name="_xlnm._FilterDatabase" localSheetId="0" hidden="1">'Consumer Electronics'!$B$8:$AB$22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6" i="1" l="1"/>
  <c r="U56" i="1"/>
  <c r="S56" i="1"/>
  <c r="S57" i="1" s="1"/>
  <c r="R56" i="1"/>
  <c r="R57" i="1" s="1"/>
  <c r="Q56" i="1"/>
  <c r="Q57" i="1" s="1"/>
  <c r="P56" i="1"/>
  <c r="T56" i="1" s="1"/>
  <c r="O56" i="1"/>
  <c r="K56" i="1"/>
  <c r="G56" i="1"/>
  <c r="M37" i="1"/>
  <c r="O35" i="1"/>
  <c r="O34" i="1"/>
  <c r="O33" i="1"/>
  <c r="O32" i="1"/>
  <c r="O31" i="1"/>
  <c r="O30" i="1"/>
  <c r="O29" i="1"/>
  <c r="O28" i="1"/>
  <c r="D28" i="1"/>
  <c r="O27" i="1"/>
  <c r="AE24" i="1"/>
  <c r="AC24" i="1"/>
  <c r="X24" i="1"/>
  <c r="W24" i="1"/>
  <c r="V24" i="1"/>
  <c r="U24" i="1"/>
  <c r="AJ24" i="1" s="1"/>
  <c r="T24" i="1"/>
  <c r="Z24" i="1" s="1"/>
  <c r="S24" i="1"/>
  <c r="Y24" i="1" s="1"/>
  <c r="R24" i="1"/>
  <c r="P24" i="1"/>
  <c r="N24" i="1"/>
  <c r="M24" i="1"/>
  <c r="AF24" i="1" s="1"/>
  <c r="L24" i="1"/>
  <c r="AG24" i="1" s="1"/>
  <c r="K24" i="1"/>
  <c r="J24" i="1"/>
  <c r="I24" i="1"/>
  <c r="AH24" i="1" s="1"/>
  <c r="H24" i="1"/>
  <c r="G24" i="1"/>
  <c r="F24" i="1"/>
  <c r="AO19" i="1"/>
  <c r="AN19" i="1"/>
  <c r="AM19" i="1"/>
  <c r="AL19" i="1"/>
  <c r="AK19" i="1"/>
  <c r="AJ19" i="1"/>
  <c r="AI19" i="1"/>
  <c r="AH19" i="1"/>
  <c r="AG19" i="1"/>
  <c r="AF19" i="1"/>
  <c r="AD19" i="1"/>
  <c r="AC19" i="1"/>
  <c r="AB19" i="1"/>
  <c r="Z19" i="1"/>
  <c r="Y19" i="1"/>
  <c r="AN18" i="1"/>
  <c r="AK18" i="1"/>
  <c r="AJ18" i="1"/>
  <c r="AI18" i="1"/>
  <c r="AH18" i="1"/>
  <c r="AG18" i="1"/>
  <c r="AF18" i="1"/>
  <c r="AD18" i="1"/>
  <c r="AC18" i="1"/>
  <c r="AB18" i="1"/>
  <c r="AA18" i="1"/>
  <c r="Z18" i="1"/>
  <c r="Y18" i="1"/>
  <c r="E18" i="1"/>
  <c r="C18" i="1"/>
  <c r="AM18" i="1" s="1"/>
  <c r="AN17" i="1"/>
  <c r="AO17" i="1" s="1"/>
  <c r="AM17" i="1"/>
  <c r="AL17" i="1"/>
  <c r="AK17" i="1"/>
  <c r="AJ17" i="1"/>
  <c r="AI17" i="1"/>
  <c r="AH17" i="1"/>
  <c r="AG17" i="1"/>
  <c r="AF17" i="1"/>
  <c r="AD17" i="1"/>
  <c r="AB17" i="1"/>
  <c r="Y17" i="1"/>
  <c r="AN16" i="1"/>
  <c r="AK16" i="1"/>
  <c r="AJ16" i="1"/>
  <c r="AI16" i="1"/>
  <c r="AH16" i="1"/>
  <c r="AG16" i="1"/>
  <c r="AF16" i="1"/>
  <c r="AD16" i="1"/>
  <c r="AC16" i="1"/>
  <c r="AB16" i="1"/>
  <c r="Z16" i="1"/>
  <c r="Y16" i="1"/>
  <c r="E16" i="1"/>
  <c r="C16" i="1"/>
  <c r="AL16" i="1" s="1"/>
  <c r="AN15" i="1"/>
  <c r="AK15" i="1"/>
  <c r="AJ15" i="1"/>
  <c r="AI15" i="1"/>
  <c r="AH15" i="1"/>
  <c r="AG15" i="1"/>
  <c r="AF15" i="1"/>
  <c r="AD15" i="1"/>
  <c r="AC15" i="1"/>
  <c r="AB15" i="1"/>
  <c r="Z15" i="1"/>
  <c r="Y15" i="1"/>
  <c r="E15" i="1"/>
  <c r="C15" i="1"/>
  <c r="AM15" i="1" s="1"/>
  <c r="AN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E14" i="1"/>
  <c r="C14" i="1"/>
  <c r="AM14" i="1" s="1"/>
  <c r="AN13" i="1"/>
  <c r="AK13" i="1"/>
  <c r="AJ13" i="1"/>
  <c r="AI13" i="1"/>
  <c r="AH13" i="1"/>
  <c r="AG13" i="1"/>
  <c r="AF13" i="1"/>
  <c r="AE13" i="1"/>
  <c r="AD13" i="1"/>
  <c r="AB13" i="1"/>
  <c r="Y13" i="1"/>
  <c r="E13" i="1"/>
  <c r="E24" i="1" s="1"/>
  <c r="C13" i="1"/>
  <c r="AO13" i="1" s="1"/>
  <c r="AN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E12" i="1"/>
  <c r="C12" i="1"/>
  <c r="AO12" i="1" s="1"/>
  <c r="AN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E11" i="1"/>
  <c r="C11" i="1"/>
  <c r="AL11" i="1" s="1"/>
  <c r="AN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E10" i="1"/>
  <c r="C10" i="1"/>
  <c r="AO10" i="1" s="1"/>
  <c r="AN9" i="1"/>
  <c r="AN24" i="1" s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E9" i="1"/>
  <c r="C9" i="1"/>
  <c r="AM9" i="1" s="1"/>
  <c r="L6" i="1"/>
  <c r="K6" i="1"/>
  <c r="J6" i="1"/>
  <c r="I6" i="1"/>
  <c r="AO14" i="1" l="1"/>
  <c r="AM16" i="1"/>
  <c r="AL13" i="1"/>
  <c r="AM13" i="1"/>
  <c r="AL12" i="1"/>
  <c r="AM11" i="1"/>
  <c r="AK24" i="1"/>
  <c r="AL9" i="1"/>
  <c r="AO15" i="1"/>
  <c r="AO18" i="1"/>
  <c r="C24" i="1"/>
  <c r="AD24" i="1"/>
  <c r="V56" i="1"/>
  <c r="AM12" i="1"/>
  <c r="X56" i="1"/>
  <c r="AO11" i="1"/>
  <c r="AO16" i="1"/>
  <c r="AO9" i="1"/>
  <c r="AL10" i="1"/>
  <c r="P57" i="1"/>
  <c r="AM10" i="1"/>
  <c r="AL14" i="1"/>
  <c r="AL15" i="1"/>
  <c r="AL18" i="1"/>
  <c r="AA24" i="1"/>
  <c r="AI24" i="1"/>
  <c r="AB24" i="1"/>
  <c r="AM24" i="1" l="1"/>
  <c r="AO24" i="1"/>
  <c r="AL24" i="1"/>
</calcChain>
</file>

<file path=xl/sharedStrings.xml><?xml version="1.0" encoding="utf-8"?>
<sst xmlns="http://schemas.openxmlformats.org/spreadsheetml/2006/main" count="300" uniqueCount="90">
  <si>
    <t>CONSUMER ELECTRONICS</t>
  </si>
  <si>
    <t>INDUSTRY</t>
  </si>
  <si>
    <t>Market Cap</t>
  </si>
  <si>
    <t>EQUITY</t>
  </si>
  <si>
    <t>TOT. EQUITY</t>
  </si>
  <si>
    <t>BORROWING</t>
  </si>
  <si>
    <t>TOT. ASSET</t>
  </si>
  <si>
    <t>Sales_18</t>
  </si>
  <si>
    <t>SALES_23</t>
  </si>
  <si>
    <t>TRAIL_SALES</t>
  </si>
  <si>
    <t>PROFIT_23</t>
  </si>
  <si>
    <t>TRAIL_PROFIT</t>
  </si>
  <si>
    <t>ICR</t>
  </si>
  <si>
    <t>CUR. RATIO</t>
  </si>
  <si>
    <t>TR.DAYS</t>
  </si>
  <si>
    <t>DEBT2EQUITY</t>
  </si>
  <si>
    <t>DEBTRATIO</t>
  </si>
  <si>
    <t>ROE</t>
  </si>
  <si>
    <t>ROPE</t>
  </si>
  <si>
    <t>ROA</t>
  </si>
  <si>
    <t>TRAIL_PE</t>
  </si>
  <si>
    <t>YIELD</t>
  </si>
  <si>
    <t>BOOKVALUE</t>
  </si>
  <si>
    <t>PBV</t>
  </si>
  <si>
    <t>Consmer Electronics</t>
  </si>
  <si>
    <t>COMPANIES</t>
  </si>
  <si>
    <t>LTP</t>
  </si>
  <si>
    <t>UPDATE DATE</t>
  </si>
  <si>
    <t>CUR ASSET</t>
  </si>
  <si>
    <t>CUR LIABILITY</t>
  </si>
  <si>
    <t>TOT. LIABILITY</t>
  </si>
  <si>
    <t>RESERVE</t>
  </si>
  <si>
    <t>TRADE REC.</t>
  </si>
  <si>
    <t>FV</t>
  </si>
  <si>
    <t>NPA in % (For banks only)</t>
  </si>
  <si>
    <t>TRAIL_EPS</t>
  </si>
  <si>
    <t>Companies weightage</t>
  </si>
  <si>
    <t>FINANCE</t>
  </si>
  <si>
    <t>EXPENSE</t>
  </si>
  <si>
    <t>SALES GR.5YRS</t>
  </si>
  <si>
    <t>SALES CY</t>
  </si>
  <si>
    <t>PROFIT CY</t>
  </si>
  <si>
    <t>MARGIN_23</t>
  </si>
  <si>
    <t>TRAIL_MARGIN%</t>
  </si>
  <si>
    <t>HAVELLS</t>
  </si>
  <si>
    <t>DIXON</t>
  </si>
  <si>
    <t>SYMPHONY</t>
  </si>
  <si>
    <t>PGEL</t>
  </si>
  <si>
    <t>IKIO</t>
  </si>
  <si>
    <t>HPL</t>
  </si>
  <si>
    <t>BPL</t>
  </si>
  <si>
    <t>MIRCELECTR</t>
  </si>
  <si>
    <t>CWD</t>
  </si>
  <si>
    <t>VETO</t>
  </si>
  <si>
    <t>CALCOM</t>
  </si>
  <si>
    <t>COMRADE</t>
  </si>
  <si>
    <t>KHAITANLTD</t>
  </si>
  <si>
    <t>VXLINSTR</t>
  </si>
  <si>
    <t>CABLE INDUSTRY SIZE</t>
  </si>
  <si>
    <t>IN CR</t>
  </si>
  <si>
    <t>GROWTH</t>
  </si>
  <si>
    <t>INDUSTRY SIZE</t>
  </si>
  <si>
    <t>YEAR 2014</t>
  </si>
  <si>
    <t>YEAR 2018</t>
  </si>
  <si>
    <t>YEAR 2023</t>
  </si>
  <si>
    <t>CABLE IN CR</t>
  </si>
  <si>
    <t>CABLE_SEGMENT%</t>
  </si>
  <si>
    <t>MSHARE</t>
  </si>
  <si>
    <t>ORGANISED</t>
  </si>
  <si>
    <t>POLYCAB</t>
  </si>
  <si>
    <t>YEAR 2023 EST</t>
  </si>
  <si>
    <t>UNORGANISED</t>
  </si>
  <si>
    <t>GUPTA POWER</t>
  </si>
  <si>
    <t>FINOLEX CABLES</t>
  </si>
  <si>
    <t>KEI INDUSTRIES</t>
  </si>
  <si>
    <t>RRKABEL</t>
  </si>
  <si>
    <t>APAR INDUSTRIES</t>
  </si>
  <si>
    <t>KEC INTERNATIONAL</t>
  </si>
  <si>
    <t>VGUARD</t>
  </si>
  <si>
    <t>LIQUIDITY</t>
  </si>
  <si>
    <t>PROFIT MARGIN</t>
  </si>
  <si>
    <t>CURRENT RATIO</t>
  </si>
  <si>
    <t>TRADE DAYTS</t>
  </si>
  <si>
    <t>MARGIN %</t>
  </si>
  <si>
    <t>SOLVENCY</t>
  </si>
  <si>
    <t>DEBT 2 EQUITY</t>
  </si>
  <si>
    <t>PROFITABILITY</t>
  </si>
  <si>
    <t>VALUATIONS</t>
  </si>
  <si>
    <t>PE</t>
  </si>
  <si>
    <t>CONCLUSION: HAVELLS IS BEST AMONG ALL COMPANIES IN QUALITY PARAMETERS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</si>
</sst>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#,##0.0"/>
    <numFmt numFmtId="167" formatCode="mmm\ \-\ d"/>
  </numFmts>
  <fonts count="14" x14ac:knownFonts="1">
    <font>
      <sz val="10"/>
      <color rgb="FF000000"/>
      <name val="Calibri"/>
      <scheme val="minor"/>
    </font>
    <font>
      <sz val="11"/>
      <color rgb="FFFFFFFF"/>
      <name val="Inconsolata"/>
    </font>
    <font>
      <sz val="10"/>
      <name val="Arial"/>
    </font>
    <font>
      <b/>
      <sz val="11"/>
      <color rgb="FFFFFFFF"/>
      <name val="Inconsolata"/>
    </font>
    <font>
      <sz val="11"/>
      <color rgb="FFFFFFFF"/>
      <name val="Arial"/>
    </font>
    <font>
      <sz val="10"/>
      <color theme="1"/>
      <name val="Calibri"/>
      <scheme val="minor"/>
    </font>
    <font>
      <sz val="11"/>
      <color rgb="FF000000"/>
      <name val="Inconsolata"/>
    </font>
    <font>
      <sz val="11"/>
      <color rgb="FF7E3794"/>
      <name val="Inconsolata"/>
    </font>
    <font>
      <sz val="10"/>
      <color theme="1"/>
      <name val="Arial"/>
    </font>
    <font>
      <sz val="11"/>
      <color theme="1"/>
      <name val="Inconsolata"/>
    </font>
    <font>
      <sz val="11"/>
      <color theme="1"/>
      <name val="Calibri"/>
    </font>
    <font>
      <b/>
      <u/>
      <sz val="10"/>
      <color theme="1"/>
      <name val="Calibri"/>
      <scheme val="minor"/>
    </font>
    <font>
      <b/>
      <u/>
      <sz val="10"/>
      <color theme="1"/>
      <name val="Arial"/>
    </font>
    <font>
      <b/>
      <i/>
      <u/>
      <sz val="10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C1130"/>
        <bgColor rgb="FF4C1130"/>
      </patternFill>
    </fill>
    <fill>
      <patternFill patternType="solid">
        <fgColor rgb="FF7F6000"/>
        <bgColor rgb="FF7F6000"/>
      </patternFill>
    </fill>
    <fill>
      <patternFill patternType="solid">
        <fgColor rgb="FFFFFFFF"/>
        <bgColor rgb="FFFFFFFF"/>
      </patternFill>
    </fill>
    <fill>
      <patternFill patternType="solid">
        <fgColor rgb="FFEEF8F3"/>
        <bgColor rgb="FFEEF8F3"/>
      </patternFill>
    </fill>
    <fill>
      <patternFill patternType="solid">
        <fgColor rgb="FFFCFEFD"/>
        <bgColor rgb="FFFCFEFD"/>
      </patternFill>
    </fill>
    <fill>
      <patternFill patternType="solid">
        <fgColor rgb="FFCCCCCC"/>
        <bgColor rgb="FFCCCCCC"/>
      </patternFill>
    </fill>
  </fills>
  <borders count="14">
    <border>
      <left/>
      <right/>
      <top/>
      <bottom/>
      <diagonal/>
    </border>
    <border>
      <left style="thin">
        <color rgb="FF980000"/>
      </left>
      <right/>
      <top style="thin">
        <color rgb="FF980000"/>
      </top>
      <bottom style="thin">
        <color rgb="FF000000"/>
      </bottom>
      <diagonal/>
    </border>
    <border>
      <left/>
      <right/>
      <top style="thin">
        <color rgb="FF980000"/>
      </top>
      <bottom style="thin">
        <color rgb="FF000000"/>
      </bottom>
      <diagonal/>
    </border>
    <border>
      <left/>
      <right style="thin">
        <color rgb="FF000000"/>
      </right>
      <top style="thin">
        <color rgb="FF980000"/>
      </top>
      <bottom style="thin">
        <color rgb="FF000000"/>
      </bottom>
      <diagonal/>
    </border>
    <border>
      <left style="thin">
        <color rgb="FF980000"/>
      </left>
      <right style="thin">
        <color rgb="FF000000"/>
      </right>
      <top style="thin">
        <color rgb="FF98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80000"/>
      </left>
      <right style="thin">
        <color rgb="FF980000"/>
      </right>
      <top style="thin">
        <color rgb="FF980000"/>
      </top>
      <bottom style="thin">
        <color rgb="FF98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980000"/>
      </left>
      <right/>
      <top style="thin">
        <color rgb="FF980000"/>
      </top>
      <bottom/>
      <diagonal/>
    </border>
    <border>
      <left/>
      <right/>
      <top style="thin">
        <color rgb="FF980000"/>
      </top>
      <bottom/>
      <diagonal/>
    </border>
    <border>
      <left/>
      <right style="thin">
        <color rgb="FF000000"/>
      </right>
      <top style="thin">
        <color rgb="FF980000"/>
      </top>
      <bottom/>
      <diagonal/>
    </border>
    <border>
      <left style="thin">
        <color rgb="FF98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4" xfId="0" applyFont="1" applyFill="1" applyBorder="1"/>
    <xf numFmtId="0" fontId="1" fillId="2" borderId="5" xfId="0" applyFont="1" applyFill="1" applyBorder="1"/>
    <xf numFmtId="0" fontId="3" fillId="2" borderId="5" xfId="0" applyFont="1" applyFill="1" applyBorder="1"/>
    <xf numFmtId="0" fontId="4" fillId="3" borderId="5" xfId="0" applyFont="1" applyFill="1" applyBorder="1"/>
    <xf numFmtId="0" fontId="5" fillId="0" borderId="0" xfId="0" applyFont="1"/>
    <xf numFmtId="1" fontId="5" fillId="0" borderId="5" xfId="0" applyNumberFormat="1" applyFont="1" applyBorder="1"/>
    <xf numFmtId="164" fontId="5" fillId="0" borderId="5" xfId="0" applyNumberFormat="1" applyFont="1" applyBorder="1"/>
    <xf numFmtId="2" fontId="5" fillId="0" borderId="5" xfId="0" applyNumberFormat="1" applyFont="1" applyBorder="1"/>
    <xf numFmtId="4" fontId="5" fillId="0" borderId="5" xfId="0" applyNumberFormat="1" applyFont="1" applyBorder="1"/>
    <xf numFmtId="165" fontId="5" fillId="0" borderId="5" xfId="0" applyNumberFormat="1" applyFont="1" applyBorder="1"/>
    <xf numFmtId="10" fontId="5" fillId="0" borderId="5" xfId="0" applyNumberFormat="1" applyFont="1" applyBorder="1"/>
    <xf numFmtId="9" fontId="1" fillId="2" borderId="5" xfId="0" applyNumberFormat="1" applyFont="1" applyFill="1" applyBorder="1"/>
    <xf numFmtId="9" fontId="6" fillId="4" borderId="5" xfId="0" applyNumberFormat="1" applyFont="1" applyFill="1" applyBorder="1"/>
    <xf numFmtId="0" fontId="6" fillId="4" borderId="5" xfId="0" applyFont="1" applyFill="1" applyBorder="1"/>
    <xf numFmtId="14" fontId="6" fillId="4" borderId="5" xfId="0" applyNumberFormat="1" applyFont="1" applyFill="1" applyBorder="1"/>
    <xf numFmtId="1" fontId="6" fillId="4" borderId="5" xfId="0" applyNumberFormat="1" applyFont="1" applyFill="1" applyBorder="1"/>
    <xf numFmtId="0" fontId="5" fillId="0" borderId="5" xfId="0" applyFont="1" applyBorder="1"/>
    <xf numFmtId="10" fontId="6" fillId="4" borderId="5" xfId="0" applyNumberFormat="1" applyFont="1" applyFill="1" applyBorder="1"/>
    <xf numFmtId="0" fontId="5" fillId="4" borderId="5" xfId="0" applyFont="1" applyFill="1" applyBorder="1"/>
    <xf numFmtId="0" fontId="7" fillId="4" borderId="5" xfId="0" applyFont="1" applyFill="1" applyBorder="1"/>
    <xf numFmtId="1" fontId="5" fillId="4" borderId="5" xfId="0" applyNumberFormat="1" applyFont="1" applyFill="1" applyBorder="1"/>
    <xf numFmtId="165" fontId="8" fillId="0" borderId="5" xfId="0" applyNumberFormat="1" applyFont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1" fontId="8" fillId="0" borderId="5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1" fontId="8" fillId="0" borderId="6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/>
    </xf>
    <xf numFmtId="10" fontId="8" fillId="0" borderId="6" xfId="0" applyNumberFormat="1" applyFont="1" applyBorder="1" applyAlignment="1">
      <alignment horizontal="right"/>
    </xf>
    <xf numFmtId="166" fontId="8" fillId="0" borderId="6" xfId="0" applyNumberFormat="1" applyFont="1" applyBorder="1" applyAlignment="1">
      <alignment horizontal="right"/>
    </xf>
    <xf numFmtId="9" fontId="9" fillId="4" borderId="5" xfId="0" applyNumberFormat="1" applyFont="1" applyFill="1" applyBorder="1"/>
    <xf numFmtId="0" fontId="9" fillId="4" borderId="5" xfId="0" applyFont="1" applyFill="1" applyBorder="1" applyAlignment="1">
      <alignment horizontal="right"/>
    </xf>
    <xf numFmtId="14" fontId="9" fillId="4" borderId="5" xfId="0" applyNumberFormat="1" applyFont="1" applyFill="1" applyBorder="1" applyAlignment="1">
      <alignment horizontal="right"/>
    </xf>
    <xf numFmtId="1" fontId="9" fillId="4" borderId="5" xfId="0" applyNumberFormat="1" applyFont="1" applyFill="1" applyBorder="1" applyAlignment="1">
      <alignment horizontal="right"/>
    </xf>
    <xf numFmtId="10" fontId="9" fillId="4" borderId="5" xfId="0" applyNumberFormat="1" applyFont="1" applyFill="1" applyBorder="1" applyAlignment="1">
      <alignment horizontal="right"/>
    </xf>
    <xf numFmtId="0" fontId="8" fillId="4" borderId="5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1" fontId="8" fillId="4" borderId="5" xfId="0" applyNumberFormat="1" applyFont="1" applyFill="1" applyBorder="1" applyAlignment="1">
      <alignment horizontal="right"/>
    </xf>
    <xf numFmtId="0" fontId="7" fillId="5" borderId="5" xfId="0" applyFont="1" applyFill="1" applyBorder="1" applyAlignment="1">
      <alignment horizontal="right"/>
    </xf>
    <xf numFmtId="1" fontId="8" fillId="6" borderId="5" xfId="0" applyNumberFormat="1" applyFont="1" applyFill="1" applyBorder="1" applyAlignment="1">
      <alignment horizontal="right"/>
    </xf>
    <xf numFmtId="9" fontId="10" fillId="0" borderId="5" xfId="0" applyNumberFormat="1" applyFont="1" applyBorder="1"/>
    <xf numFmtId="0" fontId="8" fillId="0" borderId="5" xfId="0" applyFont="1" applyBorder="1" applyAlignment="1">
      <alignment horizontal="right"/>
    </xf>
    <xf numFmtId="14" fontId="8" fillId="0" borderId="5" xfId="0" applyNumberFormat="1" applyFont="1" applyBorder="1" applyAlignment="1">
      <alignment horizontal="right"/>
    </xf>
    <xf numFmtId="9" fontId="5" fillId="4" borderId="5" xfId="0" applyNumberFormat="1" applyFont="1" applyFill="1" applyBorder="1"/>
    <xf numFmtId="9" fontId="7" fillId="4" borderId="5" xfId="0" applyNumberFormat="1" applyFont="1" applyFill="1" applyBorder="1"/>
    <xf numFmtId="0" fontId="8" fillId="0" borderId="6" xfId="0" applyFont="1" applyBorder="1" applyAlignment="1">
      <alignment horizontal="right"/>
    </xf>
    <xf numFmtId="4" fontId="5" fillId="0" borderId="0" xfId="0" applyNumberFormat="1" applyFont="1"/>
    <xf numFmtId="0" fontId="11" fillId="7" borderId="7" xfId="0" applyFont="1" applyFill="1" applyBorder="1"/>
    <xf numFmtId="1" fontId="11" fillId="7" borderId="7" xfId="0" applyNumberFormat="1" applyFont="1" applyFill="1" applyBorder="1"/>
    <xf numFmtId="10" fontId="11" fillId="7" borderId="7" xfId="0" applyNumberFormat="1" applyFont="1" applyFill="1" applyBorder="1"/>
    <xf numFmtId="165" fontId="12" fillId="7" borderId="5" xfId="0" applyNumberFormat="1" applyFont="1" applyFill="1" applyBorder="1" applyAlignment="1">
      <alignment horizontal="right"/>
    </xf>
    <xf numFmtId="165" fontId="12" fillId="7" borderId="6" xfId="0" applyNumberFormat="1" applyFont="1" applyFill="1" applyBorder="1" applyAlignment="1">
      <alignment horizontal="right"/>
    </xf>
    <xf numFmtId="165" fontId="11" fillId="7" borderId="5" xfId="0" applyNumberFormat="1" applyFont="1" applyFill="1" applyBorder="1"/>
    <xf numFmtId="1" fontId="12" fillId="7" borderId="5" xfId="0" applyNumberFormat="1" applyFont="1" applyFill="1" applyBorder="1" applyAlignment="1">
      <alignment horizontal="right"/>
    </xf>
    <xf numFmtId="164" fontId="12" fillId="7" borderId="6" xfId="0" applyNumberFormat="1" applyFont="1" applyFill="1" applyBorder="1" applyAlignment="1">
      <alignment horizontal="right"/>
    </xf>
    <xf numFmtId="2" fontId="12" fillId="7" borderId="6" xfId="0" applyNumberFormat="1" applyFont="1" applyFill="1" applyBorder="1" applyAlignment="1">
      <alignment horizontal="right"/>
    </xf>
    <xf numFmtId="4" fontId="12" fillId="7" borderId="6" xfId="0" applyNumberFormat="1" applyFont="1" applyFill="1" applyBorder="1" applyAlignment="1">
      <alignment horizontal="right"/>
    </xf>
    <xf numFmtId="1" fontId="12" fillId="7" borderId="6" xfId="0" applyNumberFormat="1" applyFont="1" applyFill="1" applyBorder="1" applyAlignment="1">
      <alignment horizontal="right"/>
    </xf>
    <xf numFmtId="10" fontId="12" fillId="7" borderId="6" xfId="0" applyNumberFormat="1" applyFont="1" applyFill="1" applyBorder="1" applyAlignment="1">
      <alignment horizontal="right"/>
    </xf>
    <xf numFmtId="9" fontId="5" fillId="0" borderId="5" xfId="0" applyNumberFormat="1" applyFont="1" applyBorder="1"/>
    <xf numFmtId="0" fontId="13" fillId="0" borderId="0" xfId="0" applyFont="1"/>
    <xf numFmtId="9" fontId="5" fillId="0" borderId="0" xfId="0" applyNumberFormat="1" applyFont="1"/>
    <xf numFmtId="1" fontId="5" fillId="0" borderId="0" xfId="0" applyNumberFormat="1" applyFont="1"/>
    <xf numFmtId="165" fontId="5" fillId="0" borderId="0" xfId="0" applyNumberFormat="1" applyFont="1"/>
    <xf numFmtId="0" fontId="5" fillId="0" borderId="8" xfId="0" applyFont="1" applyBorder="1"/>
    <xf numFmtId="165" fontId="5" fillId="0" borderId="8" xfId="0" applyNumberFormat="1" applyFont="1" applyBorder="1"/>
    <xf numFmtId="10" fontId="5" fillId="0" borderId="8" xfId="0" applyNumberFormat="1" applyFont="1" applyBorder="1"/>
    <xf numFmtId="1" fontId="5" fillId="0" borderId="8" xfId="0" applyNumberFormat="1" applyFont="1" applyBorder="1"/>
    <xf numFmtId="0" fontId="13" fillId="7" borderId="0" xfId="0" applyFont="1" applyFill="1"/>
    <xf numFmtId="1" fontId="13" fillId="7" borderId="0" xfId="0" applyNumberFormat="1" applyFont="1" applyFill="1"/>
    <xf numFmtId="165" fontId="11" fillId="7" borderId="7" xfId="0" applyNumberFormat="1" applyFont="1" applyFill="1" applyBorder="1"/>
    <xf numFmtId="167" fontId="5" fillId="0" borderId="0" xfId="0" applyNumberFormat="1" applyFont="1"/>
    <xf numFmtId="0" fontId="6" fillId="4" borderId="7" xfId="0" applyFont="1" applyFill="1" applyBorder="1"/>
    <xf numFmtId="0" fontId="1" fillId="2" borderId="6" xfId="0" applyFont="1" applyFill="1" applyBorder="1"/>
    <xf numFmtId="164" fontId="5" fillId="0" borderId="0" xfId="0" applyNumberFormat="1" applyFont="1"/>
    <xf numFmtId="165" fontId="13" fillId="7" borderId="0" xfId="0" applyNumberFormat="1" applyFont="1" applyFill="1"/>
    <xf numFmtId="10" fontId="5" fillId="0" borderId="0" xfId="0" applyNumberFormat="1" applyFont="1"/>
    <xf numFmtId="166" fontId="5" fillId="0" borderId="0" xfId="0" applyNumberFormat="1" applyFont="1"/>
    <xf numFmtId="4" fontId="13" fillId="7" borderId="0" xfId="0" applyNumberFormat="1" applyFont="1" applyFill="1"/>
    <xf numFmtId="10" fontId="13" fillId="7" borderId="0" xfId="0" applyNumberFormat="1" applyFont="1" applyFill="1"/>
    <xf numFmtId="0" fontId="1" fillId="2" borderId="9" xfId="0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8" xfId="0" applyFont="1" applyBorder="1"/>
    <xf numFmtId="0" fontId="2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ORGANISED V/S UNORGANISED SHARE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'Consumer Electronics'!$G$27</c:f>
              <c:strCache>
                <c:ptCount val="1"/>
                <c:pt idx="0">
                  <c:v>ORGANISED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name>Trend line for ORGANISED</c:name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cat>
            <c:strRef>
              <c:f>'Consumer Electronics'!$H$26:$J$26</c:f>
              <c:strCache>
                <c:ptCount val="3"/>
                <c:pt idx="0">
                  <c:v>YEAR 2014</c:v>
                </c:pt>
                <c:pt idx="1">
                  <c:v>YEAR 2018</c:v>
                </c:pt>
                <c:pt idx="2">
                  <c:v>YEAR 2023</c:v>
                </c:pt>
              </c:strCache>
            </c:strRef>
          </c:cat>
          <c:val>
            <c:numRef>
              <c:f>'Consumer Electronics'!$H$27:$J$27</c:f>
              <c:numCache>
                <c:formatCode>0%</c:formatCode>
                <c:ptCount val="3"/>
                <c:pt idx="0">
                  <c:v>0.61</c:v>
                </c:pt>
                <c:pt idx="1">
                  <c:v>0.66</c:v>
                </c:pt>
                <c:pt idx="2">
                  <c:v>0.74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1CEA-4E58-8748-4FCD858E188A}"/>
            </c:ext>
          </c:extLst>
        </c:ser>
        <c:ser>
          <c:idx val="1"/>
          <c:order val="1"/>
          <c:tx>
            <c:strRef>
              <c:f>'Consumer Electronics'!$G$28</c:f>
              <c:strCache>
                <c:ptCount val="1"/>
                <c:pt idx="0">
                  <c:v>UNORGANISED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name>Trend line for UNORGANISED</c:name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cat>
            <c:strRef>
              <c:f>'Consumer Electronics'!$H$26:$J$26</c:f>
              <c:strCache>
                <c:ptCount val="3"/>
                <c:pt idx="0">
                  <c:v>YEAR 2014</c:v>
                </c:pt>
                <c:pt idx="1">
                  <c:v>YEAR 2018</c:v>
                </c:pt>
                <c:pt idx="2">
                  <c:v>YEAR 2023</c:v>
                </c:pt>
              </c:strCache>
            </c:strRef>
          </c:cat>
          <c:val>
            <c:numRef>
              <c:f>'Consumer Electronics'!$H$28:$J$28</c:f>
              <c:numCache>
                <c:formatCode>0%</c:formatCode>
                <c:ptCount val="3"/>
                <c:pt idx="0">
                  <c:v>0.39</c:v>
                </c:pt>
                <c:pt idx="1">
                  <c:v>0.34</c:v>
                </c:pt>
                <c:pt idx="2">
                  <c:v>0.26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1CEA-4E58-8748-4FCD858E1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6499280"/>
        <c:axId val="1390460224"/>
      </c:barChart>
      <c:catAx>
        <c:axId val="179649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INDUSTRY SIZE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90460224"/>
        <c:crosses val="autoZero"/>
        <c:auto val="1"/>
        <c:lblAlgn val="ctr"/>
        <c:lblOffset val="100"/>
        <c:noMultiLvlLbl val="1"/>
      </c:catAx>
      <c:valAx>
        <c:axId val="13904602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%" sourceLinked="1"/>
        <c:majorTickMark val="cross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9649928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TR.DAYS vs COMPANIES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'Consumer Electronics'!$K$72</c:f>
              <c:strCache>
                <c:ptCount val="1"/>
                <c:pt idx="0">
                  <c:v>TR.DAYS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61C-4DED-966C-1051EBE5E7F9}"/>
              </c:ext>
            </c:extLst>
          </c:dPt>
          <c:dPt>
            <c:idx val="2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61C-4DED-966C-1051EBE5E7F9}"/>
              </c:ext>
            </c:extLst>
          </c:dPt>
          <c:dPt>
            <c:idx val="4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61C-4DED-966C-1051EBE5E7F9}"/>
              </c:ext>
            </c:extLst>
          </c:dPt>
          <c:dPt>
            <c:idx val="5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61C-4DED-966C-1051EBE5E7F9}"/>
              </c:ext>
            </c:extLst>
          </c:dPt>
          <c:dPt>
            <c:idx val="9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061C-4DED-966C-1051EBE5E7F9}"/>
              </c:ext>
            </c:extLst>
          </c:dPt>
          <c:dPt>
            <c:idx val="10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061C-4DED-966C-1051EBE5E7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'Consumer Electronics'!$J$73:$J$83</c:f>
              <c:strCache>
                <c:ptCount val="11"/>
                <c:pt idx="0">
                  <c:v>HAVELLS</c:v>
                </c:pt>
                <c:pt idx="1">
                  <c:v>DIXON</c:v>
                </c:pt>
                <c:pt idx="2">
                  <c:v>SYMPHONY</c:v>
                </c:pt>
                <c:pt idx="3">
                  <c:v>PGEL</c:v>
                </c:pt>
                <c:pt idx="4">
                  <c:v>IKIO</c:v>
                </c:pt>
                <c:pt idx="5">
                  <c:v>HPL</c:v>
                </c:pt>
                <c:pt idx="6">
                  <c:v>BPL</c:v>
                </c:pt>
                <c:pt idx="7">
                  <c:v>MIRCELECTR</c:v>
                </c:pt>
                <c:pt idx="8">
                  <c:v>CWD</c:v>
                </c:pt>
                <c:pt idx="9">
                  <c:v>VETO</c:v>
                </c:pt>
                <c:pt idx="10">
                  <c:v>CALCOM</c:v>
                </c:pt>
              </c:strCache>
            </c:strRef>
          </c:cat>
          <c:val>
            <c:numRef>
              <c:f>'Consumer Electronics'!$K$73:$K$83</c:f>
              <c:numCache>
                <c:formatCode>0</c:formatCode>
                <c:ptCount val="11"/>
                <c:pt idx="0">
                  <c:v>11.676719295133344</c:v>
                </c:pt>
                <c:pt idx="1">
                  <c:v>63.108595800524931</c:v>
                </c:pt>
                <c:pt idx="2">
                  <c:v>16.604886267902277</c:v>
                </c:pt>
                <c:pt idx="3">
                  <c:v>32.121352477999075</c:v>
                </c:pt>
                <c:pt idx="4">
                  <c:v>140.85062240663902</c:v>
                </c:pt>
                <c:pt idx="5">
                  <c:v>183.94611727416799</c:v>
                </c:pt>
                <c:pt idx="6">
                  <c:v>126.34615384615384</c:v>
                </c:pt>
                <c:pt idx="7">
                  <c:v>53.927927927927925</c:v>
                </c:pt>
                <c:pt idx="8">
                  <c:v>126.11135563380282</c:v>
                </c:pt>
                <c:pt idx="9">
                  <c:v>141.73539518900344</c:v>
                </c:pt>
                <c:pt idx="10">
                  <c:v>545.21875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C-061C-4DED-966C-1051EBE5E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9895790"/>
        <c:axId val="866326335"/>
      </c:barChart>
      <c:catAx>
        <c:axId val="90989579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COMPANIES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66326335"/>
        <c:crosses val="autoZero"/>
        <c:auto val="1"/>
        <c:lblAlgn val="ctr"/>
        <c:lblOffset val="100"/>
        <c:noMultiLvlLbl val="1"/>
      </c:catAx>
      <c:valAx>
        <c:axId val="86632633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TR.DAYS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0989579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DEBT2EQUITY vs COMPANIES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'Consumer Electronics'!$C$104</c:f>
              <c:strCache>
                <c:ptCount val="1"/>
                <c:pt idx="0">
                  <c:v>DEBT2EQUITY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5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E86-4B93-BEDD-2EF7ED61A26E}"/>
              </c:ext>
            </c:extLst>
          </c:dPt>
          <c:dPt>
            <c:idx val="7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E86-4B93-BEDD-2EF7ED61A26E}"/>
              </c:ext>
            </c:extLst>
          </c:dPt>
          <c:dPt>
            <c:idx val="10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E86-4B93-BEDD-2EF7ED61A2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'Consumer Electronics'!$B$105:$B$115</c:f>
              <c:strCache>
                <c:ptCount val="11"/>
                <c:pt idx="0">
                  <c:v>HAVELLS</c:v>
                </c:pt>
                <c:pt idx="1">
                  <c:v>DIXON</c:v>
                </c:pt>
                <c:pt idx="2">
                  <c:v>SYMPHONY</c:v>
                </c:pt>
                <c:pt idx="3">
                  <c:v>PGEL</c:v>
                </c:pt>
                <c:pt idx="4">
                  <c:v>IKIO</c:v>
                </c:pt>
                <c:pt idx="5">
                  <c:v>HPL</c:v>
                </c:pt>
                <c:pt idx="6">
                  <c:v>BPL</c:v>
                </c:pt>
                <c:pt idx="7">
                  <c:v>MIRCELECTR</c:v>
                </c:pt>
                <c:pt idx="8">
                  <c:v>CWD</c:v>
                </c:pt>
                <c:pt idx="9">
                  <c:v>VETO</c:v>
                </c:pt>
                <c:pt idx="10">
                  <c:v>CALCOM</c:v>
                </c:pt>
              </c:strCache>
            </c:strRef>
          </c:cat>
          <c:val>
            <c:numRef>
              <c:f>'Consumer Electronics'!$C$105:$C$115</c:f>
              <c:numCache>
                <c:formatCode>#,##0.00</c:formatCode>
                <c:ptCount val="11"/>
                <c:pt idx="0">
                  <c:v>0</c:v>
                </c:pt>
                <c:pt idx="1">
                  <c:v>0.16734417344173441</c:v>
                </c:pt>
                <c:pt idx="2">
                  <c:v>0.23494860499265785</c:v>
                </c:pt>
                <c:pt idx="3">
                  <c:v>0.2857142857142857</c:v>
                </c:pt>
                <c:pt idx="4">
                  <c:v>8.9694656488549615E-2</c:v>
                </c:pt>
                <c:pt idx="5">
                  <c:v>0.77613776137761381</c:v>
                </c:pt>
                <c:pt idx="6">
                  <c:v>4.0201005025125629E-2</c:v>
                </c:pt>
                <c:pt idx="7">
                  <c:v>0.6387096774193548</c:v>
                </c:pt>
                <c:pt idx="8">
                  <c:v>0.26765188834154352</c:v>
                </c:pt>
                <c:pt idx="9">
                  <c:v>0.21333333333333335</c:v>
                </c:pt>
                <c:pt idx="10">
                  <c:v>0.55737704918032782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3E86-4B93-BEDD-2EF7ED61A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053150"/>
        <c:axId val="1659365315"/>
      </c:barChart>
      <c:catAx>
        <c:axId val="87705315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COMPANIES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59365315"/>
        <c:crosses val="autoZero"/>
        <c:auto val="1"/>
        <c:lblAlgn val="ctr"/>
        <c:lblOffset val="100"/>
        <c:noMultiLvlLbl val="1"/>
      </c:catAx>
      <c:valAx>
        <c:axId val="165936531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DEBT2EQUITY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7705315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ICR vs COMPANIES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'Consumer Electronics'!$G$104</c:f>
              <c:strCache>
                <c:ptCount val="1"/>
                <c:pt idx="0">
                  <c:v>ICR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A41-4C8C-930A-D468D6ADD0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'Consumer Electronics'!$F$105:$F$115</c:f>
              <c:strCache>
                <c:ptCount val="11"/>
                <c:pt idx="0">
                  <c:v>HAVELLS</c:v>
                </c:pt>
                <c:pt idx="1">
                  <c:v>DIXON</c:v>
                </c:pt>
                <c:pt idx="2">
                  <c:v>SYMPHONY</c:v>
                </c:pt>
                <c:pt idx="3">
                  <c:v>PGEL</c:v>
                </c:pt>
                <c:pt idx="4">
                  <c:v>IKIO</c:v>
                </c:pt>
                <c:pt idx="5">
                  <c:v>HPL</c:v>
                </c:pt>
                <c:pt idx="6">
                  <c:v>BPL</c:v>
                </c:pt>
                <c:pt idx="7">
                  <c:v>MIRCELECTR</c:v>
                </c:pt>
                <c:pt idx="8">
                  <c:v>CWD</c:v>
                </c:pt>
                <c:pt idx="9">
                  <c:v>VETO</c:v>
                </c:pt>
                <c:pt idx="10">
                  <c:v>CALCOM</c:v>
                </c:pt>
              </c:strCache>
            </c:strRef>
          </c:cat>
          <c:val>
            <c:numRef>
              <c:f>'Consumer Electronics'!$G$105:$G$115</c:f>
              <c:numCache>
                <c:formatCode>0</c:formatCode>
                <c:ptCount val="11"/>
                <c:pt idx="0">
                  <c:v>30.472727272727273</c:v>
                </c:pt>
                <c:pt idx="1">
                  <c:v>9.109375</c:v>
                </c:pt>
                <c:pt idx="2">
                  <c:v>12.583333333333334</c:v>
                </c:pt>
                <c:pt idx="3">
                  <c:v>4.666666666666667</c:v>
                </c:pt>
                <c:pt idx="4">
                  <c:v>9.6666666666666661</c:v>
                </c:pt>
                <c:pt idx="5">
                  <c:v>1</c:v>
                </c:pt>
                <c:pt idx="6">
                  <c:v>7</c:v>
                </c:pt>
                <c:pt idx="7">
                  <c:v>1.4545454545454546</c:v>
                </c:pt>
                <c:pt idx="8">
                  <c:v>12.86</c:v>
                </c:pt>
                <c:pt idx="9">
                  <c:v>6.4</c:v>
                </c:pt>
                <c:pt idx="10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AA41-4C8C-930A-D468D6ADD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2967570"/>
        <c:axId val="535671261"/>
      </c:barChart>
      <c:catAx>
        <c:axId val="13229675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COMPANIES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35671261"/>
        <c:crosses val="autoZero"/>
        <c:auto val="1"/>
        <c:lblAlgn val="ctr"/>
        <c:lblOffset val="100"/>
        <c:noMultiLvlLbl val="1"/>
      </c:catAx>
      <c:valAx>
        <c:axId val="53567126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ICR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2296757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DEBTRATIO vs COMPANIES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'Consumer Electronics'!$K$104</c:f>
              <c:strCache>
                <c:ptCount val="1"/>
                <c:pt idx="0">
                  <c:v>DEBTRATIO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1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4A9-41D5-B63C-1657F542D4AD}"/>
              </c:ext>
            </c:extLst>
          </c:dPt>
          <c:dPt>
            <c:idx val="7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4A9-41D5-B63C-1657F542D4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'Consumer Electronics'!$J$105:$J$115</c:f>
              <c:strCache>
                <c:ptCount val="11"/>
                <c:pt idx="0">
                  <c:v>HAVELLS</c:v>
                </c:pt>
                <c:pt idx="1">
                  <c:v>DIXON</c:v>
                </c:pt>
                <c:pt idx="2">
                  <c:v>SYMPHONY</c:v>
                </c:pt>
                <c:pt idx="3">
                  <c:v>PGEL</c:v>
                </c:pt>
                <c:pt idx="4">
                  <c:v>IKIO</c:v>
                </c:pt>
                <c:pt idx="5">
                  <c:v>HPL</c:v>
                </c:pt>
                <c:pt idx="6">
                  <c:v>BPL</c:v>
                </c:pt>
                <c:pt idx="7">
                  <c:v>MIRCELECTR</c:v>
                </c:pt>
                <c:pt idx="8">
                  <c:v>CWD</c:v>
                </c:pt>
                <c:pt idx="9">
                  <c:v>VETO</c:v>
                </c:pt>
                <c:pt idx="10">
                  <c:v>CALCOM</c:v>
                </c:pt>
              </c:strCache>
            </c:strRef>
          </c:cat>
          <c:val>
            <c:numRef>
              <c:f>'Consumer Electronics'!$K$105:$K$115</c:f>
              <c:numCache>
                <c:formatCode>0.0</c:formatCode>
                <c:ptCount val="11"/>
                <c:pt idx="0">
                  <c:v>0.37384280268651299</c:v>
                </c:pt>
                <c:pt idx="1">
                  <c:v>0.76788803270954553</c:v>
                </c:pt>
                <c:pt idx="2">
                  <c:v>0.46080760095011875</c:v>
                </c:pt>
                <c:pt idx="3">
                  <c:v>0.42418661755678333</c:v>
                </c:pt>
                <c:pt idx="4">
                  <c:v>0.18124999999999999</c:v>
                </c:pt>
                <c:pt idx="5">
                  <c:v>0.54555617663499156</c:v>
                </c:pt>
                <c:pt idx="6">
                  <c:v>0.44144144144144143</c:v>
                </c:pt>
                <c:pt idx="7">
                  <c:v>0.72143974960876367</c:v>
                </c:pt>
                <c:pt idx="8">
                  <c:v>0.35294117647058826</c:v>
                </c:pt>
                <c:pt idx="9">
                  <c:v>0.28235294117647058</c:v>
                </c:pt>
                <c:pt idx="10">
                  <c:v>0.46762589928057552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E4A9-41D5-B63C-1657F542D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7240917"/>
        <c:axId val="1744788116"/>
      </c:barChart>
      <c:catAx>
        <c:axId val="166724091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COMPANIES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44788116"/>
        <c:crosses val="autoZero"/>
        <c:auto val="1"/>
        <c:lblAlgn val="ctr"/>
        <c:lblOffset val="100"/>
        <c:noMultiLvlLbl val="1"/>
      </c:catAx>
      <c:valAx>
        <c:axId val="17447881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DEBTRATIO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6724091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ROE and ROA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'Consumer Electronics'!$C$137</c:f>
              <c:strCache>
                <c:ptCount val="1"/>
                <c:pt idx="0">
                  <c:v>ROE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'Consumer Electronics'!$B$138:$B$148</c:f>
              <c:strCache>
                <c:ptCount val="11"/>
                <c:pt idx="0">
                  <c:v>HAVELLS</c:v>
                </c:pt>
                <c:pt idx="1">
                  <c:v>DIXON</c:v>
                </c:pt>
                <c:pt idx="2">
                  <c:v>SYMPHONY</c:v>
                </c:pt>
                <c:pt idx="3">
                  <c:v>PGEL</c:v>
                </c:pt>
                <c:pt idx="4">
                  <c:v>IKIO</c:v>
                </c:pt>
                <c:pt idx="5">
                  <c:v>HPL</c:v>
                </c:pt>
                <c:pt idx="6">
                  <c:v>BPL</c:v>
                </c:pt>
                <c:pt idx="7">
                  <c:v>MIRCELECTR</c:v>
                </c:pt>
                <c:pt idx="8">
                  <c:v>CWD</c:v>
                </c:pt>
                <c:pt idx="9">
                  <c:v>VETO</c:v>
                </c:pt>
                <c:pt idx="10">
                  <c:v>CALCOM</c:v>
                </c:pt>
              </c:strCache>
            </c:strRef>
          </c:cat>
          <c:val>
            <c:numRef>
              <c:f>'Consumer Electronics'!$C$138:$C$148</c:f>
              <c:numCache>
                <c:formatCode>0.0%</c:formatCode>
                <c:ptCount val="11"/>
                <c:pt idx="0">
                  <c:v>0.15397874174087905</c:v>
                </c:pt>
                <c:pt idx="1">
                  <c:v>0.1714862138533961</c:v>
                </c:pt>
                <c:pt idx="2">
                  <c:v>0.1669064748201439</c:v>
                </c:pt>
                <c:pt idx="3">
                  <c:v>7.9875518672199164E-2</c:v>
                </c:pt>
                <c:pt idx="4">
                  <c:v>8.3194675540765387E-2</c:v>
                </c:pt>
                <c:pt idx="5">
                  <c:v>3.4207525655644243E-2</c:v>
                </c:pt>
                <c:pt idx="6">
                  <c:v>2.4193548387096774E-2</c:v>
                </c:pt>
                <c:pt idx="7">
                  <c:v>-6.741573033707865E-2</c:v>
                </c:pt>
                <c:pt idx="8">
                  <c:v>9.83081847279378E-2</c:v>
                </c:pt>
                <c:pt idx="9">
                  <c:v>8.1967213114754092E-2</c:v>
                </c:pt>
                <c:pt idx="10">
                  <c:v>8.1081081081081086E-2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13D-4021-A18D-C7330F420DA9}"/>
            </c:ext>
          </c:extLst>
        </c:ser>
        <c:ser>
          <c:idx val="1"/>
          <c:order val="1"/>
          <c:tx>
            <c:strRef>
              <c:f>'Consumer Electronics'!$D$137</c:f>
              <c:strCache>
                <c:ptCount val="1"/>
                <c:pt idx="0">
                  <c:v>ROA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'Consumer Electronics'!$B$138:$B$148</c:f>
              <c:strCache>
                <c:ptCount val="11"/>
                <c:pt idx="0">
                  <c:v>HAVELLS</c:v>
                </c:pt>
                <c:pt idx="1">
                  <c:v>DIXON</c:v>
                </c:pt>
                <c:pt idx="2">
                  <c:v>SYMPHONY</c:v>
                </c:pt>
                <c:pt idx="3">
                  <c:v>PGEL</c:v>
                </c:pt>
                <c:pt idx="4">
                  <c:v>IKIO</c:v>
                </c:pt>
                <c:pt idx="5">
                  <c:v>HPL</c:v>
                </c:pt>
                <c:pt idx="6">
                  <c:v>BPL</c:v>
                </c:pt>
                <c:pt idx="7">
                  <c:v>MIRCELECTR</c:v>
                </c:pt>
                <c:pt idx="8">
                  <c:v>CWD</c:v>
                </c:pt>
                <c:pt idx="9">
                  <c:v>VETO</c:v>
                </c:pt>
                <c:pt idx="10">
                  <c:v>CALCOM</c:v>
                </c:pt>
              </c:strCache>
            </c:strRef>
          </c:cat>
          <c:val>
            <c:numRef>
              <c:f>'Consumer Electronics'!$D$138:$D$148</c:f>
              <c:numCache>
                <c:formatCode>0.00%</c:formatCode>
                <c:ptCount val="11"/>
                <c:pt idx="0">
                  <c:v>9.7295334906516609E-2</c:v>
                </c:pt>
                <c:pt idx="1">
                  <c:v>4.0100644755464696E-2</c:v>
                </c:pt>
                <c:pt idx="2">
                  <c:v>9.1844813935075223E-2</c:v>
                </c:pt>
                <c:pt idx="3">
                  <c:v>4.7268262737875995E-2</c:v>
                </c:pt>
                <c:pt idx="4">
                  <c:v>7.8125E-2</c:v>
                </c:pt>
                <c:pt idx="5">
                  <c:v>1.6769144773616546E-2</c:v>
                </c:pt>
                <c:pt idx="6">
                  <c:v>1.3513513513513514E-2</c:v>
                </c:pt>
                <c:pt idx="7">
                  <c:v>-1.8779342723004695E-2</c:v>
                </c:pt>
                <c:pt idx="8">
                  <c:v>6.3235294117647056E-2</c:v>
                </c:pt>
                <c:pt idx="9">
                  <c:v>5.8823529411764705E-2</c:v>
                </c:pt>
                <c:pt idx="10">
                  <c:v>4.3165467625899283E-2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13D-4021-A18D-C7330F420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4562863"/>
        <c:axId val="1080948218"/>
      </c:barChart>
      <c:catAx>
        <c:axId val="9945628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COMPANIES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80948218"/>
        <c:crosses val="autoZero"/>
        <c:auto val="1"/>
        <c:lblAlgn val="ctr"/>
        <c:lblOffset val="100"/>
        <c:noMultiLvlLbl val="1"/>
      </c:catAx>
      <c:valAx>
        <c:axId val="10809482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9456286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TRAIL_PE vs COMPANIES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'Consumer Electronics'!$H$137</c:f>
              <c:strCache>
                <c:ptCount val="1"/>
                <c:pt idx="0">
                  <c:v>TRAIL_PE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'Consumer Electronics'!$G$138:$G$148</c:f>
              <c:strCache>
                <c:ptCount val="11"/>
                <c:pt idx="0">
                  <c:v>HAVELLS</c:v>
                </c:pt>
                <c:pt idx="1">
                  <c:v>DIXON</c:v>
                </c:pt>
                <c:pt idx="2">
                  <c:v>SYMPHONY</c:v>
                </c:pt>
                <c:pt idx="3">
                  <c:v>PGEL</c:v>
                </c:pt>
                <c:pt idx="4">
                  <c:v>IKIO</c:v>
                </c:pt>
                <c:pt idx="5">
                  <c:v>HPL</c:v>
                </c:pt>
                <c:pt idx="6">
                  <c:v>BPL</c:v>
                </c:pt>
                <c:pt idx="7">
                  <c:v>MIRCELECTR</c:v>
                </c:pt>
                <c:pt idx="8">
                  <c:v>CWD</c:v>
                </c:pt>
                <c:pt idx="9">
                  <c:v>VETO</c:v>
                </c:pt>
                <c:pt idx="10">
                  <c:v>CALCOM</c:v>
                </c:pt>
              </c:strCache>
            </c:strRef>
          </c:cat>
          <c:val>
            <c:numRef>
              <c:f>'Consumer Electronics'!$H$138:$H$148</c:f>
              <c:numCache>
                <c:formatCode>#,##0.0</c:formatCode>
                <c:ptCount val="11"/>
                <c:pt idx="0">
                  <c:v>71.155885471898202</c:v>
                </c:pt>
                <c:pt idx="1">
                  <c:v>170.56727870649493</c:v>
                </c:pt>
                <c:pt idx="2">
                  <c:v>40.761058109280143</c:v>
                </c:pt>
                <c:pt idx="3">
                  <c:v>103.00207039337474</c:v>
                </c:pt>
                <c:pt idx="4">
                  <c:v>105.22222222222223</c:v>
                </c:pt>
                <c:pt idx="5">
                  <c:v>61.774509803921575</c:v>
                </c:pt>
                <c:pt idx="6">
                  <c:v>40.404040404040401</c:v>
                </c:pt>
                <c:pt idx="7">
                  <c:v>-24.141414141414142</c:v>
                </c:pt>
                <c:pt idx="8">
                  <c:v>-184.08163265306121</c:v>
                </c:pt>
                <c:pt idx="9">
                  <c:v>13.444564047362757</c:v>
                </c:pt>
                <c:pt idx="10">
                  <c:v>56.562500000000007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E8A-4666-AF50-E463ED167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696136"/>
        <c:axId val="1856965807"/>
      </c:barChart>
      <c:catAx>
        <c:axId val="177696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COMPANIES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56965807"/>
        <c:crosses val="autoZero"/>
        <c:auto val="1"/>
        <c:lblAlgn val="ctr"/>
        <c:lblOffset val="100"/>
        <c:noMultiLvlLbl val="1"/>
      </c:catAx>
      <c:valAx>
        <c:axId val="18569658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TRAIL_PE</a:t>
                </a:r>
              </a:p>
            </c:rich>
          </c:tx>
          <c:overlay val="0"/>
        </c:title>
        <c:numFmt formatCode="#,##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769613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'Consumer Electronics'!$C$26</c:f>
              <c:strCache>
                <c:ptCount val="1"/>
                <c:pt idx="0">
                  <c:v>IN CR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'Consumer Electronics'!$B$27:$B$28</c:f>
              <c:strCache>
                <c:ptCount val="2"/>
                <c:pt idx="0">
                  <c:v>YEAR 2018</c:v>
                </c:pt>
                <c:pt idx="1">
                  <c:v>YEAR 2023 EST</c:v>
                </c:pt>
              </c:strCache>
            </c:strRef>
          </c:cat>
          <c:val>
            <c:numRef>
              <c:f>'Consumer Electronics'!$C$27:$C$28</c:f>
              <c:numCache>
                <c:formatCode>General</c:formatCode>
                <c:ptCount val="2"/>
                <c:pt idx="0">
                  <c:v>52500</c:v>
                </c:pt>
                <c:pt idx="1">
                  <c:v>103300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2E2-4264-8760-DC976F551BF3}"/>
            </c:ext>
          </c:extLst>
        </c:ser>
        <c:ser>
          <c:idx val="1"/>
          <c:order val="1"/>
          <c:tx>
            <c:strRef>
              <c:f>'Consumer Electronics'!$D$26</c:f>
              <c:strCache>
                <c:ptCount val="1"/>
                <c:pt idx="0">
                  <c:v>GROWTH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'Consumer Electronics'!$B$27:$B$28</c:f>
              <c:strCache>
                <c:ptCount val="2"/>
                <c:pt idx="0">
                  <c:v>YEAR 2018</c:v>
                </c:pt>
                <c:pt idx="1">
                  <c:v>YEAR 2023 EST</c:v>
                </c:pt>
              </c:strCache>
            </c:strRef>
          </c:cat>
          <c:val>
            <c:numRef>
              <c:f>'Consumer Electronics'!$D$27:$D$28</c:f>
              <c:numCache>
                <c:formatCode>0%</c:formatCode>
                <c:ptCount val="2"/>
                <c:pt idx="1">
                  <c:v>0.14495443482946802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2E2-4264-8760-DC976F551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4252341"/>
        <c:axId val="242626926"/>
      </c:barChart>
      <c:catAx>
        <c:axId val="17242523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42626926"/>
        <c:crosses val="autoZero"/>
        <c:auto val="1"/>
        <c:lblAlgn val="ctr"/>
        <c:lblOffset val="100"/>
        <c:noMultiLvlLbl val="1"/>
      </c:catAx>
      <c:valAx>
        <c:axId val="2426269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2425234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CABLE IN CR and CABLE_SEGMENT%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'Consumer Electronics'!$M$26</c:f>
              <c:strCache>
                <c:ptCount val="1"/>
                <c:pt idx="0">
                  <c:v>CABLE IN CR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'Consumer Electronics'!$L$27:$L$35</c:f>
              <c:strCache>
                <c:ptCount val="9"/>
                <c:pt idx="0">
                  <c:v>POLYCAB</c:v>
                </c:pt>
                <c:pt idx="1">
                  <c:v>GUPTA POWER</c:v>
                </c:pt>
                <c:pt idx="2">
                  <c:v>FINOLEX CABLES</c:v>
                </c:pt>
                <c:pt idx="3">
                  <c:v>HAVELLS</c:v>
                </c:pt>
                <c:pt idx="4">
                  <c:v>KEI INDUSTRIES</c:v>
                </c:pt>
                <c:pt idx="5">
                  <c:v>RRKABEL</c:v>
                </c:pt>
                <c:pt idx="6">
                  <c:v>APAR INDUSTRIES</c:v>
                </c:pt>
                <c:pt idx="7">
                  <c:v>KEC INTERNATIONAL</c:v>
                </c:pt>
                <c:pt idx="8">
                  <c:v>VGUARD</c:v>
                </c:pt>
              </c:strCache>
            </c:strRef>
          </c:cat>
          <c:val>
            <c:numRef>
              <c:f>'Consumer Electronics'!$M$27:$M$35</c:f>
              <c:numCache>
                <c:formatCode>General</c:formatCode>
                <c:ptCount val="9"/>
                <c:pt idx="0">
                  <c:v>6240</c:v>
                </c:pt>
                <c:pt idx="1">
                  <c:v>3110</c:v>
                </c:pt>
                <c:pt idx="2">
                  <c:v>2780</c:v>
                </c:pt>
                <c:pt idx="3">
                  <c:v>2680</c:v>
                </c:pt>
                <c:pt idx="4">
                  <c:v>2430</c:v>
                </c:pt>
                <c:pt idx="5">
                  <c:v>1580</c:v>
                </c:pt>
                <c:pt idx="6">
                  <c:v>1140</c:v>
                </c:pt>
                <c:pt idx="7">
                  <c:v>850</c:v>
                </c:pt>
                <c:pt idx="8">
                  <c:v>680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D53-44C7-A587-13652CEF6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9063444"/>
        <c:axId val="532282586"/>
      </c:barChart>
      <c:lineChart>
        <c:grouping val="standard"/>
        <c:varyColors val="0"/>
        <c:ser>
          <c:idx val="1"/>
          <c:order val="1"/>
          <c:tx>
            <c:strRef>
              <c:f>'Consumer Electronics'!$N$26</c:f>
              <c:strCache>
                <c:ptCount val="1"/>
                <c:pt idx="0">
                  <c:v>CABLE_SEGMENT%</c:v>
                </c:pt>
              </c:strCache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'Consumer Electronics'!$L$27:$L$35</c:f>
              <c:strCache>
                <c:ptCount val="9"/>
                <c:pt idx="0">
                  <c:v>POLYCAB</c:v>
                </c:pt>
                <c:pt idx="1">
                  <c:v>GUPTA POWER</c:v>
                </c:pt>
                <c:pt idx="2">
                  <c:v>FINOLEX CABLES</c:v>
                </c:pt>
                <c:pt idx="3">
                  <c:v>HAVELLS</c:v>
                </c:pt>
                <c:pt idx="4">
                  <c:v>KEI INDUSTRIES</c:v>
                </c:pt>
                <c:pt idx="5">
                  <c:v>RRKABEL</c:v>
                </c:pt>
                <c:pt idx="6">
                  <c:v>APAR INDUSTRIES</c:v>
                </c:pt>
                <c:pt idx="7">
                  <c:v>KEC INTERNATIONAL</c:v>
                </c:pt>
                <c:pt idx="8">
                  <c:v>VGUARD</c:v>
                </c:pt>
              </c:strCache>
            </c:strRef>
          </c:cat>
          <c:val>
            <c:numRef>
              <c:f>'Consumer Electronics'!$N$27:$N$35</c:f>
              <c:numCache>
                <c:formatCode>0%</c:formatCode>
                <c:ptCount val="9"/>
                <c:pt idx="0">
                  <c:v>0.96</c:v>
                </c:pt>
                <c:pt idx="1">
                  <c:v>1</c:v>
                </c:pt>
                <c:pt idx="2">
                  <c:v>0.98</c:v>
                </c:pt>
                <c:pt idx="3">
                  <c:v>0.3</c:v>
                </c:pt>
                <c:pt idx="4">
                  <c:v>0.69</c:v>
                </c:pt>
                <c:pt idx="5">
                  <c:v>1</c:v>
                </c:pt>
                <c:pt idx="6">
                  <c:v>0.19</c:v>
                </c:pt>
                <c:pt idx="7">
                  <c:v>0.08</c:v>
                </c:pt>
                <c:pt idx="8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3-44C7-A587-13652CEF6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063444"/>
        <c:axId val="532282586"/>
      </c:lineChart>
      <c:catAx>
        <c:axId val="21290634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COMPANIES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32282586"/>
        <c:crosses val="autoZero"/>
        <c:auto val="1"/>
        <c:lblAlgn val="ctr"/>
        <c:lblOffset val="100"/>
        <c:noMultiLvlLbl val="1"/>
      </c:catAx>
      <c:valAx>
        <c:axId val="5322825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2906344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Market Cap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'Consumer Electronics'!$C$40</c:f>
              <c:strCache>
                <c:ptCount val="1"/>
                <c:pt idx="0">
                  <c:v>Market Cap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364A-422C-B55A-B1E7476BE5E6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364A-422C-B55A-B1E7476BE5E6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364A-422C-B55A-B1E7476BE5E6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364A-422C-B55A-B1E7476BE5E6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364A-422C-B55A-B1E7476BE5E6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364A-422C-B55A-B1E7476BE5E6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364A-422C-B55A-B1E7476BE5E6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364A-422C-B55A-B1E7476BE5E6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364A-422C-B55A-B1E7476BE5E6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</c:spPr>
            <c:extLst>
              <c:ext xmlns:c16="http://schemas.microsoft.com/office/drawing/2014/chart" uri="{C3380CC4-5D6E-409C-BE32-E72D297353CC}">
                <c16:uniqueId val="{00000013-364A-422C-B55A-B1E7476BE5E6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</c:spPr>
            <c:extLst>
              <c:ext xmlns:c16="http://schemas.microsoft.com/office/drawing/2014/chart" uri="{C3380CC4-5D6E-409C-BE32-E72D297353CC}">
                <c16:uniqueId val="{00000015-364A-422C-B55A-B1E7476BE5E6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</c:spPr>
            <c:extLst>
              <c:ext xmlns:c16="http://schemas.microsoft.com/office/drawing/2014/chart" uri="{C3380CC4-5D6E-409C-BE32-E72D297353CC}">
                <c16:uniqueId val="{00000017-364A-422C-B55A-B1E7476BE5E6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</c:spPr>
            <c:extLst>
              <c:ext xmlns:c16="http://schemas.microsoft.com/office/drawing/2014/chart" uri="{C3380CC4-5D6E-409C-BE32-E72D297353CC}">
                <c16:uniqueId val="{00000019-364A-422C-B55A-B1E7476BE5E6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</c:spPr>
            <c:extLst>
              <c:ext xmlns:c16="http://schemas.microsoft.com/office/drawing/2014/chart" uri="{C3380CC4-5D6E-409C-BE32-E72D297353CC}">
                <c16:uniqueId val="{0000001B-364A-422C-B55A-B1E7476BE5E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'Consumer Electronics'!$B$41:$B$54</c:f>
              <c:strCache>
                <c:ptCount val="14"/>
                <c:pt idx="0">
                  <c:v>HAVELLS</c:v>
                </c:pt>
                <c:pt idx="1">
                  <c:v>DIXON</c:v>
                </c:pt>
                <c:pt idx="2">
                  <c:v>SYMPHONY</c:v>
                </c:pt>
                <c:pt idx="3">
                  <c:v>PGEL</c:v>
                </c:pt>
                <c:pt idx="4">
                  <c:v>IKIO</c:v>
                </c:pt>
                <c:pt idx="5">
                  <c:v>HPL</c:v>
                </c:pt>
                <c:pt idx="6">
                  <c:v>BPL</c:v>
                </c:pt>
                <c:pt idx="7">
                  <c:v>MIRCELECTR</c:v>
                </c:pt>
                <c:pt idx="8">
                  <c:v>CWD</c:v>
                </c:pt>
                <c:pt idx="9">
                  <c:v>VETO</c:v>
                </c:pt>
                <c:pt idx="10">
                  <c:v>CALCOM</c:v>
                </c:pt>
                <c:pt idx="11">
                  <c:v>COMRADE</c:v>
                </c:pt>
                <c:pt idx="12">
                  <c:v>KHAITANLTD</c:v>
                </c:pt>
                <c:pt idx="13">
                  <c:v>VXLINSTR</c:v>
                </c:pt>
              </c:strCache>
            </c:strRef>
          </c:cat>
          <c:val>
            <c:numRef>
              <c:f>'Consumer Electronics'!$C$41:$C$54</c:f>
              <c:numCache>
                <c:formatCode>0</c:formatCode>
                <c:ptCount val="14"/>
                <c:pt idx="0">
                  <c:v>84100.858600000007</c:v>
                </c:pt>
                <c:pt idx="1">
                  <c:v>37227.723231999997</c:v>
                </c:pt>
                <c:pt idx="2">
                  <c:v>6469.5299752000001</c:v>
                </c:pt>
                <c:pt idx="3">
                  <c:v>5178.8934099999997</c:v>
                </c:pt>
                <c:pt idx="4">
                  <c:v>2561.4685642999998</c:v>
                </c:pt>
                <c:pt idx="5">
                  <c:v>2022.5250529</c:v>
                </c:pt>
                <c:pt idx="6">
                  <c:v>587.17367999999999</c:v>
                </c:pt>
                <c:pt idx="7">
                  <c:v>561.31014249999998</c:v>
                </c:pt>
                <c:pt idx="8">
                  <c:v>326</c:v>
                </c:pt>
                <c:pt idx="9">
                  <c:v>238.74572839999999</c:v>
                </c:pt>
                <c:pt idx="10">
                  <c:v>219</c:v>
                </c:pt>
                <c:pt idx="11">
                  <c:v>98</c:v>
                </c:pt>
                <c:pt idx="12">
                  <c:v>31</c:v>
                </c:pt>
                <c:pt idx="1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364A-422C-B55A-B1E7476BE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SALES_23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'Consumer Electronics'!$G$40</c:f>
              <c:strCache>
                <c:ptCount val="1"/>
                <c:pt idx="0">
                  <c:v>SALES_23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AAA4-44EC-9ACD-E7C893334FAA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AAA4-44EC-9ACD-E7C893334FAA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AAA4-44EC-9ACD-E7C893334FAA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AAA4-44EC-9ACD-E7C893334FAA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AAA4-44EC-9ACD-E7C893334FAA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AAA4-44EC-9ACD-E7C893334FAA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AAA4-44EC-9ACD-E7C893334FAA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AAA4-44EC-9ACD-E7C893334FAA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AAA4-44EC-9ACD-E7C893334FAA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</c:spPr>
            <c:extLst>
              <c:ext xmlns:c16="http://schemas.microsoft.com/office/drawing/2014/chart" uri="{C3380CC4-5D6E-409C-BE32-E72D297353CC}">
                <c16:uniqueId val="{00000013-AAA4-44EC-9ACD-E7C893334FAA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</c:spPr>
            <c:extLst>
              <c:ext xmlns:c16="http://schemas.microsoft.com/office/drawing/2014/chart" uri="{C3380CC4-5D6E-409C-BE32-E72D297353CC}">
                <c16:uniqueId val="{00000015-AAA4-44EC-9ACD-E7C893334FA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'Consumer Electronics'!$F$41:$F$51</c:f>
              <c:strCache>
                <c:ptCount val="11"/>
                <c:pt idx="0">
                  <c:v>HAVELLS</c:v>
                </c:pt>
                <c:pt idx="1">
                  <c:v>DIXON</c:v>
                </c:pt>
                <c:pt idx="2">
                  <c:v>SYMPHONY</c:v>
                </c:pt>
                <c:pt idx="3">
                  <c:v>PGEL</c:v>
                </c:pt>
                <c:pt idx="4">
                  <c:v>IKIO</c:v>
                </c:pt>
                <c:pt idx="5">
                  <c:v>HPL</c:v>
                </c:pt>
                <c:pt idx="6">
                  <c:v>BPL</c:v>
                </c:pt>
                <c:pt idx="7">
                  <c:v>MIRCELECTR</c:v>
                </c:pt>
                <c:pt idx="8">
                  <c:v>CWD</c:v>
                </c:pt>
                <c:pt idx="9">
                  <c:v>VETO</c:v>
                </c:pt>
                <c:pt idx="10">
                  <c:v>CALCOM</c:v>
                </c:pt>
              </c:strCache>
            </c:strRef>
          </c:cat>
          <c:val>
            <c:numRef>
              <c:f>'Consumer Electronics'!$G$41:$G$51</c:f>
              <c:numCache>
                <c:formatCode>0</c:formatCode>
                <c:ptCount val="11"/>
                <c:pt idx="0">
                  <c:v>16911</c:v>
                </c:pt>
                <c:pt idx="1">
                  <c:v>12192</c:v>
                </c:pt>
                <c:pt idx="2">
                  <c:v>1187</c:v>
                </c:pt>
                <c:pt idx="3">
                  <c:v>2159</c:v>
                </c:pt>
                <c:pt idx="4">
                  <c:v>241</c:v>
                </c:pt>
                <c:pt idx="5">
                  <c:v>1262</c:v>
                </c:pt>
                <c:pt idx="6">
                  <c:v>52</c:v>
                </c:pt>
                <c:pt idx="7">
                  <c:v>1110</c:v>
                </c:pt>
                <c:pt idx="8">
                  <c:v>22.72</c:v>
                </c:pt>
                <c:pt idx="9">
                  <c:v>291</c:v>
                </c:pt>
                <c:pt idx="10" formatCode="General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AA4-44EC-9ACD-E7C893334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PROFIT_23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'Consumer Electronics'!$K$40</c:f>
              <c:strCache>
                <c:ptCount val="1"/>
                <c:pt idx="0">
                  <c:v>PROFIT_23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757-4ABA-AE1A-6800EB7838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'Consumer Electronics'!$J$41:$J$51</c:f>
              <c:strCache>
                <c:ptCount val="11"/>
                <c:pt idx="0">
                  <c:v>HAVELLS</c:v>
                </c:pt>
                <c:pt idx="1">
                  <c:v>DIXON</c:v>
                </c:pt>
                <c:pt idx="2">
                  <c:v>SYMPHONY</c:v>
                </c:pt>
                <c:pt idx="3">
                  <c:v>PGEL</c:v>
                </c:pt>
                <c:pt idx="4">
                  <c:v>IKIO</c:v>
                </c:pt>
                <c:pt idx="5">
                  <c:v>HPL</c:v>
                </c:pt>
                <c:pt idx="6">
                  <c:v>BPL</c:v>
                </c:pt>
                <c:pt idx="7">
                  <c:v>MIRCELECTR</c:v>
                </c:pt>
                <c:pt idx="8">
                  <c:v>CWD</c:v>
                </c:pt>
                <c:pt idx="9">
                  <c:v>VETO</c:v>
                </c:pt>
                <c:pt idx="10">
                  <c:v>CALCOM</c:v>
                </c:pt>
              </c:strCache>
            </c:strRef>
          </c:cat>
          <c:val>
            <c:numRef>
              <c:f>'Consumer Electronics'!$K$41:$K$51</c:f>
              <c:numCache>
                <c:formatCode>General</c:formatCode>
                <c:ptCount val="11"/>
                <c:pt idx="0">
                  <c:v>1072</c:v>
                </c:pt>
                <c:pt idx="1">
                  <c:v>255</c:v>
                </c:pt>
                <c:pt idx="2">
                  <c:v>116</c:v>
                </c:pt>
                <c:pt idx="3">
                  <c:v>77</c:v>
                </c:pt>
                <c:pt idx="4">
                  <c:v>25</c:v>
                </c:pt>
                <c:pt idx="5">
                  <c:v>30</c:v>
                </c:pt>
                <c:pt idx="6">
                  <c:v>6</c:v>
                </c:pt>
                <c:pt idx="7">
                  <c:v>-12</c:v>
                </c:pt>
                <c:pt idx="8">
                  <c:v>2.15</c:v>
                </c:pt>
                <c:pt idx="9">
                  <c:v>20</c:v>
                </c:pt>
                <c:pt idx="10">
                  <c:v>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3757-4ABA-AE1A-6800EB783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39927"/>
        <c:axId val="1077260355"/>
      </c:barChart>
      <c:catAx>
        <c:axId val="1989399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COMPANIES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77260355"/>
        <c:crosses val="autoZero"/>
        <c:auto val="1"/>
        <c:lblAlgn val="ctr"/>
        <c:lblOffset val="100"/>
        <c:noMultiLvlLbl val="1"/>
      </c:catAx>
      <c:valAx>
        <c:axId val="107726035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PROFIT_23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893992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SALES GR.5YRS vs COMPANIES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'Consumer Electronics'!$T$40</c:f>
              <c:strCache>
                <c:ptCount val="1"/>
                <c:pt idx="0">
                  <c:v>SALES GR.5YRS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6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D89-4E21-859B-2DE243A889AC}"/>
              </c:ext>
            </c:extLst>
          </c:dPt>
          <c:dPt>
            <c:idx val="7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D89-4E21-859B-2DE243A889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'Consumer Electronics'!$N$41:$N$51</c:f>
              <c:strCache>
                <c:ptCount val="11"/>
                <c:pt idx="0">
                  <c:v>HAVELLS</c:v>
                </c:pt>
                <c:pt idx="1">
                  <c:v>DIXON</c:v>
                </c:pt>
                <c:pt idx="2">
                  <c:v>SYMPHONY</c:v>
                </c:pt>
                <c:pt idx="3">
                  <c:v>PGEL</c:v>
                </c:pt>
                <c:pt idx="4">
                  <c:v>IKIO</c:v>
                </c:pt>
                <c:pt idx="5">
                  <c:v>HPL</c:v>
                </c:pt>
                <c:pt idx="6">
                  <c:v>BPL</c:v>
                </c:pt>
                <c:pt idx="7">
                  <c:v>MIRCELECTR</c:v>
                </c:pt>
                <c:pt idx="8">
                  <c:v>CWD</c:v>
                </c:pt>
                <c:pt idx="9">
                  <c:v>VETO</c:v>
                </c:pt>
                <c:pt idx="10">
                  <c:v>CALCOM</c:v>
                </c:pt>
              </c:strCache>
            </c:strRef>
          </c:cat>
          <c:val>
            <c:numRef>
              <c:f>'Consumer Electronics'!$T$41:$T$51</c:f>
              <c:numCache>
                <c:formatCode>0.0%</c:formatCode>
                <c:ptCount val="11"/>
                <c:pt idx="0">
                  <c:v>0.153833807025479</c:v>
                </c:pt>
                <c:pt idx="1">
                  <c:v>0.33707151432939053</c:v>
                </c:pt>
                <c:pt idx="2">
                  <c:v>8.2653702677787377E-2</c:v>
                </c:pt>
                <c:pt idx="3">
                  <c:v>0.39206821746465481</c:v>
                </c:pt>
                <c:pt idx="4">
                  <c:v>1.6559524158066496E-2</c:v>
                </c:pt>
                <c:pt idx="5">
                  <c:v>3.5306150846871054E-2</c:v>
                </c:pt>
                <c:pt idx="6">
                  <c:v>-0.15954138795044259</c:v>
                </c:pt>
                <c:pt idx="7">
                  <c:v>8.8023610713733103E-2</c:v>
                </c:pt>
                <c:pt idx="8">
                  <c:v>0.49720158021323391</c:v>
                </c:pt>
                <c:pt idx="9">
                  <c:v>2.8382064119134132E-2</c:v>
                </c:pt>
                <c:pt idx="10">
                  <c:v>0.44955932735539106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1D89-4E21-859B-2DE243A88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103256"/>
        <c:axId val="1870819398"/>
      </c:barChart>
      <c:catAx>
        <c:axId val="239103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COMPANIES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70819398"/>
        <c:crosses val="autoZero"/>
        <c:auto val="1"/>
        <c:lblAlgn val="ctr"/>
        <c:lblOffset val="100"/>
        <c:noMultiLvlLbl val="1"/>
      </c:catAx>
      <c:valAx>
        <c:axId val="18708193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SALES GR.5YRS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3910325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SALES CY vs COMPANIES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'Consumer Electronics'!$U$40</c:f>
              <c:strCache>
                <c:ptCount val="1"/>
                <c:pt idx="0">
                  <c:v>SALES CY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1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7F2-4E8C-8E4D-AD6F846D45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'Consumer Electronics'!$N$41:$N$51</c:f>
              <c:strCache>
                <c:ptCount val="11"/>
                <c:pt idx="0">
                  <c:v>HAVELLS</c:v>
                </c:pt>
                <c:pt idx="1">
                  <c:v>DIXON</c:v>
                </c:pt>
                <c:pt idx="2">
                  <c:v>SYMPHONY</c:v>
                </c:pt>
                <c:pt idx="3">
                  <c:v>PGEL</c:v>
                </c:pt>
                <c:pt idx="4">
                  <c:v>IKIO</c:v>
                </c:pt>
                <c:pt idx="5">
                  <c:v>HPL</c:v>
                </c:pt>
                <c:pt idx="6">
                  <c:v>BPL</c:v>
                </c:pt>
                <c:pt idx="7">
                  <c:v>MIRCELECTR</c:v>
                </c:pt>
                <c:pt idx="8">
                  <c:v>CWD</c:v>
                </c:pt>
                <c:pt idx="9">
                  <c:v>VETO</c:v>
                </c:pt>
                <c:pt idx="10">
                  <c:v>CALCOM</c:v>
                </c:pt>
              </c:strCache>
            </c:strRef>
          </c:cat>
          <c:val>
            <c:numRef>
              <c:f>'Consumer Electronics'!$U$41:$U$51</c:f>
              <c:numCache>
                <c:formatCode>0.0%</c:formatCode>
                <c:ptCount val="11"/>
                <c:pt idx="0">
                  <c:v>6.4809887055762516E-2</c:v>
                </c:pt>
                <c:pt idx="1">
                  <c:v>0.32037401574803148</c:v>
                </c:pt>
                <c:pt idx="2">
                  <c:v>-4.6335299073294034E-2</c:v>
                </c:pt>
                <c:pt idx="3">
                  <c:v>0.12366836498378886</c:v>
                </c:pt>
                <c:pt idx="5">
                  <c:v>5.8637083993660966E-2</c:v>
                </c:pt>
                <c:pt idx="6">
                  <c:v>0.23076923076923084</c:v>
                </c:pt>
                <c:pt idx="7">
                  <c:v>-0.21351351351351355</c:v>
                </c:pt>
                <c:pt idx="9">
                  <c:v>1.0309278350515427E-2</c:v>
                </c:pt>
                <c:pt idx="10">
                  <c:v>1.8750000000000044E-2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E7F2-4E8C-8E4D-AD6F846D4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338531"/>
        <c:axId val="1284064410"/>
      </c:barChart>
      <c:catAx>
        <c:axId val="5373385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COMPANIES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84064410"/>
        <c:crosses val="autoZero"/>
        <c:auto val="1"/>
        <c:lblAlgn val="ctr"/>
        <c:lblOffset val="100"/>
        <c:noMultiLvlLbl val="1"/>
      </c:catAx>
      <c:valAx>
        <c:axId val="128406441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SALES CY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3733853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MARGIN % vs COMPANIES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'Consumer Electronics'!$C$72</c:f>
              <c:strCache>
                <c:ptCount val="1"/>
                <c:pt idx="0">
                  <c:v>MARGIN %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7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93E-41B4-BE94-2E1D4B4C276F}"/>
              </c:ext>
            </c:extLst>
          </c:dPt>
          <c:cat>
            <c:strRef>
              <c:f>'Consumer Electronics'!$B$73:$B$83</c:f>
              <c:strCache>
                <c:ptCount val="11"/>
                <c:pt idx="0">
                  <c:v>HAVELLS</c:v>
                </c:pt>
                <c:pt idx="1">
                  <c:v>DIXON</c:v>
                </c:pt>
                <c:pt idx="2">
                  <c:v>SYMPHONY</c:v>
                </c:pt>
                <c:pt idx="3">
                  <c:v>PGEL</c:v>
                </c:pt>
                <c:pt idx="4">
                  <c:v>IKIO</c:v>
                </c:pt>
                <c:pt idx="5">
                  <c:v>HPL</c:v>
                </c:pt>
                <c:pt idx="6">
                  <c:v>BPL</c:v>
                </c:pt>
                <c:pt idx="7">
                  <c:v>MIRCELECTR</c:v>
                </c:pt>
                <c:pt idx="8">
                  <c:v>CWD</c:v>
                </c:pt>
                <c:pt idx="9">
                  <c:v>VETO</c:v>
                </c:pt>
                <c:pt idx="10">
                  <c:v>CALCOM</c:v>
                </c:pt>
              </c:strCache>
            </c:strRef>
          </c:cat>
          <c:val>
            <c:numRef>
              <c:f>'Consumer Electronics'!$C$73:$C$83</c:f>
              <c:numCache>
                <c:formatCode>0.0%</c:formatCode>
                <c:ptCount val="11"/>
                <c:pt idx="0">
                  <c:v>6.3390692448702032E-2</c:v>
                </c:pt>
                <c:pt idx="1">
                  <c:v>2.0915354330708662E-2</c:v>
                </c:pt>
                <c:pt idx="2">
                  <c:v>9.7725358045492844E-2</c:v>
                </c:pt>
                <c:pt idx="3">
                  <c:v>3.5664659564613246E-2</c:v>
                </c:pt>
                <c:pt idx="4">
                  <c:v>0.1037344398340249</c:v>
                </c:pt>
                <c:pt idx="5">
                  <c:v>2.3771790808240888E-2</c:v>
                </c:pt>
                <c:pt idx="6">
                  <c:v>0.11538461538461539</c:v>
                </c:pt>
                <c:pt idx="7">
                  <c:v>-1.0810810810810811E-2</c:v>
                </c:pt>
                <c:pt idx="8">
                  <c:v>9.4630281690140844E-2</c:v>
                </c:pt>
                <c:pt idx="9">
                  <c:v>6.8728522336769765E-2</c:v>
                </c:pt>
                <c:pt idx="10">
                  <c:v>3.7499999999999999E-2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393E-41B4-BE94-2E1D4B4C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6487266"/>
        <c:axId val="535766838"/>
      </c:barChart>
      <c:catAx>
        <c:axId val="177648726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COMPANIES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35766838"/>
        <c:crosses val="autoZero"/>
        <c:auto val="1"/>
        <c:lblAlgn val="ctr"/>
        <c:lblOffset val="100"/>
        <c:noMultiLvlLbl val="1"/>
      </c:catAx>
      <c:valAx>
        <c:axId val="53576683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MARGIN %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7648726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CUR. RATIO vs COMPANIES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'Consumer Electronics'!$G$72</c:f>
              <c:strCache>
                <c:ptCount val="1"/>
                <c:pt idx="0">
                  <c:v>CUR. RATIO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'Consumer Electronics'!$F$73:$F$78</c:f>
              <c:strCache>
                <c:ptCount val="6"/>
                <c:pt idx="0">
                  <c:v>HAVELLS</c:v>
                </c:pt>
                <c:pt idx="1">
                  <c:v>DIXON</c:v>
                </c:pt>
                <c:pt idx="2">
                  <c:v>SYMPHONY</c:v>
                </c:pt>
                <c:pt idx="3">
                  <c:v>PGEL</c:v>
                </c:pt>
                <c:pt idx="4">
                  <c:v>IKIO</c:v>
                </c:pt>
                <c:pt idx="5">
                  <c:v>HPL</c:v>
                </c:pt>
              </c:strCache>
            </c:strRef>
          </c:cat>
          <c:val>
            <c:numRef>
              <c:f>'Consumer Electronics'!$G$73:$G$78</c:f>
              <c:numCache>
                <c:formatCode>0.0</c:formatCode>
                <c:ptCount val="6"/>
                <c:pt idx="0">
                  <c:v>1.9766755240625922</c:v>
                </c:pt>
                <c:pt idx="1">
                  <c:v>1.01187485727335</c:v>
                </c:pt>
                <c:pt idx="2">
                  <c:v>1.3822314049586777</c:v>
                </c:pt>
                <c:pt idx="3">
                  <c:v>2.293975903614458</c:v>
                </c:pt>
                <c:pt idx="4">
                  <c:v>5.7159090909090908</c:v>
                </c:pt>
                <c:pt idx="5">
                  <c:v>1.4793577981651376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160-40F2-A9A9-F510C8F69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2520318"/>
        <c:axId val="1448373374"/>
      </c:barChart>
      <c:catAx>
        <c:axId val="213252031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COMPANIES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48373374"/>
        <c:crosses val="autoZero"/>
        <c:auto val="1"/>
        <c:lblAlgn val="ctr"/>
        <c:lblOffset val="100"/>
        <c:noMultiLvlLbl val="1"/>
      </c:catAx>
      <c:valAx>
        <c:axId val="144837337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CUR. RATIO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3252031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1.jpg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876300</xdr:colOff>
      <xdr:row>28</xdr:row>
      <xdr:rowOff>57150</xdr:rowOff>
    </xdr:from>
    <xdr:ext cx="4400550" cy="207645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DABEBFC9-ABCD-4BBC-BBAF-0C5C0B0BF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152400</xdr:colOff>
      <xdr:row>193</xdr:row>
      <xdr:rowOff>180975</xdr:rowOff>
    </xdr:from>
    <xdr:ext cx="8820150" cy="2686050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D8A0379F-13B0-4E70-8439-DAECE1DB63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361950</xdr:colOff>
      <xdr:row>56</xdr:row>
      <xdr:rowOff>123825</xdr:rowOff>
    </xdr:from>
    <xdr:ext cx="3371850" cy="2076450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3D77B563-B80A-4911-BE08-36EB5F257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3</xdr:col>
      <xdr:colOff>1038225</xdr:colOff>
      <xdr:row>56</xdr:row>
      <xdr:rowOff>123825</xdr:rowOff>
    </xdr:from>
    <xdr:ext cx="3419475" cy="2076450"/>
    <xdr:graphicFrame macro="">
      <xdr:nvGraphicFramePr>
        <xdr:cNvPr id="5" name="Chart 4" title="Chart">
          <a:extLst>
            <a:ext uri="{FF2B5EF4-FFF2-40B4-BE49-F238E27FC236}">
              <a16:creationId xmlns:a16="http://schemas.microsoft.com/office/drawing/2014/main" id="{72C3DF82-6A82-4FA4-9DDF-4C97A87003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7</xdr:col>
      <xdr:colOff>361950</xdr:colOff>
      <xdr:row>56</xdr:row>
      <xdr:rowOff>123825</xdr:rowOff>
    </xdr:from>
    <xdr:ext cx="3619500" cy="2076450"/>
    <xdr:graphicFrame macro="">
      <xdr:nvGraphicFramePr>
        <xdr:cNvPr id="6" name="Chart 5" title="Chart">
          <a:extLst>
            <a:ext uri="{FF2B5EF4-FFF2-40B4-BE49-F238E27FC236}">
              <a16:creationId xmlns:a16="http://schemas.microsoft.com/office/drawing/2014/main" id="{A73C9578-52D1-44D9-A048-1F092ED2A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11</xdr:col>
      <xdr:colOff>28575</xdr:colOff>
      <xdr:row>56</xdr:row>
      <xdr:rowOff>123825</xdr:rowOff>
    </xdr:from>
    <xdr:ext cx="5353050" cy="2076450"/>
    <xdr:graphicFrame macro="">
      <xdr:nvGraphicFramePr>
        <xdr:cNvPr id="7" name="Chart 6" title="Chart">
          <a:extLst>
            <a:ext uri="{FF2B5EF4-FFF2-40B4-BE49-F238E27FC236}">
              <a16:creationId xmlns:a16="http://schemas.microsoft.com/office/drawing/2014/main" id="{F67AAB39-ACBB-4080-A397-F40866B01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16</xdr:col>
      <xdr:colOff>914400</xdr:colOff>
      <xdr:row>56</xdr:row>
      <xdr:rowOff>123825</xdr:rowOff>
    </xdr:from>
    <xdr:ext cx="4448175" cy="2076450"/>
    <xdr:graphicFrame macro="">
      <xdr:nvGraphicFramePr>
        <xdr:cNvPr id="8" name="Chart 7" title="Chart">
          <a:extLst>
            <a:ext uri="{FF2B5EF4-FFF2-40B4-BE49-F238E27FC236}">
              <a16:creationId xmlns:a16="http://schemas.microsoft.com/office/drawing/2014/main" id="{2E97F731-3959-4296-B9F8-D8DC7DA5A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0</xdr:col>
      <xdr:colOff>361950</xdr:colOff>
      <xdr:row>86</xdr:row>
      <xdr:rowOff>66675</xdr:rowOff>
    </xdr:from>
    <xdr:ext cx="4067175" cy="2514600"/>
    <xdr:graphicFrame macro="">
      <xdr:nvGraphicFramePr>
        <xdr:cNvPr id="9" name="Chart 8" title="Chart">
          <a:extLst>
            <a:ext uri="{FF2B5EF4-FFF2-40B4-BE49-F238E27FC236}">
              <a16:creationId xmlns:a16="http://schemas.microsoft.com/office/drawing/2014/main" id="{602DC70B-EF21-4ABA-8D97-DE62620C70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4</xdr:col>
      <xdr:colOff>676275</xdr:colOff>
      <xdr:row>86</xdr:row>
      <xdr:rowOff>66675</xdr:rowOff>
    </xdr:from>
    <xdr:ext cx="4029075" cy="2514600"/>
    <xdr:graphicFrame macro="">
      <xdr:nvGraphicFramePr>
        <xdr:cNvPr id="10" name="Chart 9" title="Chart">
          <a:extLst>
            <a:ext uri="{FF2B5EF4-FFF2-40B4-BE49-F238E27FC236}">
              <a16:creationId xmlns:a16="http://schemas.microsoft.com/office/drawing/2014/main" id="{C9D83609-66AC-46D1-BD41-E3D5324A1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8</xdr:col>
      <xdr:colOff>666750</xdr:colOff>
      <xdr:row>86</xdr:row>
      <xdr:rowOff>66675</xdr:rowOff>
    </xdr:from>
    <xdr:ext cx="4067175" cy="2514600"/>
    <xdr:graphicFrame macro="">
      <xdr:nvGraphicFramePr>
        <xdr:cNvPr id="11" name="Chart 10" title="Chart">
          <a:extLst>
            <a:ext uri="{FF2B5EF4-FFF2-40B4-BE49-F238E27FC236}">
              <a16:creationId xmlns:a16="http://schemas.microsoft.com/office/drawing/2014/main" id="{EA108E79-241C-40DE-9847-BEB4887AA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0</xdr:col>
      <xdr:colOff>361950</xdr:colOff>
      <xdr:row>117</xdr:row>
      <xdr:rowOff>57150</xdr:rowOff>
    </xdr:from>
    <xdr:ext cx="4400550" cy="2724150"/>
    <xdr:graphicFrame macro="">
      <xdr:nvGraphicFramePr>
        <xdr:cNvPr id="12" name="Chart 11" title="Chart">
          <a:extLst>
            <a:ext uri="{FF2B5EF4-FFF2-40B4-BE49-F238E27FC236}">
              <a16:creationId xmlns:a16="http://schemas.microsoft.com/office/drawing/2014/main" id="{CBB9BBDF-D809-403C-B1D9-BF24DE8A7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5</xdr:col>
      <xdr:colOff>47625</xdr:colOff>
      <xdr:row>117</xdr:row>
      <xdr:rowOff>19050</xdr:rowOff>
    </xdr:from>
    <xdr:ext cx="4514850" cy="2790825"/>
    <xdr:graphicFrame macro="">
      <xdr:nvGraphicFramePr>
        <xdr:cNvPr id="13" name="Chart 12" title="Chart">
          <a:extLst>
            <a:ext uri="{FF2B5EF4-FFF2-40B4-BE49-F238E27FC236}">
              <a16:creationId xmlns:a16="http://schemas.microsoft.com/office/drawing/2014/main" id="{66CD663E-8D0F-4D89-929D-1FF68835A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9</xdr:col>
      <xdr:colOff>276225</xdr:colOff>
      <xdr:row>117</xdr:row>
      <xdr:rowOff>19050</xdr:rowOff>
    </xdr:from>
    <xdr:ext cx="4514850" cy="2790825"/>
    <xdr:graphicFrame macro="">
      <xdr:nvGraphicFramePr>
        <xdr:cNvPr id="14" name="Chart 13" title="Chart">
          <a:extLst>
            <a:ext uri="{FF2B5EF4-FFF2-40B4-BE49-F238E27FC236}">
              <a16:creationId xmlns:a16="http://schemas.microsoft.com/office/drawing/2014/main" id="{1AF3A2C5-CED7-4CD6-BB2E-5D42ED005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0</xdr:col>
      <xdr:colOff>361950</xdr:colOff>
      <xdr:row>150</xdr:row>
      <xdr:rowOff>85725</xdr:rowOff>
    </xdr:from>
    <xdr:ext cx="4400550" cy="2724150"/>
    <xdr:graphicFrame macro="">
      <xdr:nvGraphicFramePr>
        <xdr:cNvPr id="15" name="Chart 14" title="Chart">
          <a:extLst>
            <a:ext uri="{FF2B5EF4-FFF2-40B4-BE49-F238E27FC236}">
              <a16:creationId xmlns:a16="http://schemas.microsoft.com/office/drawing/2014/main" id="{B1A80B14-30AD-4D21-AF09-7710408BD0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5</xdr:col>
      <xdr:colOff>47625</xdr:colOff>
      <xdr:row>150</xdr:row>
      <xdr:rowOff>85725</xdr:rowOff>
    </xdr:from>
    <xdr:ext cx="4400550" cy="2724150"/>
    <xdr:graphicFrame macro="">
      <xdr:nvGraphicFramePr>
        <xdr:cNvPr id="16" name="Chart 15" title="Chart">
          <a:extLst>
            <a:ext uri="{FF2B5EF4-FFF2-40B4-BE49-F238E27FC236}">
              <a16:creationId xmlns:a16="http://schemas.microsoft.com/office/drawing/2014/main" id="{90737264-0A4D-471F-9382-AC6DCFF4F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0</xdr:col>
      <xdr:colOff>-76200</xdr:colOff>
      <xdr:row>28</xdr:row>
      <xdr:rowOff>57150</xdr:rowOff>
    </xdr:from>
    <xdr:ext cx="5667375" cy="2076450"/>
    <xdr:graphicFrame macro="">
      <xdr:nvGraphicFramePr>
        <xdr:cNvPr id="17" name="Chart 16" title="Chart">
          <a:extLst>
            <a:ext uri="{FF2B5EF4-FFF2-40B4-BE49-F238E27FC236}">
              <a16:creationId xmlns:a16="http://schemas.microsoft.com/office/drawing/2014/main" id="{0EA1FCAA-FF08-4A83-A00A-F67AF0035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1</xdr:col>
      <xdr:colOff>0</xdr:colOff>
      <xdr:row>168</xdr:row>
      <xdr:rowOff>0</xdr:rowOff>
    </xdr:from>
    <xdr:ext cx="200025" cy="200025"/>
    <xdr:pic>
      <xdr:nvPicPr>
        <xdr:cNvPr id="18" name="image3.jpg">
          <a:extLst>
            <a:ext uri="{FF2B5EF4-FFF2-40B4-BE49-F238E27FC236}">
              <a16:creationId xmlns:a16="http://schemas.microsoft.com/office/drawing/2014/main" id="{FFCFE2A6-C85A-421A-B5EE-E99D4F87647B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50520" y="31501080"/>
          <a:ext cx="200025" cy="2000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ofi\Downloads\Consumer%20Electronics%20(4).xlsx" TargetMode="External"/><Relationship Id="rId1" Type="http://schemas.openxmlformats.org/officeDocument/2006/relationships/externalLinkPath" Target="/Users/profi/Downloads/Consumer%20Electronic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umer Electronics"/>
      <sheetName val="Sheet2"/>
      <sheetName val="Havells"/>
    </sheetNames>
    <sheetDataSet>
      <sheetData sheetId="0">
        <row r="26">
          <cell r="C26" t="str">
            <v>IN CR</v>
          </cell>
          <cell r="D26" t="str">
            <v>GROWTH</v>
          </cell>
          <cell r="H26" t="str">
            <v>YEAR 2014</v>
          </cell>
          <cell r="I26" t="str">
            <v>YEAR 2018</v>
          </cell>
          <cell r="J26" t="str">
            <v>YEAR 2023</v>
          </cell>
          <cell r="M26" t="str">
            <v>CABLE IN CR</v>
          </cell>
          <cell r="N26" t="str">
            <v>CABLE_SEGMENT%</v>
          </cell>
        </row>
        <row r="27">
          <cell r="B27" t="str">
            <v>YEAR 2018</v>
          </cell>
          <cell r="C27">
            <v>52500</v>
          </cell>
          <cell r="G27" t="str">
            <v>ORGANISED</v>
          </cell>
          <cell r="H27">
            <v>0.61</v>
          </cell>
          <cell r="I27">
            <v>0.66</v>
          </cell>
          <cell r="J27">
            <v>0.74</v>
          </cell>
          <cell r="L27" t="str">
            <v>POLYCAB</v>
          </cell>
          <cell r="M27">
            <v>6240</v>
          </cell>
          <cell r="N27">
            <v>0.96</v>
          </cell>
        </row>
        <row r="28">
          <cell r="B28" t="str">
            <v>YEAR 2023 EST</v>
          </cell>
          <cell r="C28">
            <v>103300</v>
          </cell>
          <cell r="D28">
            <v>0.14495443482946802</v>
          </cell>
          <cell r="G28" t="str">
            <v>UNORGANISED</v>
          </cell>
          <cell r="H28">
            <v>0.39</v>
          </cell>
          <cell r="I28">
            <v>0.34</v>
          </cell>
          <cell r="J28">
            <v>0.26</v>
          </cell>
          <cell r="L28" t="str">
            <v>GUPTA POWER</v>
          </cell>
          <cell r="M28">
            <v>3110</v>
          </cell>
          <cell r="N28">
            <v>1</v>
          </cell>
        </row>
        <row r="29">
          <cell r="L29" t="str">
            <v>FINOLEX CABLES</v>
          </cell>
          <cell r="M29">
            <v>2780</v>
          </cell>
          <cell r="N29">
            <v>0.98</v>
          </cell>
        </row>
        <row r="30">
          <cell r="L30" t="str">
            <v>HAVELLS</v>
          </cell>
          <cell r="M30">
            <v>2680</v>
          </cell>
          <cell r="N30">
            <v>0.3</v>
          </cell>
        </row>
        <row r="31">
          <cell r="L31" t="str">
            <v>KEI INDUSTRIES</v>
          </cell>
          <cell r="M31">
            <v>2430</v>
          </cell>
          <cell r="N31">
            <v>0.69</v>
          </cell>
        </row>
        <row r="32">
          <cell r="L32" t="str">
            <v>RRKABEL</v>
          </cell>
          <cell r="M32">
            <v>1580</v>
          </cell>
          <cell r="N32">
            <v>1</v>
          </cell>
        </row>
        <row r="33">
          <cell r="L33" t="str">
            <v>APAR INDUSTRIES</v>
          </cell>
          <cell r="M33">
            <v>1140</v>
          </cell>
          <cell r="N33">
            <v>0.19</v>
          </cell>
        </row>
        <row r="34">
          <cell r="L34" t="str">
            <v>KEC INTERNATIONAL</v>
          </cell>
          <cell r="M34">
            <v>850</v>
          </cell>
          <cell r="N34">
            <v>0.08</v>
          </cell>
        </row>
        <row r="35">
          <cell r="L35" t="str">
            <v>VGUARD</v>
          </cell>
          <cell r="M35">
            <v>680</v>
          </cell>
          <cell r="N35">
            <v>0.49</v>
          </cell>
        </row>
        <row r="40">
          <cell r="C40" t="str">
            <v>Market Cap</v>
          </cell>
          <cell r="G40" t="str">
            <v>SALES_23</v>
          </cell>
          <cell r="K40" t="str">
            <v>PROFIT_23</v>
          </cell>
          <cell r="T40" t="str">
            <v>SALES GR.5YRS</v>
          </cell>
          <cell r="U40" t="str">
            <v>SALES CY</v>
          </cell>
        </row>
        <row r="41">
          <cell r="B41" t="str">
            <v>HAVELLS</v>
          </cell>
          <cell r="C41">
            <v>84100.858600000007</v>
          </cell>
          <cell r="F41" t="str">
            <v>HAVELLS</v>
          </cell>
          <cell r="G41">
            <v>16911</v>
          </cell>
          <cell r="J41" t="str">
            <v>HAVELLS</v>
          </cell>
          <cell r="K41">
            <v>1072</v>
          </cell>
          <cell r="N41" t="str">
            <v>HAVELLS</v>
          </cell>
          <cell r="T41">
            <v>0.153833807025479</v>
          </cell>
          <cell r="U41">
            <v>6.4809887055762516E-2</v>
          </cell>
        </row>
        <row r="42">
          <cell r="B42" t="str">
            <v>DIXON</v>
          </cell>
          <cell r="C42">
            <v>37227.723231999997</v>
          </cell>
          <cell r="F42" t="str">
            <v>DIXON</v>
          </cell>
          <cell r="G42">
            <v>12192</v>
          </cell>
          <cell r="J42" t="str">
            <v>DIXON</v>
          </cell>
          <cell r="K42">
            <v>255</v>
          </cell>
          <cell r="N42" t="str">
            <v>DIXON</v>
          </cell>
          <cell r="T42">
            <v>0.33707151432939053</v>
          </cell>
          <cell r="U42">
            <v>0.32037401574803148</v>
          </cell>
        </row>
        <row r="43">
          <cell r="B43" t="str">
            <v>SYMPHONY</v>
          </cell>
          <cell r="C43">
            <v>6469.5299752000001</v>
          </cell>
          <cell r="F43" t="str">
            <v>SYMPHONY</v>
          </cell>
          <cell r="G43">
            <v>1187</v>
          </cell>
          <cell r="J43" t="str">
            <v>SYMPHONY</v>
          </cell>
          <cell r="K43">
            <v>116</v>
          </cell>
          <cell r="N43" t="str">
            <v>SYMPHONY</v>
          </cell>
          <cell r="T43">
            <v>8.2653702677787377E-2</v>
          </cell>
          <cell r="U43">
            <v>-4.6335299073294034E-2</v>
          </cell>
        </row>
        <row r="44">
          <cell r="B44" t="str">
            <v>PGEL</v>
          </cell>
          <cell r="C44">
            <v>5178.8934099999997</v>
          </cell>
          <cell r="F44" t="str">
            <v>PGEL</v>
          </cell>
          <cell r="G44">
            <v>2159</v>
          </cell>
          <cell r="J44" t="str">
            <v>PGEL</v>
          </cell>
          <cell r="K44">
            <v>77</v>
          </cell>
          <cell r="N44" t="str">
            <v>PGEL</v>
          </cell>
          <cell r="T44">
            <v>0.39206821746465481</v>
          </cell>
          <cell r="U44">
            <v>0.12366836498378886</v>
          </cell>
        </row>
        <row r="45">
          <cell r="B45" t="str">
            <v>IKIO</v>
          </cell>
          <cell r="C45">
            <v>2561.4685642999998</v>
          </cell>
          <cell r="F45" t="str">
            <v>IKIO</v>
          </cell>
          <cell r="G45">
            <v>241</v>
          </cell>
          <cell r="J45" t="str">
            <v>IKIO</v>
          </cell>
          <cell r="K45">
            <v>25</v>
          </cell>
          <cell r="N45" t="str">
            <v>IKIO</v>
          </cell>
          <cell r="T45">
            <v>1.6559524158066496E-2</v>
          </cell>
        </row>
        <row r="46">
          <cell r="B46" t="str">
            <v>HPL</v>
          </cell>
          <cell r="C46">
            <v>2022.5250529</v>
          </cell>
          <cell r="F46" t="str">
            <v>HPL</v>
          </cell>
          <cell r="G46">
            <v>1262</v>
          </cell>
          <cell r="J46" t="str">
            <v>HPL</v>
          </cell>
          <cell r="K46">
            <v>30</v>
          </cell>
          <cell r="N46" t="str">
            <v>HPL</v>
          </cell>
          <cell r="T46">
            <v>3.5306150846871054E-2</v>
          </cell>
          <cell r="U46">
            <v>5.8637083993660966E-2</v>
          </cell>
        </row>
        <row r="47">
          <cell r="B47" t="str">
            <v>BPL</v>
          </cell>
          <cell r="C47">
            <v>587.17367999999999</v>
          </cell>
          <cell r="F47" t="str">
            <v>BPL</v>
          </cell>
          <cell r="G47">
            <v>52</v>
          </cell>
          <cell r="J47" t="str">
            <v>BPL</v>
          </cell>
          <cell r="K47">
            <v>6</v>
          </cell>
          <cell r="N47" t="str">
            <v>BPL</v>
          </cell>
          <cell r="T47">
            <v>-0.15954138795044259</v>
          </cell>
          <cell r="U47">
            <v>0.23076923076923084</v>
          </cell>
        </row>
        <row r="48">
          <cell r="B48" t="str">
            <v>MIRCELECTR</v>
          </cell>
          <cell r="C48">
            <v>561.31014249999998</v>
          </cell>
          <cell r="F48" t="str">
            <v>MIRCELECTR</v>
          </cell>
          <cell r="G48">
            <v>1110</v>
          </cell>
          <cell r="J48" t="str">
            <v>MIRCELECTR</v>
          </cell>
          <cell r="K48">
            <v>-12</v>
          </cell>
          <cell r="N48" t="str">
            <v>MIRCELECTR</v>
          </cell>
          <cell r="T48">
            <v>8.8023610713733103E-2</v>
          </cell>
          <cell r="U48">
            <v>-0.21351351351351355</v>
          </cell>
        </row>
        <row r="49">
          <cell r="B49" t="str">
            <v>CWD</v>
          </cell>
          <cell r="C49">
            <v>326</v>
          </cell>
          <cell r="F49" t="str">
            <v>CWD</v>
          </cell>
          <cell r="G49">
            <v>22.72</v>
          </cell>
          <cell r="J49" t="str">
            <v>CWD</v>
          </cell>
          <cell r="K49">
            <v>2.15</v>
          </cell>
          <cell r="N49" t="str">
            <v>CWD</v>
          </cell>
          <cell r="T49">
            <v>0.49720158021323391</v>
          </cell>
        </row>
        <row r="50">
          <cell r="B50" t="str">
            <v>VETO</v>
          </cell>
          <cell r="C50">
            <v>238.74572839999999</v>
          </cell>
          <cell r="F50" t="str">
            <v>VETO</v>
          </cell>
          <cell r="G50">
            <v>291</v>
          </cell>
          <cell r="J50" t="str">
            <v>VETO</v>
          </cell>
          <cell r="K50">
            <v>20</v>
          </cell>
          <cell r="N50" t="str">
            <v>VETO</v>
          </cell>
          <cell r="T50">
            <v>2.8382064119134132E-2</v>
          </cell>
          <cell r="U50">
            <v>1.0309278350515427E-2</v>
          </cell>
        </row>
        <row r="51">
          <cell r="B51" t="str">
            <v>CALCOM</v>
          </cell>
          <cell r="C51">
            <v>219</v>
          </cell>
          <cell r="F51" t="str">
            <v>CALCOM</v>
          </cell>
          <cell r="G51">
            <v>160</v>
          </cell>
          <cell r="J51" t="str">
            <v>CALCOM</v>
          </cell>
          <cell r="K51">
            <v>6</v>
          </cell>
          <cell r="N51" t="str">
            <v>CALCOM</v>
          </cell>
          <cell r="T51">
            <v>0.44955932735539106</v>
          </cell>
          <cell r="U51">
            <v>1.8750000000000044E-2</v>
          </cell>
        </row>
        <row r="52">
          <cell r="B52" t="str">
            <v>COMRADE</v>
          </cell>
          <cell r="C52">
            <v>98</v>
          </cell>
        </row>
        <row r="53">
          <cell r="B53" t="str">
            <v>KHAITANLTD</v>
          </cell>
          <cell r="C53">
            <v>31</v>
          </cell>
        </row>
        <row r="54">
          <cell r="B54" t="str">
            <v>VXLINSTR</v>
          </cell>
          <cell r="C54">
            <v>10</v>
          </cell>
        </row>
        <row r="72">
          <cell r="C72" t="str">
            <v>MARGIN %</v>
          </cell>
          <cell r="G72" t="str">
            <v>CUR. RATIO</v>
          </cell>
          <cell r="K72" t="str">
            <v>TR.DAYS</v>
          </cell>
        </row>
        <row r="73">
          <cell r="B73" t="str">
            <v>HAVELLS</v>
          </cell>
          <cell r="C73">
            <v>6.3390692448702032E-2</v>
          </cell>
          <cell r="F73" t="str">
            <v>HAVELLS</v>
          </cell>
          <cell r="G73">
            <v>1.9766755240625922</v>
          </cell>
          <cell r="J73" t="str">
            <v>HAVELLS</v>
          </cell>
          <cell r="K73">
            <v>11.676719295133344</v>
          </cell>
        </row>
        <row r="74">
          <cell r="B74" t="str">
            <v>DIXON</v>
          </cell>
          <cell r="C74">
            <v>2.0915354330708662E-2</v>
          </cell>
          <cell r="F74" t="str">
            <v>DIXON</v>
          </cell>
          <cell r="G74">
            <v>1.01187485727335</v>
          </cell>
          <cell r="J74" t="str">
            <v>DIXON</v>
          </cell>
          <cell r="K74">
            <v>63.108595800524931</v>
          </cell>
        </row>
        <row r="75">
          <cell r="B75" t="str">
            <v>SYMPHONY</v>
          </cell>
          <cell r="C75">
            <v>9.7725358045492844E-2</v>
          </cell>
          <cell r="F75" t="str">
            <v>SYMPHONY</v>
          </cell>
          <cell r="G75">
            <v>1.3822314049586777</v>
          </cell>
          <cell r="J75" t="str">
            <v>SYMPHONY</v>
          </cell>
          <cell r="K75">
            <v>16.604886267902277</v>
          </cell>
        </row>
        <row r="76">
          <cell r="B76" t="str">
            <v>PGEL</v>
          </cell>
          <cell r="C76">
            <v>3.5664659564613246E-2</v>
          </cell>
          <cell r="F76" t="str">
            <v>PGEL</v>
          </cell>
          <cell r="G76">
            <v>2.293975903614458</v>
          </cell>
          <cell r="J76" t="str">
            <v>PGEL</v>
          </cell>
          <cell r="K76">
            <v>32.121352477999075</v>
          </cell>
        </row>
        <row r="77">
          <cell r="B77" t="str">
            <v>IKIO</v>
          </cell>
          <cell r="C77">
            <v>0.1037344398340249</v>
          </cell>
          <cell r="F77" t="str">
            <v>IKIO</v>
          </cell>
          <cell r="G77">
            <v>5.7159090909090908</v>
          </cell>
          <cell r="J77" t="str">
            <v>IKIO</v>
          </cell>
          <cell r="K77">
            <v>140.85062240663902</v>
          </cell>
        </row>
        <row r="78">
          <cell r="B78" t="str">
            <v>HPL</v>
          </cell>
          <cell r="C78">
            <v>2.3771790808240888E-2</v>
          </cell>
          <cell r="F78" t="str">
            <v>HPL</v>
          </cell>
          <cell r="G78">
            <v>1.4793577981651376</v>
          </cell>
          <cell r="J78" t="str">
            <v>HPL</v>
          </cell>
          <cell r="K78">
            <v>183.94611727416799</v>
          </cell>
        </row>
        <row r="79">
          <cell r="B79" t="str">
            <v>BPL</v>
          </cell>
          <cell r="C79">
            <v>0.11538461538461539</v>
          </cell>
          <cell r="J79" t="str">
            <v>BPL</v>
          </cell>
          <cell r="K79">
            <v>126.34615384615384</v>
          </cell>
        </row>
        <row r="80">
          <cell r="B80" t="str">
            <v>MIRCELECTR</v>
          </cell>
          <cell r="C80">
            <v>-1.0810810810810811E-2</v>
          </cell>
          <cell r="J80" t="str">
            <v>MIRCELECTR</v>
          </cell>
          <cell r="K80">
            <v>53.927927927927925</v>
          </cell>
        </row>
        <row r="81">
          <cell r="B81" t="str">
            <v>CWD</v>
          </cell>
          <cell r="C81">
            <v>9.4630281690140844E-2</v>
          </cell>
          <cell r="J81" t="str">
            <v>CWD</v>
          </cell>
          <cell r="K81">
            <v>126.11135563380282</v>
          </cell>
        </row>
        <row r="82">
          <cell r="B82" t="str">
            <v>VETO</v>
          </cell>
          <cell r="C82">
            <v>6.8728522336769765E-2</v>
          </cell>
          <cell r="J82" t="str">
            <v>VETO</v>
          </cell>
          <cell r="K82">
            <v>141.73539518900344</v>
          </cell>
        </row>
        <row r="83">
          <cell r="B83" t="str">
            <v>CALCOM</v>
          </cell>
          <cell r="C83">
            <v>3.7499999999999999E-2</v>
          </cell>
          <cell r="J83" t="str">
            <v>CALCOM</v>
          </cell>
          <cell r="K83">
            <v>545.21875</v>
          </cell>
        </row>
        <row r="104">
          <cell r="C104" t="str">
            <v>DEBT2EQUITY</v>
          </cell>
          <cell r="G104" t="str">
            <v>ICR</v>
          </cell>
          <cell r="K104" t="str">
            <v>DEBTRATIO</v>
          </cell>
        </row>
        <row r="105">
          <cell r="B105" t="str">
            <v>HAVELLS</v>
          </cell>
          <cell r="C105">
            <v>0</v>
          </cell>
          <cell r="F105" t="str">
            <v>HAVELLS</v>
          </cell>
          <cell r="G105">
            <v>30.472727272727273</v>
          </cell>
          <cell r="J105" t="str">
            <v>HAVELLS</v>
          </cell>
          <cell r="K105">
            <v>0.37384280268651299</v>
          </cell>
        </row>
        <row r="106">
          <cell r="B106" t="str">
            <v>DIXON</v>
          </cell>
          <cell r="C106">
            <v>0.16734417344173441</v>
          </cell>
          <cell r="F106" t="str">
            <v>DIXON</v>
          </cell>
          <cell r="G106">
            <v>9.109375</v>
          </cell>
          <cell r="J106" t="str">
            <v>DIXON</v>
          </cell>
          <cell r="K106">
            <v>0.76788803270954553</v>
          </cell>
        </row>
        <row r="107">
          <cell r="B107" t="str">
            <v>SYMPHONY</v>
          </cell>
          <cell r="C107">
            <v>0.23494860499265785</v>
          </cell>
          <cell r="F107" t="str">
            <v>SYMPHONY</v>
          </cell>
          <cell r="G107">
            <v>12.583333333333334</v>
          </cell>
          <cell r="J107" t="str">
            <v>SYMPHONY</v>
          </cell>
          <cell r="K107">
            <v>0.46080760095011875</v>
          </cell>
        </row>
        <row r="108">
          <cell r="B108" t="str">
            <v>PGEL</v>
          </cell>
          <cell r="C108">
            <v>0.2857142857142857</v>
          </cell>
          <cell r="F108" t="str">
            <v>PGEL</v>
          </cell>
          <cell r="G108">
            <v>4.666666666666667</v>
          </cell>
          <cell r="J108" t="str">
            <v>PGEL</v>
          </cell>
          <cell r="K108">
            <v>0.42418661755678333</v>
          </cell>
        </row>
        <row r="109">
          <cell r="B109" t="str">
            <v>IKIO</v>
          </cell>
          <cell r="C109">
            <v>8.9694656488549615E-2</v>
          </cell>
          <cell r="F109" t="str">
            <v>IKIO</v>
          </cell>
          <cell r="G109">
            <v>9.6666666666666661</v>
          </cell>
          <cell r="J109" t="str">
            <v>IKIO</v>
          </cell>
          <cell r="K109">
            <v>0.18124999999999999</v>
          </cell>
        </row>
        <row r="110">
          <cell r="B110" t="str">
            <v>HPL</v>
          </cell>
          <cell r="C110">
            <v>0.77613776137761381</v>
          </cell>
          <cell r="F110" t="str">
            <v>HPL</v>
          </cell>
          <cell r="G110">
            <v>1</v>
          </cell>
          <cell r="J110" t="str">
            <v>HPL</v>
          </cell>
          <cell r="K110">
            <v>0.54555617663499156</v>
          </cell>
        </row>
        <row r="111">
          <cell r="B111" t="str">
            <v>BPL</v>
          </cell>
          <cell r="C111">
            <v>4.0201005025125629E-2</v>
          </cell>
          <cell r="F111" t="str">
            <v>BPL</v>
          </cell>
          <cell r="G111">
            <v>7</v>
          </cell>
          <cell r="J111" t="str">
            <v>BPL</v>
          </cell>
          <cell r="K111">
            <v>0.44144144144144143</v>
          </cell>
        </row>
        <row r="112">
          <cell r="B112" t="str">
            <v>MIRCELECTR</v>
          </cell>
          <cell r="C112">
            <v>0.6387096774193548</v>
          </cell>
          <cell r="F112" t="str">
            <v>MIRCELECTR</v>
          </cell>
          <cell r="G112">
            <v>1.4545454545454546</v>
          </cell>
          <cell r="J112" t="str">
            <v>MIRCELECTR</v>
          </cell>
          <cell r="K112">
            <v>0.72143974960876367</v>
          </cell>
        </row>
        <row r="113">
          <cell r="B113" t="str">
            <v>CWD</v>
          </cell>
          <cell r="C113">
            <v>0.26765188834154352</v>
          </cell>
          <cell r="F113" t="str">
            <v>CWD</v>
          </cell>
          <cell r="G113">
            <v>12.86</v>
          </cell>
          <cell r="J113" t="str">
            <v>CWD</v>
          </cell>
          <cell r="K113">
            <v>0.35294117647058826</v>
          </cell>
        </row>
        <row r="114">
          <cell r="B114" t="str">
            <v>VETO</v>
          </cell>
          <cell r="C114">
            <v>0.21333333333333335</v>
          </cell>
          <cell r="F114" t="str">
            <v>VETO</v>
          </cell>
          <cell r="G114">
            <v>6.4</v>
          </cell>
          <cell r="J114" t="str">
            <v>VETO</v>
          </cell>
          <cell r="K114">
            <v>0.28235294117647058</v>
          </cell>
        </row>
        <row r="115">
          <cell r="B115" t="str">
            <v>CALCOM</v>
          </cell>
          <cell r="C115">
            <v>0.55737704918032782</v>
          </cell>
          <cell r="F115" t="str">
            <v>CALCOM</v>
          </cell>
          <cell r="G115">
            <v>3</v>
          </cell>
          <cell r="J115" t="str">
            <v>CALCOM</v>
          </cell>
          <cell r="K115">
            <v>0.46762589928057552</v>
          </cell>
        </row>
        <row r="137">
          <cell r="C137" t="str">
            <v>ROE</v>
          </cell>
          <cell r="D137" t="str">
            <v>ROA</v>
          </cell>
          <cell r="H137" t="str">
            <v>TRAIL_PE</v>
          </cell>
        </row>
        <row r="138">
          <cell r="B138" t="str">
            <v>HAVELLS</v>
          </cell>
          <cell r="C138">
            <v>0.15397874174087905</v>
          </cell>
          <cell r="D138">
            <v>9.7295334906516609E-2</v>
          </cell>
          <cell r="G138" t="str">
            <v>HAVELLS</v>
          </cell>
          <cell r="H138">
            <v>71.155885471898202</v>
          </cell>
        </row>
        <row r="139">
          <cell r="B139" t="str">
            <v>DIXON</v>
          </cell>
          <cell r="C139">
            <v>0.1714862138533961</v>
          </cell>
          <cell r="D139">
            <v>4.0100644755464696E-2</v>
          </cell>
          <cell r="G139" t="str">
            <v>DIXON</v>
          </cell>
          <cell r="H139">
            <v>170.56727870649493</v>
          </cell>
        </row>
        <row r="140">
          <cell r="B140" t="str">
            <v>SYMPHONY</v>
          </cell>
          <cell r="C140">
            <v>0.1669064748201439</v>
          </cell>
          <cell r="D140">
            <v>9.1844813935075223E-2</v>
          </cell>
          <cell r="G140" t="str">
            <v>SYMPHONY</v>
          </cell>
          <cell r="H140">
            <v>40.761058109280143</v>
          </cell>
        </row>
        <row r="141">
          <cell r="B141" t="str">
            <v>PGEL</v>
          </cell>
          <cell r="C141">
            <v>7.9875518672199164E-2</v>
          </cell>
          <cell r="D141">
            <v>4.7268262737875995E-2</v>
          </cell>
          <cell r="G141" t="str">
            <v>PGEL</v>
          </cell>
          <cell r="H141">
            <v>103.00207039337474</v>
          </cell>
        </row>
        <row r="142">
          <cell r="B142" t="str">
            <v>IKIO</v>
          </cell>
          <cell r="C142">
            <v>8.3194675540765387E-2</v>
          </cell>
          <cell r="D142">
            <v>7.8125E-2</v>
          </cell>
          <cell r="G142" t="str">
            <v>IKIO</v>
          </cell>
          <cell r="H142">
            <v>105.22222222222223</v>
          </cell>
        </row>
        <row r="143">
          <cell r="B143" t="str">
            <v>HPL</v>
          </cell>
          <cell r="C143">
            <v>3.4207525655644243E-2</v>
          </cell>
          <cell r="D143">
            <v>1.6769144773616546E-2</v>
          </cell>
          <cell r="G143" t="str">
            <v>HPL</v>
          </cell>
          <cell r="H143">
            <v>61.774509803921575</v>
          </cell>
        </row>
        <row r="144">
          <cell r="B144" t="str">
            <v>BPL</v>
          </cell>
          <cell r="C144">
            <v>2.4193548387096774E-2</v>
          </cell>
          <cell r="D144">
            <v>1.3513513513513514E-2</v>
          </cell>
          <cell r="G144" t="str">
            <v>BPL</v>
          </cell>
          <cell r="H144">
            <v>40.404040404040401</v>
          </cell>
        </row>
        <row r="145">
          <cell r="B145" t="str">
            <v>MIRCELECTR</v>
          </cell>
          <cell r="C145">
            <v>-6.741573033707865E-2</v>
          </cell>
          <cell r="D145">
            <v>-1.8779342723004695E-2</v>
          </cell>
          <cell r="G145" t="str">
            <v>MIRCELECTR</v>
          </cell>
          <cell r="H145">
            <v>-24.141414141414142</v>
          </cell>
        </row>
        <row r="146">
          <cell r="B146" t="str">
            <v>CWD</v>
          </cell>
          <cell r="C146">
            <v>9.83081847279378E-2</v>
          </cell>
          <cell r="D146">
            <v>6.3235294117647056E-2</v>
          </cell>
          <cell r="G146" t="str">
            <v>CWD</v>
          </cell>
          <cell r="H146">
            <v>-184.08163265306121</v>
          </cell>
        </row>
        <row r="147">
          <cell r="B147" t="str">
            <v>VETO</v>
          </cell>
          <cell r="C147">
            <v>8.1967213114754092E-2</v>
          </cell>
          <cell r="D147">
            <v>5.8823529411764705E-2</v>
          </cell>
          <cell r="G147" t="str">
            <v>VETO</v>
          </cell>
          <cell r="H147">
            <v>13.444564047362757</v>
          </cell>
        </row>
        <row r="148">
          <cell r="B148" t="str">
            <v>CALCOM</v>
          </cell>
          <cell r="C148">
            <v>8.1081081081081086E-2</v>
          </cell>
          <cell r="D148">
            <v>4.3165467625899283E-2</v>
          </cell>
          <cell r="G148" t="str">
            <v>CALCOM</v>
          </cell>
          <cell r="H148">
            <v>56.562500000000007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0C5A5-B134-4953-B112-E73BDEF6C9F5}">
  <sheetPr>
    <outlinePr summaryBelow="0" summaryRight="0"/>
  </sheetPr>
  <dimension ref="B2:AO175"/>
  <sheetViews>
    <sheetView showGridLines="0" tabSelected="1" workbookViewId="0"/>
  </sheetViews>
  <sheetFormatPr defaultColWidth="12.6640625" defaultRowHeight="15.75" customHeight="1" x14ac:dyDescent="0.3"/>
  <cols>
    <col min="1" max="1" width="5.109375" customWidth="1"/>
    <col min="2" max="2" width="19.33203125" customWidth="1"/>
    <col min="3" max="3" width="10.88671875" customWidth="1"/>
    <col min="4" max="4" width="13.88671875" customWidth="1"/>
    <col min="5" max="5" width="12.6640625" customWidth="1"/>
    <col min="6" max="6" width="11.77734375" customWidth="1"/>
    <col min="7" max="7" width="15.33203125" customWidth="1"/>
    <col min="8" max="8" width="12.6640625" customWidth="1"/>
    <col min="9" max="9" width="16.33203125" customWidth="1"/>
    <col min="10" max="10" width="12.88671875" customWidth="1"/>
    <col min="11" max="11" width="9.88671875" customWidth="1"/>
    <col min="12" max="12" width="12" customWidth="1"/>
    <col min="13" max="13" width="12.6640625" customWidth="1"/>
    <col min="14" max="14" width="14.21875" customWidth="1"/>
    <col min="15" max="15" width="8.77734375" customWidth="1"/>
    <col min="16" max="16" width="13.77734375" customWidth="1"/>
    <col min="17" max="17" width="20.88671875" customWidth="1"/>
    <col min="18" max="19" width="10.88671875" customWidth="1"/>
    <col min="20" max="20" width="13.6640625" customWidth="1"/>
    <col min="21" max="21" width="11.77734375" customWidth="1"/>
    <col min="22" max="22" width="14.44140625" customWidth="1"/>
    <col min="23" max="23" width="12.109375" customWidth="1"/>
    <col min="24" max="24" width="13.109375" customWidth="1"/>
    <col min="25" max="25" width="15.33203125" customWidth="1"/>
    <col min="26" max="26" width="10.88671875" customWidth="1"/>
    <col min="27" max="28" width="11.77734375" customWidth="1"/>
    <col min="29" max="29" width="12.88671875" customWidth="1"/>
    <col min="30" max="30" width="3.77734375" customWidth="1"/>
    <col min="31" max="31" width="10.109375" customWidth="1"/>
    <col min="32" max="32" width="7.33203125" customWidth="1"/>
    <col min="33" max="33" width="11.109375" customWidth="1"/>
    <col min="34" max="34" width="9.21875" customWidth="1"/>
    <col min="35" max="35" width="5.77734375" customWidth="1"/>
    <col min="36" max="36" width="4.6640625" customWidth="1"/>
    <col min="37" max="37" width="6.21875" customWidth="1"/>
    <col min="38" max="38" width="8.33203125" customWidth="1"/>
    <col min="39" max="39" width="5.6640625" customWidth="1"/>
    <col min="40" max="40" width="9.21875" customWidth="1"/>
    <col min="41" max="41" width="3.77734375" customWidth="1"/>
  </cols>
  <sheetData>
    <row r="2" spans="2:41" ht="15.75" customHeight="1" x14ac:dyDescent="0.4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4" spans="2:41" ht="15.75" customHeight="1" x14ac:dyDescent="0.45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9</v>
      </c>
      <c r="K4" s="5" t="s">
        <v>10</v>
      </c>
      <c r="L4" s="5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7" t="s">
        <v>16</v>
      </c>
      <c r="R4" s="7" t="s">
        <v>17</v>
      </c>
      <c r="S4" s="7" t="s">
        <v>18</v>
      </c>
      <c r="T4" s="7" t="s">
        <v>19</v>
      </c>
      <c r="U4" s="7" t="s">
        <v>20</v>
      </c>
      <c r="V4" s="7" t="s">
        <v>21</v>
      </c>
      <c r="W4" s="7" t="s">
        <v>22</v>
      </c>
      <c r="X4" s="7" t="s">
        <v>23</v>
      </c>
    </row>
    <row r="5" spans="2:41" ht="13.8" x14ac:dyDescent="0.3">
      <c r="B5" s="8" t="s">
        <v>24</v>
      </c>
      <c r="C5" s="9">
        <v>139632.22838530003</v>
      </c>
      <c r="D5" s="9">
        <v>362.6</v>
      </c>
      <c r="E5" s="9">
        <v>11989.27</v>
      </c>
      <c r="F5" s="9">
        <v>1546.89</v>
      </c>
      <c r="G5" s="9">
        <v>24294</v>
      </c>
      <c r="H5" s="9">
        <v>14749.02</v>
      </c>
      <c r="I5" s="9">
        <v>35587.72</v>
      </c>
      <c r="J5" s="9">
        <v>40393</v>
      </c>
      <c r="K5" s="9">
        <v>1597.15</v>
      </c>
      <c r="L5" s="9">
        <v>1805.5</v>
      </c>
      <c r="M5" s="9">
        <v>103.72075848303392</v>
      </c>
      <c r="N5" s="10">
        <v>1.5106493506493506</v>
      </c>
      <c r="O5" s="11">
        <v>42.705889840652901</v>
      </c>
      <c r="P5" s="12">
        <v>0.12902286794775664</v>
      </c>
      <c r="Q5" s="10">
        <v>0.50205812134683458</v>
      </c>
      <c r="R5" s="13">
        <v>0.12930430776878318</v>
      </c>
      <c r="S5" s="9">
        <v>4.4047159404302265</v>
      </c>
      <c r="T5" s="14">
        <v>6.5742570181937937E-2</v>
      </c>
      <c r="U5" s="12">
        <v>110.03540744597763</v>
      </c>
      <c r="V5" s="13">
        <v>9.0879837973150083E-3</v>
      </c>
      <c r="W5" s="9">
        <v>1294.4552208658636</v>
      </c>
      <c r="X5" s="9">
        <v>9.7951476386481247</v>
      </c>
    </row>
    <row r="6" spans="2:41" ht="13.8" x14ac:dyDescent="0.3">
      <c r="I6" s="13">
        <f>(I5/H5)^(1/5)-1</f>
        <v>0.19263458735556038</v>
      </c>
      <c r="J6" s="13">
        <f>(J5/I5)-1</f>
        <v>0.13502635178651512</v>
      </c>
      <c r="K6" s="13">
        <f>K5/I5</f>
        <v>4.4879244863115703E-2</v>
      </c>
      <c r="L6" s="13">
        <f>(L5/K5)-1</f>
        <v>0.13045111605046489</v>
      </c>
    </row>
    <row r="8" spans="2:41" ht="15.75" customHeight="1" x14ac:dyDescent="0.45">
      <c r="B8" s="15" t="s">
        <v>25</v>
      </c>
      <c r="C8" s="5" t="s">
        <v>26</v>
      </c>
      <c r="D8" s="5" t="s">
        <v>27</v>
      </c>
      <c r="E8" s="5" t="s">
        <v>2</v>
      </c>
      <c r="F8" s="5" t="s">
        <v>28</v>
      </c>
      <c r="G8" s="5" t="s">
        <v>29</v>
      </c>
      <c r="H8" s="5" t="s">
        <v>6</v>
      </c>
      <c r="I8" s="5" t="s">
        <v>30</v>
      </c>
      <c r="J8" s="5" t="s">
        <v>3</v>
      </c>
      <c r="K8" s="5" t="s">
        <v>31</v>
      </c>
      <c r="L8" s="5" t="s">
        <v>5</v>
      </c>
      <c r="M8" s="5" t="s">
        <v>32</v>
      </c>
      <c r="N8" s="5" t="s">
        <v>33</v>
      </c>
      <c r="O8" s="5" t="s">
        <v>34</v>
      </c>
      <c r="P8" s="5" t="s">
        <v>35</v>
      </c>
      <c r="Q8" s="5" t="s">
        <v>36</v>
      </c>
      <c r="R8" s="5" t="s">
        <v>7</v>
      </c>
      <c r="S8" s="5" t="s">
        <v>8</v>
      </c>
      <c r="T8" s="5" t="s">
        <v>9</v>
      </c>
      <c r="U8" s="5" t="s">
        <v>10</v>
      </c>
      <c r="V8" s="5" t="s">
        <v>11</v>
      </c>
      <c r="W8" s="5" t="s">
        <v>37</v>
      </c>
      <c r="X8" s="5" t="s">
        <v>38</v>
      </c>
      <c r="Y8" s="5" t="s">
        <v>39</v>
      </c>
      <c r="Z8" s="5" t="s">
        <v>40</v>
      </c>
      <c r="AA8" s="5" t="s">
        <v>41</v>
      </c>
      <c r="AB8" s="5" t="s">
        <v>42</v>
      </c>
      <c r="AC8" s="5" t="s">
        <v>43</v>
      </c>
      <c r="AD8" s="5" t="s">
        <v>12</v>
      </c>
      <c r="AE8" s="5" t="s">
        <v>13</v>
      </c>
      <c r="AF8" s="5" t="s">
        <v>14</v>
      </c>
      <c r="AG8" s="5" t="s">
        <v>15</v>
      </c>
      <c r="AH8" s="5" t="s">
        <v>16</v>
      </c>
      <c r="AI8" s="5" t="s">
        <v>17</v>
      </c>
      <c r="AJ8" s="5" t="s">
        <v>18</v>
      </c>
      <c r="AK8" s="5" t="s">
        <v>19</v>
      </c>
      <c r="AL8" s="5" t="s">
        <v>20</v>
      </c>
      <c r="AM8" s="5" t="s">
        <v>21</v>
      </c>
      <c r="AN8" s="5" t="s">
        <v>22</v>
      </c>
      <c r="AO8" s="5" t="s">
        <v>23</v>
      </c>
    </row>
    <row r="9" spans="2:41" ht="15.75" customHeight="1" x14ac:dyDescent="0.45">
      <c r="B9" s="16" t="s">
        <v>44</v>
      </c>
      <c r="C9" s="17">
        <f ca="1">IFERROR(__xludf.DUMMYFUNCTION("GOOGLEFINANCE(""nse:""&amp;B9,""price"")"),1342)</f>
        <v>1342</v>
      </c>
      <c r="D9" s="18">
        <v>44880</v>
      </c>
      <c r="E9" s="19">
        <f ca="1">IFERROR(__xludf.DUMMYFUNCTION("GOOGLEFINANCE(""nse:""&amp;B9,""marketcap"")/10000000"),84100.8586)</f>
        <v>84100.858600000007</v>
      </c>
      <c r="F9" s="19">
        <v>6695</v>
      </c>
      <c r="G9" s="19">
        <v>3387</v>
      </c>
      <c r="H9" s="20">
        <v>11018</v>
      </c>
      <c r="I9" s="20">
        <v>4119</v>
      </c>
      <c r="J9" s="19">
        <v>63</v>
      </c>
      <c r="K9" s="19">
        <v>6899</v>
      </c>
      <c r="L9" s="19">
        <v>0</v>
      </c>
      <c r="M9" s="19">
        <v>541</v>
      </c>
      <c r="N9" s="19">
        <v>1</v>
      </c>
      <c r="O9" s="19"/>
      <c r="P9" s="19">
        <v>18.86</v>
      </c>
      <c r="Q9" s="21">
        <v>0.60229999999999995</v>
      </c>
      <c r="R9" s="19">
        <v>8269</v>
      </c>
      <c r="S9" s="19">
        <v>16911</v>
      </c>
      <c r="T9" s="22">
        <v>18007</v>
      </c>
      <c r="U9" s="23">
        <v>1072</v>
      </c>
      <c r="V9" s="24">
        <v>1182</v>
      </c>
      <c r="W9" s="23">
        <v>55</v>
      </c>
      <c r="X9" s="9">
        <v>15290</v>
      </c>
      <c r="Y9" s="25">
        <f t="shared" ref="Y9:Y19" si="0">(S9/R9)^(1/5)-1</f>
        <v>0.153833807025479</v>
      </c>
      <c r="Z9" s="26">
        <f t="shared" ref="Z9:Z12" si="1">(T9/S9)-1</f>
        <v>6.4809887055762516E-2</v>
      </c>
      <c r="AA9" s="13">
        <f t="shared" ref="AA9:AA12" si="2">(V9/U9)-1</f>
        <v>0.10261194029850751</v>
      </c>
      <c r="AB9" s="25">
        <f t="shared" ref="AB9:AC19" si="3">U9/S9</f>
        <v>6.3390692448702032E-2</v>
      </c>
      <c r="AC9" s="26">
        <f t="shared" si="3"/>
        <v>6.5641139556839007E-2</v>
      </c>
      <c r="AD9" s="27">
        <f t="shared" ref="AD9:AD19" si="4">(S9-X9+W9)/W9</f>
        <v>30.472727272727273</v>
      </c>
      <c r="AE9" s="28">
        <f t="shared" ref="AE9:AE14" si="5">F9/G9</f>
        <v>1.9766755240625922</v>
      </c>
      <c r="AF9" s="29">
        <f t="shared" ref="AF9:AF19" si="6">(M9/S9)*365</f>
        <v>11.676719295133344</v>
      </c>
      <c r="AG9" s="30">
        <f t="shared" ref="AG9:AG19" si="7">L9/K9</f>
        <v>0</v>
      </c>
      <c r="AH9" s="28">
        <f t="shared" ref="AH9:AH19" si="8">I9/H9</f>
        <v>0.37384280268651299</v>
      </c>
      <c r="AI9" s="26">
        <f t="shared" ref="AI9:AI19" si="9">U9/(J9+K9)</f>
        <v>0.15397874174087905</v>
      </c>
      <c r="AJ9" s="29">
        <f t="shared" ref="AJ9:AJ19" si="10">U9/J9</f>
        <v>17.015873015873016</v>
      </c>
      <c r="AK9" s="31">
        <f t="shared" ref="AK9:AK19" si="11">U9/H9</f>
        <v>9.7295334906516609E-2</v>
      </c>
      <c r="AL9" s="32">
        <f t="shared" ref="AL9:AL19" ca="1" si="12">C9/P9</f>
        <v>71.155885471898202</v>
      </c>
      <c r="AM9" s="26">
        <f t="shared" ref="AM9:AM19" ca="1" si="13">P9/C9</f>
        <v>1.4053651266766021E-2</v>
      </c>
      <c r="AN9" s="30">
        <f t="shared" ref="AN9:AN19" si="14">K9/(J9/N9)</f>
        <v>109.50793650793651</v>
      </c>
      <c r="AO9" s="29">
        <f t="shared" ref="AO9:AO19" ca="1" si="15">C9/AN9</f>
        <v>12.254819539063632</v>
      </c>
    </row>
    <row r="10" spans="2:41" ht="15.75" customHeight="1" x14ac:dyDescent="0.45">
      <c r="B10" s="16" t="s">
        <v>45</v>
      </c>
      <c r="C10" s="17">
        <f ca="1">IFERROR(__xludf.DUMMYFUNCTION("GOOGLEFINANCE(""nse:""&amp;B10,""price"")"),6224)</f>
        <v>6224</v>
      </c>
      <c r="D10" s="18">
        <v>44880</v>
      </c>
      <c r="E10" s="19">
        <f ca="1">IFERROR(__xludf.DUMMYFUNCTION("GOOGLEFINANCE(""nse:""&amp;B10,""marketcap"")/10000000"),37227.723232)</f>
        <v>37227.723231999997</v>
      </c>
      <c r="F10" s="19">
        <v>4431</v>
      </c>
      <c r="G10" s="19">
        <v>4379</v>
      </c>
      <c r="H10" s="20">
        <v>6359</v>
      </c>
      <c r="I10" s="20">
        <v>4883</v>
      </c>
      <c r="J10" s="19">
        <v>11</v>
      </c>
      <c r="K10" s="19">
        <v>1476</v>
      </c>
      <c r="L10" s="19">
        <v>247</v>
      </c>
      <c r="M10" s="19">
        <v>2108</v>
      </c>
      <c r="N10" s="19">
        <v>2</v>
      </c>
      <c r="O10" s="19"/>
      <c r="P10" s="19">
        <v>36.49</v>
      </c>
      <c r="Q10" s="21">
        <v>0.2666</v>
      </c>
      <c r="R10" s="19">
        <v>2853</v>
      </c>
      <c r="S10" s="19">
        <v>12192</v>
      </c>
      <c r="T10" s="22">
        <v>16098</v>
      </c>
      <c r="U10" s="23">
        <v>255</v>
      </c>
      <c r="V10" s="24">
        <v>358</v>
      </c>
      <c r="W10" s="23">
        <v>64</v>
      </c>
      <c r="X10" s="9">
        <v>11673</v>
      </c>
      <c r="Y10" s="25">
        <f t="shared" si="0"/>
        <v>0.33707151432939031</v>
      </c>
      <c r="Z10" s="26">
        <f t="shared" si="1"/>
        <v>0.32037401574803148</v>
      </c>
      <c r="AA10" s="13">
        <f t="shared" si="2"/>
        <v>0.40392156862745088</v>
      </c>
      <c r="AB10" s="25">
        <f t="shared" si="3"/>
        <v>2.0915354330708662E-2</v>
      </c>
      <c r="AC10" s="26">
        <f t="shared" si="3"/>
        <v>2.2238787427009566E-2</v>
      </c>
      <c r="AD10" s="27">
        <f t="shared" si="4"/>
        <v>9.109375</v>
      </c>
      <c r="AE10" s="28">
        <f t="shared" si="5"/>
        <v>1.01187485727335</v>
      </c>
      <c r="AF10" s="29">
        <f t="shared" si="6"/>
        <v>63.108595800524931</v>
      </c>
      <c r="AG10" s="30">
        <f t="shared" si="7"/>
        <v>0.16734417344173441</v>
      </c>
      <c r="AH10" s="28">
        <f t="shared" si="8"/>
        <v>0.76788803270954553</v>
      </c>
      <c r="AI10" s="26">
        <f t="shared" si="9"/>
        <v>0.1714862138533961</v>
      </c>
      <c r="AJ10" s="29">
        <f t="shared" si="10"/>
        <v>23.181818181818183</v>
      </c>
      <c r="AK10" s="31">
        <f t="shared" si="11"/>
        <v>4.0100644755464696E-2</v>
      </c>
      <c r="AL10" s="32">
        <f t="shared" ca="1" si="12"/>
        <v>170.56727870649493</v>
      </c>
      <c r="AM10" s="26">
        <f t="shared" ca="1" si="13"/>
        <v>5.862789203084833E-3</v>
      </c>
      <c r="AN10" s="30">
        <f t="shared" si="14"/>
        <v>268.36363636363637</v>
      </c>
      <c r="AO10" s="29">
        <f t="shared" ca="1" si="15"/>
        <v>23.192411924119241</v>
      </c>
    </row>
    <row r="11" spans="2:41" ht="15.75" customHeight="1" x14ac:dyDescent="0.45">
      <c r="B11" s="16" t="s">
        <v>46</v>
      </c>
      <c r="C11" s="17">
        <f ca="1">IFERROR(__xludf.DUMMYFUNCTION("GOOGLEFINANCE(""nse:""&amp;B11,""price"")"),939.95)</f>
        <v>939.95</v>
      </c>
      <c r="D11" s="18">
        <v>44880</v>
      </c>
      <c r="E11" s="19">
        <f ca="1">IFERROR(__xludf.DUMMYFUNCTION("GOOGLEFINANCE(""nse:""&amp;B11,""marketcap"")/10000000"),6467.132)</f>
        <v>6467.1319999999996</v>
      </c>
      <c r="F11" s="19">
        <v>669</v>
      </c>
      <c r="G11" s="19">
        <v>484</v>
      </c>
      <c r="H11" s="20">
        <v>1263</v>
      </c>
      <c r="I11" s="20">
        <v>582</v>
      </c>
      <c r="J11" s="19">
        <v>14</v>
      </c>
      <c r="K11" s="19">
        <v>681</v>
      </c>
      <c r="L11" s="19">
        <v>160</v>
      </c>
      <c r="M11" s="19">
        <v>54</v>
      </c>
      <c r="N11" s="19">
        <v>2</v>
      </c>
      <c r="O11" s="19"/>
      <c r="P11" s="19">
        <v>23.06</v>
      </c>
      <c r="Q11" s="21">
        <v>4.6300000000000001E-2</v>
      </c>
      <c r="R11" s="19">
        <v>798</v>
      </c>
      <c r="S11" s="19">
        <v>1187</v>
      </c>
      <c r="T11" s="22">
        <v>1132</v>
      </c>
      <c r="U11" s="23">
        <v>116</v>
      </c>
      <c r="V11" s="24">
        <v>116</v>
      </c>
      <c r="W11" s="23">
        <v>12</v>
      </c>
      <c r="X11" s="9">
        <v>1048</v>
      </c>
      <c r="Y11" s="25">
        <f t="shared" si="0"/>
        <v>8.2653702677787377E-2</v>
      </c>
      <c r="Z11" s="26">
        <f t="shared" si="1"/>
        <v>-4.6335299073294034E-2</v>
      </c>
      <c r="AA11" s="13">
        <f t="shared" si="2"/>
        <v>0</v>
      </c>
      <c r="AB11" s="25">
        <f t="shared" si="3"/>
        <v>9.7725358045492844E-2</v>
      </c>
      <c r="AC11" s="26">
        <f t="shared" si="3"/>
        <v>0.10247349823321555</v>
      </c>
      <c r="AD11" s="27">
        <f t="shared" si="4"/>
        <v>12.583333333333334</v>
      </c>
      <c r="AE11" s="28">
        <f t="shared" si="5"/>
        <v>1.3822314049586777</v>
      </c>
      <c r="AF11" s="29">
        <f t="shared" si="6"/>
        <v>16.604886267902277</v>
      </c>
      <c r="AG11" s="30">
        <f t="shared" si="7"/>
        <v>0.23494860499265785</v>
      </c>
      <c r="AH11" s="28">
        <f t="shared" si="8"/>
        <v>0.46080760095011875</v>
      </c>
      <c r="AI11" s="26">
        <f t="shared" si="9"/>
        <v>0.1669064748201439</v>
      </c>
      <c r="AJ11" s="29">
        <f t="shared" si="10"/>
        <v>8.2857142857142865</v>
      </c>
      <c r="AK11" s="31">
        <f t="shared" si="11"/>
        <v>9.1844813935075223E-2</v>
      </c>
      <c r="AL11" s="32">
        <f t="shared" ca="1" si="12"/>
        <v>40.761058109280143</v>
      </c>
      <c r="AM11" s="26">
        <f t="shared" ca="1" si="13"/>
        <v>2.453321985211979E-2</v>
      </c>
      <c r="AN11" s="30">
        <f t="shared" si="14"/>
        <v>97.285714285714292</v>
      </c>
      <c r="AO11" s="29">
        <f t="shared" ca="1" si="15"/>
        <v>9.6617474302496333</v>
      </c>
    </row>
    <row r="12" spans="2:41" ht="15.75" customHeight="1" x14ac:dyDescent="0.45">
      <c r="B12" s="33" t="s">
        <v>47</v>
      </c>
      <c r="C12" s="34">
        <f ca="1">IFERROR(__xludf.DUMMYFUNCTION("GOOGLEFINANCE(""nse:""&amp;B12,""price"")"),1990)</f>
        <v>1990</v>
      </c>
      <c r="D12" s="35">
        <v>44880</v>
      </c>
      <c r="E12" s="36">
        <f ca="1">IFERROR(__xludf.DUMMYFUNCTION("GOOGLEFINANCE(""nse:""&amp;B12,""marketcap"")/10000000"),5173.039)</f>
        <v>5173.0389999999998</v>
      </c>
      <c r="F12" s="36">
        <v>952</v>
      </c>
      <c r="G12" s="36">
        <v>415</v>
      </c>
      <c r="H12" s="20">
        <v>1629</v>
      </c>
      <c r="I12" s="20">
        <v>691</v>
      </c>
      <c r="J12" s="36">
        <v>26</v>
      </c>
      <c r="K12" s="36">
        <v>938</v>
      </c>
      <c r="L12" s="36">
        <v>268</v>
      </c>
      <c r="M12" s="36">
        <v>190</v>
      </c>
      <c r="N12" s="36">
        <v>10</v>
      </c>
      <c r="O12" s="36"/>
      <c r="P12" s="36">
        <v>19.32</v>
      </c>
      <c r="Q12" s="37">
        <v>3.7100000000000001E-2</v>
      </c>
      <c r="R12" s="36">
        <v>413</v>
      </c>
      <c r="S12" s="36">
        <v>2159</v>
      </c>
      <c r="T12" s="38">
        <v>2426</v>
      </c>
      <c r="U12" s="39">
        <v>77</v>
      </c>
      <c r="V12" s="40">
        <v>100</v>
      </c>
      <c r="W12" s="41">
        <v>48</v>
      </c>
      <c r="X12" s="42">
        <v>1983</v>
      </c>
      <c r="Y12" s="25">
        <f t="shared" si="0"/>
        <v>0.39206821746465481</v>
      </c>
      <c r="Z12" s="26">
        <f t="shared" si="1"/>
        <v>0.12366836498378886</v>
      </c>
      <c r="AA12" s="13">
        <f t="shared" si="2"/>
        <v>0.29870129870129869</v>
      </c>
      <c r="AB12" s="25">
        <f t="shared" si="3"/>
        <v>3.5664659564613246E-2</v>
      </c>
      <c r="AC12" s="26">
        <f t="shared" si="3"/>
        <v>4.1220115416323165E-2</v>
      </c>
      <c r="AD12" s="27">
        <f t="shared" si="4"/>
        <v>4.666666666666667</v>
      </c>
      <c r="AE12" s="28">
        <f t="shared" si="5"/>
        <v>2.293975903614458</v>
      </c>
      <c r="AF12" s="29">
        <f t="shared" si="6"/>
        <v>32.121352477999075</v>
      </c>
      <c r="AG12" s="30">
        <f t="shared" si="7"/>
        <v>0.2857142857142857</v>
      </c>
      <c r="AH12" s="28">
        <f t="shared" si="8"/>
        <v>0.42418661755678333</v>
      </c>
      <c r="AI12" s="26">
        <f t="shared" si="9"/>
        <v>7.9875518672199164E-2</v>
      </c>
      <c r="AJ12" s="29">
        <f t="shared" si="10"/>
        <v>2.9615384615384617</v>
      </c>
      <c r="AK12" s="31">
        <f t="shared" si="11"/>
        <v>4.7268262737875995E-2</v>
      </c>
      <c r="AL12" s="32">
        <f t="shared" ca="1" si="12"/>
        <v>103.00207039337474</v>
      </c>
      <c r="AM12" s="26">
        <f t="shared" ca="1" si="13"/>
        <v>9.7085427135678391E-3</v>
      </c>
      <c r="AN12" s="30">
        <f t="shared" si="14"/>
        <v>360.76923076923077</v>
      </c>
      <c r="AO12" s="29">
        <f t="shared" ca="1" si="15"/>
        <v>5.5159914712153517</v>
      </c>
    </row>
    <row r="13" spans="2:41" ht="15.75" customHeight="1" x14ac:dyDescent="0.45">
      <c r="B13" s="43" t="s">
        <v>48</v>
      </c>
      <c r="C13" s="44">
        <f ca="1">IFERROR(__xludf.DUMMYFUNCTION("GOOGLEFINANCE(""nse:""&amp;B13,""price"")"),331.45)</f>
        <v>331.45</v>
      </c>
      <c r="D13" s="45">
        <v>45325</v>
      </c>
      <c r="E13" s="19">
        <f ca="1">IFERROR(__xludf.DUMMYFUNCTION("GOOGLEFINANCE(""nse:""&amp;B13,""marketcap"")/10000000"),2561.4685643)</f>
        <v>2561.4685642999998</v>
      </c>
      <c r="F13" s="27">
        <v>503</v>
      </c>
      <c r="G13" s="27">
        <v>88</v>
      </c>
      <c r="H13" s="20">
        <v>640</v>
      </c>
      <c r="I13" s="20">
        <v>116</v>
      </c>
      <c r="J13" s="19">
        <v>77</v>
      </c>
      <c r="K13" s="19">
        <v>524</v>
      </c>
      <c r="L13" s="19">
        <v>47</v>
      </c>
      <c r="M13" s="19">
        <v>93</v>
      </c>
      <c r="N13" s="19">
        <v>10</v>
      </c>
      <c r="O13" s="19"/>
      <c r="P13" s="19">
        <v>3.15</v>
      </c>
      <c r="Q13" s="21">
        <v>1.83E-2</v>
      </c>
      <c r="R13" s="19">
        <v>222</v>
      </c>
      <c r="S13" s="19">
        <v>359</v>
      </c>
      <c r="T13" s="46"/>
      <c r="U13" s="23">
        <v>50</v>
      </c>
      <c r="V13" s="24"/>
      <c r="W13" s="23">
        <v>9</v>
      </c>
      <c r="X13" s="9">
        <v>281</v>
      </c>
      <c r="Y13" s="25">
        <f t="shared" si="0"/>
        <v>0.10090107252920588</v>
      </c>
      <c r="Z13" s="26"/>
      <c r="AA13" s="47"/>
      <c r="AB13" s="25">
        <f t="shared" si="3"/>
        <v>0.1392757660167131</v>
      </c>
      <c r="AC13" s="26"/>
      <c r="AD13" s="27">
        <f t="shared" si="4"/>
        <v>9.6666666666666661</v>
      </c>
      <c r="AE13" s="28">
        <f t="shared" si="5"/>
        <v>5.7159090909090908</v>
      </c>
      <c r="AF13" s="29">
        <f t="shared" si="6"/>
        <v>94.554317548746511</v>
      </c>
      <c r="AG13" s="30">
        <f t="shared" si="7"/>
        <v>8.9694656488549615E-2</v>
      </c>
      <c r="AH13" s="28">
        <f t="shared" si="8"/>
        <v>0.18124999999999999</v>
      </c>
      <c r="AI13" s="26">
        <f t="shared" si="9"/>
        <v>8.3194675540765387E-2</v>
      </c>
      <c r="AJ13" s="29">
        <f t="shared" si="10"/>
        <v>0.64935064935064934</v>
      </c>
      <c r="AK13" s="31">
        <f t="shared" si="11"/>
        <v>7.8125E-2</v>
      </c>
      <c r="AL13" s="32">
        <f t="shared" ca="1" si="12"/>
        <v>105.22222222222223</v>
      </c>
      <c r="AM13" s="26">
        <f t="shared" ca="1" si="13"/>
        <v>9.5036958817317843E-3</v>
      </c>
      <c r="AN13" s="30">
        <f t="shared" si="14"/>
        <v>68.051948051948045</v>
      </c>
      <c r="AO13" s="29">
        <f t="shared" ca="1" si="15"/>
        <v>4.8705438931297715</v>
      </c>
    </row>
    <row r="14" spans="2:41" ht="15.75" customHeight="1" x14ac:dyDescent="0.45">
      <c r="B14" s="16" t="s">
        <v>49</v>
      </c>
      <c r="C14" s="17">
        <f ca="1">IFERROR(__xludf.DUMMYFUNCTION("GOOGLEFINANCE(""nse:""&amp;B14,""price"")"),315.05)</f>
        <v>315.05</v>
      </c>
      <c r="D14" s="18">
        <v>44880</v>
      </c>
      <c r="E14" s="19">
        <f ca="1">IFERROR(__xludf.DUMMYFUNCTION("GOOGLEFINANCE(""nse:""&amp;B14,""marketcap"")/10000000"),2022.5250529)</f>
        <v>2022.5250529</v>
      </c>
      <c r="F14" s="19">
        <v>1290</v>
      </c>
      <c r="G14" s="19">
        <v>872</v>
      </c>
      <c r="H14" s="20">
        <v>1789</v>
      </c>
      <c r="I14" s="20">
        <v>976</v>
      </c>
      <c r="J14" s="19">
        <v>64</v>
      </c>
      <c r="K14" s="19">
        <v>813</v>
      </c>
      <c r="L14" s="19">
        <v>631</v>
      </c>
      <c r="M14" s="19">
        <v>636</v>
      </c>
      <c r="N14" s="19">
        <v>10</v>
      </c>
      <c r="O14" s="19"/>
      <c r="P14" s="19">
        <v>5.0999999999999996</v>
      </c>
      <c r="Q14" s="21">
        <v>1.4500000000000001E-2</v>
      </c>
      <c r="R14" s="19">
        <v>1061</v>
      </c>
      <c r="S14" s="19">
        <v>1262</v>
      </c>
      <c r="T14" s="22">
        <v>1336</v>
      </c>
      <c r="U14" s="23">
        <v>30</v>
      </c>
      <c r="V14" s="24">
        <v>36</v>
      </c>
      <c r="W14" s="23">
        <v>75</v>
      </c>
      <c r="X14" s="9">
        <v>1262</v>
      </c>
      <c r="Y14" s="25">
        <f t="shared" si="0"/>
        <v>3.5306150846871054E-2</v>
      </c>
      <c r="Z14" s="26">
        <f t="shared" ref="Z14:Z16" si="16">(T14/S14)-1</f>
        <v>5.8637083993660966E-2</v>
      </c>
      <c r="AA14" s="13">
        <f>(V14/U14)-1</f>
        <v>0.19999999999999996</v>
      </c>
      <c r="AB14" s="25">
        <f t="shared" si="3"/>
        <v>2.3771790808240888E-2</v>
      </c>
      <c r="AC14" s="26">
        <f t="shared" si="3"/>
        <v>2.6946107784431138E-2</v>
      </c>
      <c r="AD14" s="27">
        <f t="shared" si="4"/>
        <v>1</v>
      </c>
      <c r="AE14" s="28">
        <f t="shared" si="5"/>
        <v>1.4793577981651376</v>
      </c>
      <c r="AF14" s="29">
        <f t="shared" si="6"/>
        <v>183.94611727416799</v>
      </c>
      <c r="AG14" s="30">
        <f t="shared" si="7"/>
        <v>0.77613776137761381</v>
      </c>
      <c r="AH14" s="28">
        <f t="shared" si="8"/>
        <v>0.54555617663499156</v>
      </c>
      <c r="AI14" s="26">
        <f t="shared" si="9"/>
        <v>3.4207525655644243E-2</v>
      </c>
      <c r="AJ14" s="29">
        <f t="shared" si="10"/>
        <v>0.46875</v>
      </c>
      <c r="AK14" s="31">
        <f t="shared" si="11"/>
        <v>1.6769144773616546E-2</v>
      </c>
      <c r="AL14" s="32">
        <f t="shared" ca="1" si="12"/>
        <v>61.774509803921575</v>
      </c>
      <c r="AM14" s="26">
        <f t="shared" ca="1" si="13"/>
        <v>1.6187906681479129E-2</v>
      </c>
      <c r="AN14" s="30">
        <f t="shared" si="14"/>
        <v>127.03125</v>
      </c>
      <c r="AO14" s="29">
        <f t="shared" ca="1" si="15"/>
        <v>2.4800984009840099</v>
      </c>
    </row>
    <row r="15" spans="2:41" ht="15.75" customHeight="1" x14ac:dyDescent="0.45">
      <c r="B15" s="17" t="s">
        <v>50</v>
      </c>
      <c r="C15" s="17">
        <f ca="1">IFERROR(__xludf.DUMMYFUNCTION("GOOGLEFINANCE(""nse:""&amp;B15,""price"")"),120)</f>
        <v>120</v>
      </c>
      <c r="D15" s="18">
        <v>44880</v>
      </c>
      <c r="E15" s="19">
        <f ca="1">IFERROR(__xludf.DUMMYFUNCTION("GOOGLEFINANCE(""nse:""&amp;B15,""marketcap"")/10000000"),587.17368)</f>
        <v>587.17367999999999</v>
      </c>
      <c r="F15" s="19"/>
      <c r="G15" s="19"/>
      <c r="H15" s="20">
        <v>444</v>
      </c>
      <c r="I15" s="20">
        <v>196</v>
      </c>
      <c r="J15" s="19">
        <v>49</v>
      </c>
      <c r="K15" s="19">
        <v>199</v>
      </c>
      <c r="L15" s="19">
        <v>8</v>
      </c>
      <c r="M15" s="19">
        <v>18</v>
      </c>
      <c r="N15" s="19">
        <v>10</v>
      </c>
      <c r="O15" s="19"/>
      <c r="P15" s="19">
        <v>2.97</v>
      </c>
      <c r="Q15" s="21">
        <v>4.1999999999999997E-3</v>
      </c>
      <c r="R15" s="19">
        <v>124</v>
      </c>
      <c r="S15" s="19">
        <v>52</v>
      </c>
      <c r="T15" s="22">
        <v>64</v>
      </c>
      <c r="U15" s="23">
        <v>6</v>
      </c>
      <c r="V15" s="24">
        <v>15</v>
      </c>
      <c r="W15" s="23">
        <v>1</v>
      </c>
      <c r="X15" s="9">
        <v>46</v>
      </c>
      <c r="Y15" s="25">
        <f t="shared" si="0"/>
        <v>-0.15954138795044259</v>
      </c>
      <c r="Z15" s="26">
        <f t="shared" si="16"/>
        <v>0.23076923076923084</v>
      </c>
      <c r="AA15" s="47">
        <v>1.5</v>
      </c>
      <c r="AB15" s="25">
        <f t="shared" si="3"/>
        <v>0.11538461538461539</v>
      </c>
      <c r="AC15" s="26">
        <f t="shared" si="3"/>
        <v>0.234375</v>
      </c>
      <c r="AD15" s="27">
        <f t="shared" si="4"/>
        <v>7</v>
      </c>
      <c r="AE15" s="48"/>
      <c r="AF15" s="29">
        <f t="shared" si="6"/>
        <v>126.34615384615384</v>
      </c>
      <c r="AG15" s="30">
        <f t="shared" si="7"/>
        <v>4.0201005025125629E-2</v>
      </c>
      <c r="AH15" s="28">
        <f t="shared" si="8"/>
        <v>0.44144144144144143</v>
      </c>
      <c r="AI15" s="26">
        <f t="shared" si="9"/>
        <v>2.4193548387096774E-2</v>
      </c>
      <c r="AJ15" s="29">
        <f t="shared" si="10"/>
        <v>0.12244897959183673</v>
      </c>
      <c r="AK15" s="31">
        <f t="shared" si="11"/>
        <v>1.3513513513513514E-2</v>
      </c>
      <c r="AL15" s="32">
        <f t="shared" ca="1" si="12"/>
        <v>40.404040404040401</v>
      </c>
      <c r="AM15" s="26">
        <f t="shared" ca="1" si="13"/>
        <v>2.4750000000000001E-2</v>
      </c>
      <c r="AN15" s="30">
        <f t="shared" si="14"/>
        <v>40.612244897959179</v>
      </c>
      <c r="AO15" s="29">
        <f t="shared" ca="1" si="15"/>
        <v>2.954773869346734</v>
      </c>
    </row>
    <row r="16" spans="2:41" ht="15.75" customHeight="1" x14ac:dyDescent="0.45">
      <c r="B16" s="16" t="s">
        <v>51</v>
      </c>
      <c r="C16" s="17">
        <f ca="1">IFERROR(__xludf.DUMMYFUNCTION("GOOGLEFINANCE(""nse:""&amp;B16,""price"")"),23.9)</f>
        <v>23.9</v>
      </c>
      <c r="D16" s="18">
        <v>44880</v>
      </c>
      <c r="E16" s="19">
        <f ca="1">IFERROR(__xludf.DUMMYFUNCTION("GOOGLEFINANCE(""nse:""&amp;B16,""marketcap"")/10000000"),561.3101425)</f>
        <v>561.31014249999998</v>
      </c>
      <c r="F16" s="19"/>
      <c r="G16" s="19"/>
      <c r="H16" s="20">
        <v>639</v>
      </c>
      <c r="I16" s="20">
        <v>461</v>
      </c>
      <c r="J16" s="19">
        <v>23</v>
      </c>
      <c r="K16" s="19">
        <v>155</v>
      </c>
      <c r="L16" s="19">
        <v>99</v>
      </c>
      <c r="M16" s="19">
        <v>164</v>
      </c>
      <c r="N16" s="19">
        <v>1</v>
      </c>
      <c r="O16" s="19"/>
      <c r="P16" s="19">
        <v>-0.99</v>
      </c>
      <c r="Q16" s="21">
        <v>4.0000000000000001E-3</v>
      </c>
      <c r="R16" s="19">
        <v>728</v>
      </c>
      <c r="S16" s="19">
        <v>1110</v>
      </c>
      <c r="T16" s="22">
        <v>873</v>
      </c>
      <c r="U16" s="23">
        <v>-12</v>
      </c>
      <c r="V16" s="24">
        <v>-23</v>
      </c>
      <c r="W16" s="23">
        <v>11</v>
      </c>
      <c r="X16" s="9">
        <v>1105</v>
      </c>
      <c r="Y16" s="25">
        <f t="shared" si="0"/>
        <v>8.8023610713733103E-2</v>
      </c>
      <c r="Z16" s="26">
        <f t="shared" si="16"/>
        <v>-0.21351351351351355</v>
      </c>
      <c r="AA16" s="47">
        <v>0.91700000000000004</v>
      </c>
      <c r="AB16" s="25">
        <f t="shared" si="3"/>
        <v>-1.0810810810810811E-2</v>
      </c>
      <c r="AC16" s="26">
        <f t="shared" si="3"/>
        <v>-2.6345933562428408E-2</v>
      </c>
      <c r="AD16" s="27">
        <f t="shared" si="4"/>
        <v>1.4545454545454546</v>
      </c>
      <c r="AE16" s="48"/>
      <c r="AF16" s="29">
        <f t="shared" si="6"/>
        <v>53.927927927927925</v>
      </c>
      <c r="AG16" s="30">
        <f t="shared" si="7"/>
        <v>0.6387096774193548</v>
      </c>
      <c r="AH16" s="28">
        <f t="shared" si="8"/>
        <v>0.72143974960876367</v>
      </c>
      <c r="AI16" s="26">
        <f t="shared" si="9"/>
        <v>-6.741573033707865E-2</v>
      </c>
      <c r="AJ16" s="29">
        <f t="shared" si="10"/>
        <v>-0.52173913043478259</v>
      </c>
      <c r="AK16" s="31">
        <f t="shared" si="11"/>
        <v>-1.8779342723004695E-2</v>
      </c>
      <c r="AL16" s="32">
        <f t="shared" ca="1" si="12"/>
        <v>-24.141414141414142</v>
      </c>
      <c r="AM16" s="26">
        <f t="shared" ca="1" si="13"/>
        <v>-4.142259414225942E-2</v>
      </c>
      <c r="AN16" s="30">
        <f t="shared" si="14"/>
        <v>6.7391304347826084</v>
      </c>
      <c r="AO16" s="29">
        <f t="shared" ca="1" si="15"/>
        <v>3.5464516129032257</v>
      </c>
    </row>
    <row r="17" spans="2:41" ht="15.75" customHeight="1" x14ac:dyDescent="0.45">
      <c r="B17" s="17" t="s">
        <v>52</v>
      </c>
      <c r="C17" s="17">
        <v>902</v>
      </c>
      <c r="D17" s="18">
        <v>44880</v>
      </c>
      <c r="E17" s="19">
        <v>326</v>
      </c>
      <c r="F17" s="19"/>
      <c r="G17" s="19"/>
      <c r="H17" s="20">
        <v>34</v>
      </c>
      <c r="I17" s="20">
        <v>12</v>
      </c>
      <c r="J17" s="19">
        <v>3.6</v>
      </c>
      <c r="K17" s="19">
        <v>18.27</v>
      </c>
      <c r="L17" s="19">
        <v>4.8899999999999997</v>
      </c>
      <c r="M17" s="19">
        <v>7.85</v>
      </c>
      <c r="N17" s="19">
        <v>10</v>
      </c>
      <c r="O17" s="19"/>
      <c r="P17" s="19">
        <v>-4.9000000000000004</v>
      </c>
      <c r="Q17" s="21">
        <v>2.3E-3</v>
      </c>
      <c r="R17" s="19">
        <v>3.02</v>
      </c>
      <c r="S17" s="19">
        <v>22.72</v>
      </c>
      <c r="T17" s="46"/>
      <c r="U17" s="23">
        <v>2.15</v>
      </c>
      <c r="V17" s="24"/>
      <c r="W17" s="23">
        <v>0.5</v>
      </c>
      <c r="X17" s="9">
        <v>16.79</v>
      </c>
      <c r="Y17" s="25">
        <f t="shared" si="0"/>
        <v>0.49720158021323413</v>
      </c>
      <c r="Z17" s="26"/>
      <c r="AA17" s="47"/>
      <c r="AB17" s="25">
        <f t="shared" si="3"/>
        <v>9.4630281690140844E-2</v>
      </c>
      <c r="AC17" s="26"/>
      <c r="AD17" s="27">
        <f t="shared" si="4"/>
        <v>12.86</v>
      </c>
      <c r="AE17" s="48"/>
      <c r="AF17" s="29">
        <f t="shared" si="6"/>
        <v>126.11135563380282</v>
      </c>
      <c r="AG17" s="30">
        <f t="shared" si="7"/>
        <v>0.26765188834154352</v>
      </c>
      <c r="AH17" s="28">
        <f t="shared" si="8"/>
        <v>0.35294117647058826</v>
      </c>
      <c r="AI17" s="26">
        <f t="shared" si="9"/>
        <v>9.83081847279378E-2</v>
      </c>
      <c r="AJ17" s="29">
        <f t="shared" si="10"/>
        <v>0.59722222222222221</v>
      </c>
      <c r="AK17" s="31">
        <f t="shared" si="11"/>
        <v>6.3235294117647056E-2</v>
      </c>
      <c r="AL17" s="32">
        <f t="shared" si="12"/>
        <v>-184.08163265306121</v>
      </c>
      <c r="AM17" s="26">
        <f t="shared" si="13"/>
        <v>-5.4323725055432379E-3</v>
      </c>
      <c r="AN17" s="30">
        <f t="shared" si="14"/>
        <v>50.75</v>
      </c>
      <c r="AO17" s="29">
        <f t="shared" si="15"/>
        <v>17.773399014778324</v>
      </c>
    </row>
    <row r="18" spans="2:41" ht="15.75" customHeight="1" x14ac:dyDescent="0.45">
      <c r="B18" s="16" t="s">
        <v>53</v>
      </c>
      <c r="C18" s="17">
        <f ca="1">IFERROR(__xludf.DUMMYFUNCTION("GOOGLEFINANCE(""nse:""&amp;B18,""price"")"),124.9)</f>
        <v>124.9</v>
      </c>
      <c r="D18" s="18">
        <v>44880</v>
      </c>
      <c r="E18" s="19">
        <f ca="1">IFERROR(__xludf.DUMMYFUNCTION("GOOGLEFINANCE(""nse:""&amp;B18,""marketcap"")/10000000"),238.8414)</f>
        <v>238.84139999999999</v>
      </c>
      <c r="F18" s="19"/>
      <c r="G18" s="19"/>
      <c r="H18" s="20">
        <v>340</v>
      </c>
      <c r="I18" s="20">
        <v>96</v>
      </c>
      <c r="J18" s="19">
        <v>19</v>
      </c>
      <c r="K18" s="19">
        <v>225</v>
      </c>
      <c r="L18" s="19">
        <v>48</v>
      </c>
      <c r="M18" s="19">
        <v>113</v>
      </c>
      <c r="N18" s="19">
        <v>10</v>
      </c>
      <c r="O18" s="19"/>
      <c r="P18" s="19">
        <v>9.2899999999999991</v>
      </c>
      <c r="Q18" s="21">
        <v>1.6999999999999999E-3</v>
      </c>
      <c r="R18" s="19">
        <v>253</v>
      </c>
      <c r="S18" s="19">
        <v>291</v>
      </c>
      <c r="T18" s="22">
        <v>294</v>
      </c>
      <c r="U18" s="23">
        <v>20</v>
      </c>
      <c r="V18" s="24">
        <v>17.5</v>
      </c>
      <c r="W18" s="23">
        <v>5</v>
      </c>
      <c r="X18" s="9">
        <v>264</v>
      </c>
      <c r="Y18" s="25">
        <f t="shared" si="0"/>
        <v>2.8382064119134132E-2</v>
      </c>
      <c r="Z18" s="26">
        <f t="shared" ref="Z18:Z19" si="17">(T18/S18)-1</f>
        <v>1.0309278350515427E-2</v>
      </c>
      <c r="AA18" s="13">
        <f>(V18/U18)-1</f>
        <v>-0.125</v>
      </c>
      <c r="AB18" s="25">
        <f t="shared" si="3"/>
        <v>6.8728522336769765E-2</v>
      </c>
      <c r="AC18" s="26">
        <f t="shared" si="3"/>
        <v>5.9523809523809521E-2</v>
      </c>
      <c r="AD18" s="27">
        <f t="shared" si="4"/>
        <v>6.4</v>
      </c>
      <c r="AE18" s="48"/>
      <c r="AF18" s="29">
        <f t="shared" si="6"/>
        <v>141.73539518900344</v>
      </c>
      <c r="AG18" s="30">
        <f t="shared" si="7"/>
        <v>0.21333333333333335</v>
      </c>
      <c r="AH18" s="28">
        <f t="shared" si="8"/>
        <v>0.28235294117647058</v>
      </c>
      <c r="AI18" s="26">
        <f t="shared" si="9"/>
        <v>8.1967213114754092E-2</v>
      </c>
      <c r="AJ18" s="29">
        <f t="shared" si="10"/>
        <v>1.0526315789473684</v>
      </c>
      <c r="AK18" s="31">
        <f t="shared" si="11"/>
        <v>5.8823529411764705E-2</v>
      </c>
      <c r="AL18" s="32">
        <f t="shared" ca="1" si="12"/>
        <v>13.444564047362757</v>
      </c>
      <c r="AM18" s="26">
        <f t="shared" ca="1" si="13"/>
        <v>7.4379503602882299E-2</v>
      </c>
      <c r="AN18" s="30">
        <f t="shared" si="14"/>
        <v>118.42105263157896</v>
      </c>
      <c r="AO18" s="29">
        <f t="shared" ca="1" si="15"/>
        <v>1.0547111111111112</v>
      </c>
    </row>
    <row r="19" spans="2:41" ht="15.75" customHeight="1" x14ac:dyDescent="0.45">
      <c r="B19" s="17" t="s">
        <v>54</v>
      </c>
      <c r="C19" s="17">
        <v>162.9</v>
      </c>
      <c r="D19" s="18">
        <v>44880</v>
      </c>
      <c r="E19" s="19">
        <v>219</v>
      </c>
      <c r="F19" s="20"/>
      <c r="G19" s="20"/>
      <c r="H19" s="20">
        <v>139</v>
      </c>
      <c r="I19" s="20">
        <v>65</v>
      </c>
      <c r="J19" s="20">
        <v>13</v>
      </c>
      <c r="K19" s="20">
        <v>61</v>
      </c>
      <c r="L19" s="20">
        <v>34</v>
      </c>
      <c r="M19" s="20">
        <v>239</v>
      </c>
      <c r="N19" s="20">
        <v>10</v>
      </c>
      <c r="O19" s="20"/>
      <c r="P19" s="20">
        <v>2.88</v>
      </c>
      <c r="Q19" s="14">
        <v>1.6000000000000001E-3</v>
      </c>
      <c r="R19" s="20">
        <v>25</v>
      </c>
      <c r="S19" s="20">
        <v>160</v>
      </c>
      <c r="T19" s="22">
        <v>163</v>
      </c>
      <c r="U19" s="22">
        <v>6</v>
      </c>
      <c r="V19" s="22">
        <v>4</v>
      </c>
      <c r="W19" s="20">
        <v>4</v>
      </c>
      <c r="X19" s="20">
        <v>152</v>
      </c>
      <c r="Y19" s="25">
        <f t="shared" si="0"/>
        <v>0.44955932735539106</v>
      </c>
      <c r="Z19" s="26">
        <f t="shared" si="17"/>
        <v>1.8750000000000044E-2</v>
      </c>
      <c r="AA19" s="14">
        <v>-0.33300000000000002</v>
      </c>
      <c r="AB19" s="25">
        <f t="shared" si="3"/>
        <v>3.7499999999999999E-2</v>
      </c>
      <c r="AC19" s="26">
        <f t="shared" si="3"/>
        <v>2.4539877300613498E-2</v>
      </c>
      <c r="AD19" s="27">
        <f t="shared" si="4"/>
        <v>3</v>
      </c>
      <c r="AE19" s="48"/>
      <c r="AF19" s="29">
        <f t="shared" si="6"/>
        <v>545.21875</v>
      </c>
      <c r="AG19" s="30">
        <f t="shared" si="7"/>
        <v>0.55737704918032782</v>
      </c>
      <c r="AH19" s="28">
        <f t="shared" si="8"/>
        <v>0.46762589928057552</v>
      </c>
      <c r="AI19" s="26">
        <f t="shared" si="9"/>
        <v>8.1081081081081086E-2</v>
      </c>
      <c r="AJ19" s="29">
        <f t="shared" si="10"/>
        <v>0.46153846153846156</v>
      </c>
      <c r="AK19" s="31">
        <f t="shared" si="11"/>
        <v>4.3165467625899283E-2</v>
      </c>
      <c r="AL19" s="32">
        <f t="shared" si="12"/>
        <v>56.562500000000007</v>
      </c>
      <c r="AM19" s="26">
        <f t="shared" si="13"/>
        <v>1.7679558011049722E-2</v>
      </c>
      <c r="AN19" s="30">
        <f t="shared" si="14"/>
        <v>46.92307692307692</v>
      </c>
      <c r="AO19" s="29">
        <f t="shared" si="15"/>
        <v>3.4716393442622953</v>
      </c>
    </row>
    <row r="20" spans="2:41" ht="15.75" customHeight="1" x14ac:dyDescent="0.45">
      <c r="B20" s="17" t="s">
        <v>55</v>
      </c>
      <c r="C20" s="17">
        <v>129.94999999999999</v>
      </c>
      <c r="D20" s="18">
        <v>44880</v>
      </c>
      <c r="E20" s="19">
        <v>98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2"/>
      <c r="U20" s="22"/>
      <c r="V20" s="22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12"/>
      <c r="AH20" s="20"/>
      <c r="AI20" s="20"/>
      <c r="AJ20" s="20"/>
      <c r="AK20" s="20"/>
      <c r="AL20" s="20"/>
      <c r="AM20" s="20"/>
      <c r="AN20" s="20"/>
      <c r="AO20" s="20"/>
    </row>
    <row r="21" spans="2:41" ht="15.75" customHeight="1" x14ac:dyDescent="0.45">
      <c r="B21" s="17" t="s">
        <v>56</v>
      </c>
      <c r="C21" s="17">
        <v>65.78</v>
      </c>
      <c r="D21" s="18">
        <v>44880</v>
      </c>
      <c r="E21" s="19">
        <v>31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2"/>
      <c r="U21" s="22"/>
      <c r="V21" s="22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12"/>
      <c r="AH21" s="20"/>
      <c r="AI21" s="20"/>
      <c r="AJ21" s="20"/>
      <c r="AK21" s="20"/>
      <c r="AL21" s="20"/>
      <c r="AM21" s="20"/>
      <c r="AN21" s="20"/>
      <c r="AO21" s="20"/>
    </row>
    <row r="22" spans="2:41" ht="15.75" customHeight="1" x14ac:dyDescent="0.45">
      <c r="B22" s="17" t="s">
        <v>57</v>
      </c>
      <c r="C22" s="17">
        <v>7.5</v>
      </c>
      <c r="D22" s="18">
        <v>44880</v>
      </c>
      <c r="E22" s="19">
        <v>10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12"/>
      <c r="AH22" s="20"/>
      <c r="AI22" s="20"/>
      <c r="AJ22" s="20"/>
      <c r="AK22" s="20"/>
      <c r="AL22" s="20"/>
      <c r="AM22" s="20"/>
      <c r="AN22" s="20"/>
      <c r="AO22" s="20"/>
    </row>
    <row r="23" spans="2:41" ht="13.8" x14ac:dyDescent="0.3">
      <c r="AG23" s="49"/>
    </row>
    <row r="24" spans="2:41" ht="13.8" x14ac:dyDescent="0.3">
      <c r="B24" s="50" t="s">
        <v>1</v>
      </c>
      <c r="C24" s="51">
        <f ca="1">SUM(C9:C22)</f>
        <v>12679.380000000001</v>
      </c>
      <c r="D24" s="50"/>
      <c r="E24" s="51">
        <f t="shared" ref="E24:M24" ca="1" si="18">SUM(E9:E22)</f>
        <v>139624.07167170002</v>
      </c>
      <c r="F24" s="51">
        <f t="shared" si="18"/>
        <v>14540</v>
      </c>
      <c r="G24" s="51">
        <f t="shared" si="18"/>
        <v>9625</v>
      </c>
      <c r="H24" s="51">
        <f t="shared" si="18"/>
        <v>24294</v>
      </c>
      <c r="I24" s="51">
        <f t="shared" si="18"/>
        <v>12197</v>
      </c>
      <c r="J24" s="51">
        <f t="shared" si="18"/>
        <v>362.6</v>
      </c>
      <c r="K24" s="51">
        <f t="shared" si="18"/>
        <v>11989.27</v>
      </c>
      <c r="L24" s="51">
        <f t="shared" si="18"/>
        <v>1546.89</v>
      </c>
      <c r="M24" s="51">
        <f t="shared" si="18"/>
        <v>4163.8500000000004</v>
      </c>
      <c r="N24" s="51">
        <f>MEDIAN(N9:N19)</f>
        <v>10</v>
      </c>
      <c r="O24" s="51"/>
      <c r="P24" s="51">
        <f>SUM(P9:P22)</f>
        <v>115.22999999999999</v>
      </c>
      <c r="Q24" s="52">
        <v>1</v>
      </c>
      <c r="R24" s="51">
        <f t="shared" ref="R24:X24" si="19">SUM(R9:R22)</f>
        <v>14749.02</v>
      </c>
      <c r="S24" s="51">
        <f t="shared" si="19"/>
        <v>35705.72</v>
      </c>
      <c r="T24" s="51">
        <f t="shared" si="19"/>
        <v>40393</v>
      </c>
      <c r="U24" s="51">
        <f t="shared" si="19"/>
        <v>1622.15</v>
      </c>
      <c r="V24" s="51">
        <f t="shared" si="19"/>
        <v>1805.5</v>
      </c>
      <c r="W24" s="51">
        <f t="shared" si="19"/>
        <v>284.5</v>
      </c>
      <c r="X24" s="51">
        <f t="shared" si="19"/>
        <v>33120.79</v>
      </c>
      <c r="Y24" s="53">
        <f>(S24/R24)^(1/5)-1</f>
        <v>0.19342443621570937</v>
      </c>
      <c r="Z24" s="54">
        <f>(T24/S24)-1</f>
        <v>0.13127532507396578</v>
      </c>
      <c r="AA24" s="55">
        <f>(V24/U24)-1</f>
        <v>0.11302900471596322</v>
      </c>
      <c r="AB24" s="53">
        <f t="shared" ref="AB24:AC24" si="20">U24/S24</f>
        <v>4.5431096194111197E-2</v>
      </c>
      <c r="AC24" s="54">
        <f t="shared" si="20"/>
        <v>4.4698338821082859E-2</v>
      </c>
      <c r="AD24" s="56">
        <f>(S24-X24+W24)/W24</f>
        <v>10.085869947275924</v>
      </c>
      <c r="AE24" s="57">
        <f>F24/G24</f>
        <v>1.5106493506493506</v>
      </c>
      <c r="AF24" s="58">
        <f>(M24/S24)*365</f>
        <v>42.564755731014529</v>
      </c>
      <c r="AG24" s="59">
        <f>L24/K24</f>
        <v>0.12902286794775664</v>
      </c>
      <c r="AH24" s="57">
        <f>I24/H24</f>
        <v>0.50205812134683458</v>
      </c>
      <c r="AI24" s="54">
        <f>U24/(J24+K24)</f>
        <v>0.13132829280100908</v>
      </c>
      <c r="AJ24" s="60">
        <f>U24/J24</f>
        <v>4.4736624379481524</v>
      </c>
      <c r="AK24" s="61">
        <f>U24/H24</f>
        <v>6.677163085535523E-2</v>
      </c>
      <c r="AL24" s="59">
        <f ca="1">C24/P24</f>
        <v>110.03540744597763</v>
      </c>
      <c r="AM24" s="54">
        <f ca="1">P24/C24</f>
        <v>9.0879837973150083E-3</v>
      </c>
      <c r="AN24" s="51">
        <f>SUM(AN9:AN22)</f>
        <v>1294.4552208658636</v>
      </c>
      <c r="AO24" s="60">
        <f ca="1">C24/AN24</f>
        <v>9.7951476386481247</v>
      </c>
    </row>
    <row r="26" spans="2:41" ht="15.75" customHeight="1" x14ac:dyDescent="0.45">
      <c r="B26" s="5" t="s">
        <v>58</v>
      </c>
      <c r="C26" s="5" t="s">
        <v>59</v>
      </c>
      <c r="D26" s="5" t="s">
        <v>60</v>
      </c>
      <c r="G26" s="5" t="s">
        <v>61</v>
      </c>
      <c r="H26" s="5" t="s">
        <v>62</v>
      </c>
      <c r="I26" s="5" t="s">
        <v>63</v>
      </c>
      <c r="J26" s="5" t="s">
        <v>64</v>
      </c>
      <c r="L26" s="15" t="s">
        <v>25</v>
      </c>
      <c r="M26" s="5" t="s">
        <v>65</v>
      </c>
      <c r="N26" s="5" t="s">
        <v>66</v>
      </c>
      <c r="O26" s="5" t="s">
        <v>67</v>
      </c>
    </row>
    <row r="27" spans="2:41" ht="15.75" customHeight="1" x14ac:dyDescent="0.45">
      <c r="B27" s="17" t="s">
        <v>63</v>
      </c>
      <c r="C27" s="17">
        <v>52500</v>
      </c>
      <c r="D27" s="20"/>
      <c r="G27" s="17" t="s">
        <v>68</v>
      </c>
      <c r="H27" s="16">
        <v>0.61</v>
      </c>
      <c r="I27" s="62">
        <v>0.66</v>
      </c>
      <c r="J27" s="62">
        <v>0.74</v>
      </c>
      <c r="L27" s="17" t="s">
        <v>69</v>
      </c>
      <c r="M27" s="20">
        <v>6240</v>
      </c>
      <c r="N27" s="62">
        <v>0.96</v>
      </c>
      <c r="O27" s="13">
        <f t="shared" ref="O27:O35" si="21">M27/$M$37</f>
        <v>0.29036761284318285</v>
      </c>
    </row>
    <row r="28" spans="2:41" ht="15.75" customHeight="1" x14ac:dyDescent="0.45">
      <c r="B28" s="17" t="s">
        <v>70</v>
      </c>
      <c r="C28" s="17">
        <v>103300</v>
      </c>
      <c r="D28" s="62">
        <f>(C28/C27)^(1/5)-1</f>
        <v>0.14495443482946802</v>
      </c>
      <c r="G28" s="17" t="s">
        <v>71</v>
      </c>
      <c r="H28" s="16">
        <v>0.39</v>
      </c>
      <c r="I28" s="62">
        <v>0.34</v>
      </c>
      <c r="J28" s="62">
        <v>0.26</v>
      </c>
      <c r="L28" s="17" t="s">
        <v>72</v>
      </c>
      <c r="M28" s="20">
        <v>3110</v>
      </c>
      <c r="N28" s="62">
        <v>1</v>
      </c>
      <c r="O28" s="13">
        <f t="shared" si="21"/>
        <v>0.14471847370870172</v>
      </c>
    </row>
    <row r="29" spans="2:41" ht="15.75" customHeight="1" x14ac:dyDescent="0.45">
      <c r="L29" s="17" t="s">
        <v>73</v>
      </c>
      <c r="M29" s="20">
        <v>2780</v>
      </c>
      <c r="N29" s="62">
        <v>0.98</v>
      </c>
      <c r="O29" s="13">
        <f t="shared" si="21"/>
        <v>0.12936249418334109</v>
      </c>
    </row>
    <row r="30" spans="2:41" ht="15.75" customHeight="1" x14ac:dyDescent="0.45">
      <c r="L30" s="17" t="s">
        <v>44</v>
      </c>
      <c r="M30" s="20">
        <v>2680</v>
      </c>
      <c r="N30" s="62">
        <v>0.3</v>
      </c>
      <c r="O30" s="13">
        <f t="shared" si="21"/>
        <v>0.12470916705444393</v>
      </c>
    </row>
    <row r="31" spans="2:41" ht="15.75" customHeight="1" x14ac:dyDescent="0.45">
      <c r="L31" s="17" t="s">
        <v>74</v>
      </c>
      <c r="M31" s="20">
        <v>2430</v>
      </c>
      <c r="N31" s="62">
        <v>0.69</v>
      </c>
      <c r="O31" s="13">
        <f t="shared" si="21"/>
        <v>0.11307584923220103</v>
      </c>
    </row>
    <row r="32" spans="2:41" ht="15.75" customHeight="1" x14ac:dyDescent="0.45">
      <c r="L32" s="17" t="s">
        <v>75</v>
      </c>
      <c r="M32" s="20">
        <v>1580</v>
      </c>
      <c r="N32" s="62">
        <v>1</v>
      </c>
      <c r="O32" s="13">
        <f t="shared" si="21"/>
        <v>7.352256863657515E-2</v>
      </c>
    </row>
    <row r="33" spans="2:24" ht="16.2" x14ac:dyDescent="0.45">
      <c r="L33" s="17" t="s">
        <v>76</v>
      </c>
      <c r="M33" s="20">
        <v>1140</v>
      </c>
      <c r="N33" s="62">
        <v>0.19</v>
      </c>
      <c r="O33" s="13">
        <f t="shared" si="21"/>
        <v>5.3047929269427641E-2</v>
      </c>
    </row>
    <row r="34" spans="2:24" ht="16.2" x14ac:dyDescent="0.45">
      <c r="L34" s="17" t="s">
        <v>77</v>
      </c>
      <c r="M34" s="20">
        <v>850</v>
      </c>
      <c r="N34" s="62">
        <v>0.08</v>
      </c>
      <c r="O34" s="13">
        <f t="shared" si="21"/>
        <v>3.9553280595625871E-2</v>
      </c>
    </row>
    <row r="35" spans="2:24" ht="16.2" x14ac:dyDescent="0.45">
      <c r="L35" s="17" t="s">
        <v>78</v>
      </c>
      <c r="M35" s="20">
        <v>680</v>
      </c>
      <c r="N35" s="62">
        <v>0.49</v>
      </c>
      <c r="O35" s="13">
        <f t="shared" si="21"/>
        <v>3.1642624476500701E-2</v>
      </c>
    </row>
    <row r="37" spans="2:24" ht="13.8" x14ac:dyDescent="0.3">
      <c r="L37" s="63" t="s">
        <v>1</v>
      </c>
      <c r="M37" s="63">
        <f>SUM(M27:M35)</f>
        <v>21490</v>
      </c>
      <c r="N37" s="63"/>
      <c r="O37" s="63"/>
    </row>
    <row r="40" spans="2:24" ht="16.2" x14ac:dyDescent="0.45">
      <c r="B40" s="5" t="s">
        <v>25</v>
      </c>
      <c r="C40" s="5" t="s">
        <v>2</v>
      </c>
      <c r="F40" s="15" t="s">
        <v>25</v>
      </c>
      <c r="G40" s="5" t="s">
        <v>8</v>
      </c>
      <c r="J40" s="15" t="s">
        <v>25</v>
      </c>
      <c r="K40" s="5" t="s">
        <v>10</v>
      </c>
      <c r="N40" s="15" t="s">
        <v>25</v>
      </c>
      <c r="O40" s="15" t="s">
        <v>7</v>
      </c>
      <c r="P40" s="15" t="s">
        <v>8</v>
      </c>
      <c r="Q40" s="15" t="s">
        <v>9</v>
      </c>
      <c r="R40" s="15" t="s">
        <v>10</v>
      </c>
      <c r="S40" s="15" t="s">
        <v>11</v>
      </c>
      <c r="T40" s="15" t="s">
        <v>39</v>
      </c>
      <c r="U40" s="15" t="s">
        <v>40</v>
      </c>
      <c r="V40" s="15" t="s">
        <v>41</v>
      </c>
      <c r="W40" s="15" t="s">
        <v>42</v>
      </c>
      <c r="X40" s="15" t="s">
        <v>43</v>
      </c>
    </row>
    <row r="41" spans="2:24" ht="13.8" x14ac:dyDescent="0.3">
      <c r="B41" s="64" t="s">
        <v>44</v>
      </c>
      <c r="C41" s="65">
        <v>84100.858600000007</v>
      </c>
      <c r="F41" s="64" t="s">
        <v>44</v>
      </c>
      <c r="G41" s="65">
        <v>16911</v>
      </c>
      <c r="J41" s="64" t="s">
        <v>44</v>
      </c>
      <c r="K41" s="8">
        <v>1072</v>
      </c>
      <c r="N41" s="64" t="s">
        <v>44</v>
      </c>
      <c r="O41" s="65">
        <v>8269</v>
      </c>
      <c r="P41" s="65">
        <v>16911</v>
      </c>
      <c r="Q41" s="8">
        <v>18007</v>
      </c>
      <c r="R41" s="8">
        <v>1072</v>
      </c>
      <c r="S41" s="65">
        <v>1182</v>
      </c>
      <c r="T41" s="66">
        <v>0.153833807025479</v>
      </c>
      <c r="U41" s="66">
        <v>6.4809887055762516E-2</v>
      </c>
      <c r="V41" s="66">
        <v>0.10261194029850751</v>
      </c>
      <c r="W41" s="66">
        <v>6.3390692448702032E-2</v>
      </c>
      <c r="X41" s="66">
        <v>6.5641139556839007E-2</v>
      </c>
    </row>
    <row r="42" spans="2:24" ht="13.8" x14ac:dyDescent="0.3">
      <c r="B42" s="64" t="s">
        <v>45</v>
      </c>
      <c r="C42" s="65">
        <v>37227.723231999997</v>
      </c>
      <c r="F42" s="64" t="s">
        <v>45</v>
      </c>
      <c r="G42" s="65">
        <v>12192</v>
      </c>
      <c r="J42" s="64" t="s">
        <v>45</v>
      </c>
      <c r="K42" s="8">
        <v>255</v>
      </c>
      <c r="N42" s="64" t="s">
        <v>45</v>
      </c>
      <c r="O42" s="65">
        <v>2853</v>
      </c>
      <c r="P42" s="65">
        <v>12192</v>
      </c>
      <c r="Q42" s="8">
        <v>16098</v>
      </c>
      <c r="R42" s="8">
        <v>255</v>
      </c>
      <c r="S42" s="65">
        <v>358</v>
      </c>
      <c r="T42" s="66">
        <v>0.33707151432939053</v>
      </c>
      <c r="U42" s="66">
        <v>0.32037401574803148</v>
      </c>
      <c r="V42" s="66">
        <v>0.40392156862745088</v>
      </c>
      <c r="W42" s="66">
        <v>2.0915354330708662E-2</v>
      </c>
      <c r="X42" s="66">
        <v>2.2238787427009566E-2</v>
      </c>
    </row>
    <row r="43" spans="2:24" ht="13.8" x14ac:dyDescent="0.3">
      <c r="B43" s="64" t="s">
        <v>46</v>
      </c>
      <c r="C43" s="65">
        <v>6469.5299752000001</v>
      </c>
      <c r="F43" s="64" t="s">
        <v>46</v>
      </c>
      <c r="G43" s="65">
        <v>1187</v>
      </c>
      <c r="J43" s="64" t="s">
        <v>46</v>
      </c>
      <c r="K43" s="8">
        <v>116</v>
      </c>
      <c r="N43" s="64" t="s">
        <v>46</v>
      </c>
      <c r="O43" s="65">
        <v>798</v>
      </c>
      <c r="P43" s="65">
        <v>1187</v>
      </c>
      <c r="Q43" s="8">
        <v>1132</v>
      </c>
      <c r="R43" s="8">
        <v>116</v>
      </c>
      <c r="S43" s="65">
        <v>116</v>
      </c>
      <c r="T43" s="66">
        <v>8.2653702677787377E-2</v>
      </c>
      <c r="U43" s="66">
        <v>-4.6335299073294034E-2</v>
      </c>
      <c r="V43" s="66">
        <v>0</v>
      </c>
      <c r="W43" s="66">
        <v>9.7725358045492844E-2</v>
      </c>
      <c r="X43" s="66">
        <v>0.10247349823321555</v>
      </c>
    </row>
    <row r="44" spans="2:24" ht="13.8" x14ac:dyDescent="0.3">
      <c r="B44" s="64" t="s">
        <v>47</v>
      </c>
      <c r="C44" s="65">
        <v>5178.8934099999997</v>
      </c>
      <c r="F44" s="64" t="s">
        <v>47</v>
      </c>
      <c r="G44" s="65">
        <v>2159</v>
      </c>
      <c r="J44" s="64" t="s">
        <v>47</v>
      </c>
      <c r="K44" s="8">
        <v>77</v>
      </c>
      <c r="N44" s="64" t="s">
        <v>47</v>
      </c>
      <c r="O44" s="65">
        <v>413</v>
      </c>
      <c r="P44" s="65">
        <v>2159</v>
      </c>
      <c r="Q44" s="8">
        <v>2426</v>
      </c>
      <c r="R44" s="8">
        <v>77</v>
      </c>
      <c r="S44" s="65">
        <v>100</v>
      </c>
      <c r="T44" s="66">
        <v>0.39206821746465481</v>
      </c>
      <c r="U44" s="66">
        <v>0.12366836498378886</v>
      </c>
      <c r="V44" s="66">
        <v>0.29870129870129869</v>
      </c>
      <c r="W44" s="66">
        <v>3.5664659564613246E-2</v>
      </c>
      <c r="X44" s="66">
        <v>4.1220115416323165E-2</v>
      </c>
    </row>
    <row r="45" spans="2:24" ht="13.8" x14ac:dyDescent="0.3">
      <c r="B45" s="64" t="s">
        <v>48</v>
      </c>
      <c r="C45" s="65">
        <v>2561.4685642999998</v>
      </c>
      <c r="F45" s="64" t="s">
        <v>48</v>
      </c>
      <c r="G45" s="65">
        <v>241</v>
      </c>
      <c r="J45" s="64" t="s">
        <v>48</v>
      </c>
      <c r="K45" s="8">
        <v>25</v>
      </c>
      <c r="N45" s="64" t="s">
        <v>48</v>
      </c>
      <c r="O45" s="65">
        <v>222</v>
      </c>
      <c r="P45" s="65">
        <v>241</v>
      </c>
      <c r="Q45" s="64"/>
      <c r="R45" s="8">
        <v>25</v>
      </c>
      <c r="S45" s="65"/>
      <c r="T45" s="66">
        <v>1.6559524158066496E-2</v>
      </c>
      <c r="U45" s="66"/>
      <c r="V45" s="64"/>
      <c r="W45" s="66">
        <v>0.1037344398340249</v>
      </c>
      <c r="X45" s="66"/>
    </row>
    <row r="46" spans="2:24" ht="13.8" x14ac:dyDescent="0.3">
      <c r="B46" s="64" t="s">
        <v>49</v>
      </c>
      <c r="C46" s="65">
        <v>2022.5250529</v>
      </c>
      <c r="F46" s="64" t="s">
        <v>49</v>
      </c>
      <c r="G46" s="65">
        <v>1262</v>
      </c>
      <c r="J46" s="64" t="s">
        <v>49</v>
      </c>
      <c r="K46" s="8">
        <v>30</v>
      </c>
      <c r="N46" s="64" t="s">
        <v>49</v>
      </c>
      <c r="O46" s="65">
        <v>1061</v>
      </c>
      <c r="P46" s="65">
        <v>1262</v>
      </c>
      <c r="Q46" s="8">
        <v>1336</v>
      </c>
      <c r="R46" s="8">
        <v>30</v>
      </c>
      <c r="S46" s="65">
        <v>36</v>
      </c>
      <c r="T46" s="66">
        <v>3.5306150846871054E-2</v>
      </c>
      <c r="U46" s="66">
        <v>5.8637083993660966E-2</v>
      </c>
      <c r="V46" s="66">
        <v>0.19999999999999996</v>
      </c>
      <c r="W46" s="66">
        <v>2.3771790808240888E-2</v>
      </c>
      <c r="X46" s="66">
        <v>2.6946107784431138E-2</v>
      </c>
    </row>
    <row r="47" spans="2:24" ht="13.8" x14ac:dyDescent="0.3">
      <c r="B47" s="8" t="s">
        <v>50</v>
      </c>
      <c r="C47" s="65">
        <v>587.17367999999999</v>
      </c>
      <c r="F47" s="8" t="s">
        <v>50</v>
      </c>
      <c r="G47" s="65">
        <v>52</v>
      </c>
      <c r="J47" s="8" t="s">
        <v>50</v>
      </c>
      <c r="K47" s="8">
        <v>6</v>
      </c>
      <c r="N47" s="8" t="s">
        <v>50</v>
      </c>
      <c r="O47" s="65">
        <v>124</v>
      </c>
      <c r="P47" s="65">
        <v>52</v>
      </c>
      <c r="Q47" s="8">
        <v>64</v>
      </c>
      <c r="R47" s="8">
        <v>6</v>
      </c>
      <c r="S47" s="65">
        <v>15</v>
      </c>
      <c r="T47" s="66">
        <v>-0.15954138795044259</v>
      </c>
      <c r="U47" s="66">
        <v>0.23076923076923084</v>
      </c>
      <c r="V47" s="64">
        <v>1.5</v>
      </c>
      <c r="W47" s="66">
        <v>0.11538461538461539</v>
      </c>
      <c r="X47" s="66">
        <v>0.234375</v>
      </c>
    </row>
    <row r="48" spans="2:24" ht="13.8" x14ac:dyDescent="0.3">
      <c r="B48" s="64" t="s">
        <v>51</v>
      </c>
      <c r="C48" s="65">
        <v>561.31014249999998</v>
      </c>
      <c r="F48" s="64" t="s">
        <v>51</v>
      </c>
      <c r="G48" s="65">
        <v>1110</v>
      </c>
      <c r="J48" s="64" t="s">
        <v>51</v>
      </c>
      <c r="K48" s="8">
        <v>-12</v>
      </c>
      <c r="N48" s="64" t="s">
        <v>51</v>
      </c>
      <c r="O48" s="65">
        <v>728</v>
      </c>
      <c r="P48" s="65">
        <v>1110</v>
      </c>
      <c r="Q48" s="8">
        <v>873</v>
      </c>
      <c r="R48" s="8">
        <v>-12</v>
      </c>
      <c r="S48" s="65">
        <v>-23</v>
      </c>
      <c r="T48" s="66">
        <v>8.8023610713733103E-2</v>
      </c>
      <c r="U48" s="66">
        <v>-0.21351351351351355</v>
      </c>
      <c r="V48" s="64">
        <v>0.91700000000000004</v>
      </c>
      <c r="W48" s="66">
        <v>-1.0810810810810811E-2</v>
      </c>
      <c r="X48" s="66">
        <v>-2.6345933562428408E-2</v>
      </c>
    </row>
    <row r="49" spans="2:24" ht="13.8" x14ac:dyDescent="0.3">
      <c r="B49" s="8" t="s">
        <v>52</v>
      </c>
      <c r="C49" s="65">
        <v>326</v>
      </c>
      <c r="F49" s="8" t="s">
        <v>52</v>
      </c>
      <c r="G49" s="65">
        <v>22.72</v>
      </c>
      <c r="J49" s="8" t="s">
        <v>52</v>
      </c>
      <c r="K49" s="8">
        <v>2.15</v>
      </c>
      <c r="N49" s="8" t="s">
        <v>52</v>
      </c>
      <c r="O49" s="65">
        <v>3.02</v>
      </c>
      <c r="P49" s="65">
        <v>22.72</v>
      </c>
      <c r="Q49" s="64"/>
      <c r="R49" s="8">
        <v>2.15</v>
      </c>
      <c r="S49" s="65"/>
      <c r="T49" s="66">
        <v>0.49720158021323391</v>
      </c>
      <c r="U49" s="66"/>
      <c r="V49" s="64"/>
      <c r="W49" s="66">
        <v>9.4630281690140844E-2</v>
      </c>
      <c r="X49" s="66"/>
    </row>
    <row r="50" spans="2:24" ht="13.8" x14ac:dyDescent="0.3">
      <c r="B50" s="64" t="s">
        <v>53</v>
      </c>
      <c r="C50" s="65">
        <v>238.74572839999999</v>
      </c>
      <c r="F50" s="64" t="s">
        <v>53</v>
      </c>
      <c r="G50" s="65">
        <v>291</v>
      </c>
      <c r="J50" s="64" t="s">
        <v>53</v>
      </c>
      <c r="K50" s="8">
        <v>20</v>
      </c>
      <c r="N50" s="64" t="s">
        <v>53</v>
      </c>
      <c r="O50" s="65">
        <v>253</v>
      </c>
      <c r="P50" s="65">
        <v>291</v>
      </c>
      <c r="Q50" s="8">
        <v>294</v>
      </c>
      <c r="R50" s="8">
        <v>20</v>
      </c>
      <c r="S50" s="65">
        <v>17.5</v>
      </c>
      <c r="T50" s="66">
        <v>2.8382064119134132E-2</v>
      </c>
      <c r="U50" s="66">
        <v>1.0309278350515427E-2</v>
      </c>
      <c r="V50" s="66">
        <v>-0.125</v>
      </c>
      <c r="W50" s="66">
        <v>6.8728522336769765E-2</v>
      </c>
      <c r="X50" s="66">
        <v>5.9523809523809521E-2</v>
      </c>
    </row>
    <row r="51" spans="2:24" ht="13.8" x14ac:dyDescent="0.3">
      <c r="B51" s="8" t="s">
        <v>54</v>
      </c>
      <c r="C51" s="65">
        <v>219</v>
      </c>
      <c r="F51" s="8" t="s">
        <v>54</v>
      </c>
      <c r="G51" s="8">
        <v>160</v>
      </c>
      <c r="J51" s="8" t="s">
        <v>54</v>
      </c>
      <c r="K51" s="8">
        <v>6</v>
      </c>
      <c r="N51" s="67" t="s">
        <v>54</v>
      </c>
      <c r="O51" s="67">
        <v>25</v>
      </c>
      <c r="P51" s="67">
        <v>160</v>
      </c>
      <c r="Q51" s="67">
        <v>163</v>
      </c>
      <c r="R51" s="67">
        <v>6</v>
      </c>
      <c r="S51" s="67">
        <v>4</v>
      </c>
      <c r="T51" s="68">
        <v>0.44955932735539106</v>
      </c>
      <c r="U51" s="68">
        <v>1.8750000000000044E-2</v>
      </c>
      <c r="V51" s="69">
        <v>-0.33300000000000002</v>
      </c>
      <c r="W51" s="68">
        <v>3.7499999999999999E-2</v>
      </c>
      <c r="X51" s="68">
        <v>2.4539877300613498E-2</v>
      </c>
    </row>
    <row r="52" spans="2:24" ht="13.8" x14ac:dyDescent="0.3">
      <c r="B52" s="8" t="s">
        <v>55</v>
      </c>
      <c r="C52" s="65">
        <v>98</v>
      </c>
    </row>
    <row r="53" spans="2:24" ht="13.8" x14ac:dyDescent="0.3">
      <c r="B53" s="8" t="s">
        <v>56</v>
      </c>
      <c r="C53" s="65">
        <v>31</v>
      </c>
    </row>
    <row r="54" spans="2:24" ht="13.8" x14ac:dyDescent="0.3">
      <c r="B54" s="67" t="s">
        <v>57</v>
      </c>
      <c r="C54" s="70">
        <v>10</v>
      </c>
    </row>
    <row r="56" spans="2:24" ht="13.8" x14ac:dyDescent="0.3">
      <c r="B56" s="71" t="s">
        <v>1</v>
      </c>
      <c r="C56" s="72">
        <v>139632.22838530003</v>
      </c>
      <c r="F56" s="71" t="s">
        <v>1</v>
      </c>
      <c r="G56" s="51">
        <f>SUM(G41:G54)</f>
        <v>35587.72</v>
      </c>
      <c r="J56" s="71" t="s">
        <v>1</v>
      </c>
      <c r="K56" s="51">
        <f>SUM(K41:K54)</f>
        <v>1597.15</v>
      </c>
      <c r="N56" s="71" t="s">
        <v>1</v>
      </c>
      <c r="O56" s="51">
        <f t="shared" ref="O56:S56" si="22">SUM(O41:O54)</f>
        <v>14749.02</v>
      </c>
      <c r="P56" s="51">
        <f t="shared" si="22"/>
        <v>35587.72</v>
      </c>
      <c r="Q56" s="51">
        <f t="shared" si="22"/>
        <v>40393</v>
      </c>
      <c r="R56" s="51">
        <f t="shared" si="22"/>
        <v>1597.15</v>
      </c>
      <c r="S56" s="51">
        <f t="shared" si="22"/>
        <v>1805.5</v>
      </c>
      <c r="T56" s="73">
        <f>(P56/O56)^(1/5)-1</f>
        <v>0.19263458735556038</v>
      </c>
      <c r="U56" s="73">
        <f>(Q56/P56)-1</f>
        <v>0.13502635178651512</v>
      </c>
      <c r="V56" s="73">
        <f>(S56/R56)-1</f>
        <v>0.13045111605046489</v>
      </c>
      <c r="W56" s="73">
        <f t="shared" ref="W56:X56" si="23">R56/P56</f>
        <v>4.4879244863115703E-2</v>
      </c>
      <c r="X56" s="73">
        <f t="shared" si="23"/>
        <v>4.4698338821082859E-2</v>
      </c>
    </row>
    <row r="57" spans="2:24" ht="13.8" x14ac:dyDescent="0.3">
      <c r="P57" s="66">
        <f>(P56/O56)^(1/5)-1</f>
        <v>0.19263458735556038</v>
      </c>
      <c r="Q57" s="66">
        <f>(Q56/P56)-1</f>
        <v>0.13502635178651512</v>
      </c>
      <c r="R57" s="66">
        <f t="shared" ref="R57:S57" si="24">R56/P56</f>
        <v>4.4879244863115703E-2</v>
      </c>
      <c r="S57" s="66">
        <f t="shared" si="24"/>
        <v>4.4698338821082859E-2</v>
      </c>
    </row>
    <row r="59" spans="2:24" ht="13.8" x14ac:dyDescent="0.3">
      <c r="E59" s="65"/>
      <c r="F59" s="65"/>
      <c r="G59" s="65"/>
    </row>
    <row r="60" spans="2:24" ht="13.8" x14ac:dyDescent="0.3">
      <c r="G60" s="8"/>
      <c r="H60" s="8"/>
      <c r="M60" s="8"/>
      <c r="N60" s="8"/>
    </row>
    <row r="61" spans="2:24" ht="13.8" x14ac:dyDescent="0.3">
      <c r="G61" s="8"/>
      <c r="H61" s="8"/>
      <c r="M61" s="8"/>
      <c r="N61" s="8"/>
    </row>
    <row r="65" spans="2:11" ht="13.8" x14ac:dyDescent="0.3">
      <c r="C65" s="49"/>
      <c r="D65" s="74"/>
      <c r="E65" s="49"/>
      <c r="F65" s="49"/>
    </row>
    <row r="66" spans="2:11" ht="13.8" x14ac:dyDescent="0.3">
      <c r="C66" s="49"/>
      <c r="D66" s="74"/>
      <c r="E66" s="49"/>
      <c r="F66" s="49"/>
      <c r="G66" s="49"/>
    </row>
    <row r="67" spans="2:11" ht="13.8" x14ac:dyDescent="0.3">
      <c r="D67" s="74"/>
      <c r="E67" s="49"/>
      <c r="F67" s="49"/>
    </row>
    <row r="68" spans="2:11" ht="13.8" x14ac:dyDescent="0.3">
      <c r="D68" s="74"/>
      <c r="E68" s="49"/>
      <c r="F68" s="49"/>
    </row>
    <row r="69" spans="2:11" ht="16.2" x14ac:dyDescent="0.45">
      <c r="B69" s="4" t="s">
        <v>79</v>
      </c>
      <c r="D69" s="74"/>
      <c r="E69" s="49"/>
      <c r="F69" s="49"/>
    </row>
    <row r="70" spans="2:11" ht="16.2" x14ac:dyDescent="0.45">
      <c r="B70" s="4" t="s">
        <v>80</v>
      </c>
      <c r="D70" s="74"/>
      <c r="F70" s="4" t="s">
        <v>81</v>
      </c>
      <c r="J70" s="4" t="s">
        <v>82</v>
      </c>
    </row>
    <row r="71" spans="2:11" ht="16.2" x14ac:dyDescent="0.45">
      <c r="B71" s="75"/>
      <c r="D71" s="74"/>
    </row>
    <row r="72" spans="2:11" ht="16.2" x14ac:dyDescent="0.45">
      <c r="B72" s="5" t="s">
        <v>25</v>
      </c>
      <c r="C72" s="5" t="s">
        <v>83</v>
      </c>
      <c r="D72" s="74"/>
      <c r="F72" s="15" t="s">
        <v>25</v>
      </c>
      <c r="G72" s="76" t="s">
        <v>13</v>
      </c>
      <c r="J72" s="15" t="s">
        <v>25</v>
      </c>
      <c r="K72" s="76" t="s">
        <v>14</v>
      </c>
    </row>
    <row r="73" spans="2:11" ht="13.8" x14ac:dyDescent="0.3">
      <c r="B73" s="64" t="s">
        <v>44</v>
      </c>
      <c r="C73" s="66">
        <v>6.3390692448702032E-2</v>
      </c>
      <c r="D73" s="74"/>
      <c r="F73" s="64" t="s">
        <v>44</v>
      </c>
      <c r="G73" s="77">
        <v>1.9766755240625922</v>
      </c>
      <c r="J73" s="64" t="s">
        <v>44</v>
      </c>
      <c r="K73" s="65">
        <v>11.676719295133344</v>
      </c>
    </row>
    <row r="74" spans="2:11" ht="13.8" x14ac:dyDescent="0.3">
      <c r="B74" s="64" t="s">
        <v>45</v>
      </c>
      <c r="C74" s="66">
        <v>2.0915354330708662E-2</v>
      </c>
      <c r="D74" s="74"/>
      <c r="F74" s="64" t="s">
        <v>45</v>
      </c>
      <c r="G74" s="77">
        <v>1.01187485727335</v>
      </c>
      <c r="J74" s="64" t="s">
        <v>45</v>
      </c>
      <c r="K74" s="65">
        <v>63.108595800524931</v>
      </c>
    </row>
    <row r="75" spans="2:11" ht="13.8" x14ac:dyDescent="0.3">
      <c r="B75" s="64" t="s">
        <v>46</v>
      </c>
      <c r="C75" s="66">
        <v>9.7725358045492844E-2</v>
      </c>
      <c r="D75" s="74"/>
      <c r="F75" s="64" t="s">
        <v>46</v>
      </c>
      <c r="G75" s="77">
        <v>1.3822314049586777</v>
      </c>
      <c r="J75" s="64" t="s">
        <v>46</v>
      </c>
      <c r="K75" s="65">
        <v>16.604886267902277</v>
      </c>
    </row>
    <row r="76" spans="2:11" ht="13.8" x14ac:dyDescent="0.3">
      <c r="B76" s="64" t="s">
        <v>47</v>
      </c>
      <c r="C76" s="66">
        <v>3.5664659564613246E-2</v>
      </c>
      <c r="D76" s="74"/>
      <c r="F76" s="64" t="s">
        <v>47</v>
      </c>
      <c r="G76" s="77">
        <v>2.293975903614458</v>
      </c>
      <c r="J76" s="64" t="s">
        <v>47</v>
      </c>
      <c r="K76" s="65">
        <v>32.121352477999075</v>
      </c>
    </row>
    <row r="77" spans="2:11" ht="13.8" x14ac:dyDescent="0.3">
      <c r="B77" s="64" t="s">
        <v>48</v>
      </c>
      <c r="C77" s="66">
        <v>0.1037344398340249</v>
      </c>
      <c r="D77" s="74"/>
      <c r="F77" s="64" t="s">
        <v>48</v>
      </c>
      <c r="G77" s="77">
        <v>5.7159090909090908</v>
      </c>
      <c r="J77" s="64" t="s">
        <v>48</v>
      </c>
      <c r="K77" s="65">
        <v>140.85062240663902</v>
      </c>
    </row>
    <row r="78" spans="2:11" ht="13.8" x14ac:dyDescent="0.3">
      <c r="B78" s="64" t="s">
        <v>49</v>
      </c>
      <c r="C78" s="66">
        <v>2.3771790808240888E-2</v>
      </c>
      <c r="D78" s="74"/>
      <c r="F78" s="64" t="s">
        <v>49</v>
      </c>
      <c r="G78" s="77">
        <v>1.4793577981651376</v>
      </c>
      <c r="J78" s="64" t="s">
        <v>49</v>
      </c>
      <c r="K78" s="65">
        <v>183.94611727416799</v>
      </c>
    </row>
    <row r="79" spans="2:11" ht="13.8" x14ac:dyDescent="0.3">
      <c r="B79" s="8" t="s">
        <v>50</v>
      </c>
      <c r="C79" s="66">
        <v>0.11538461538461539</v>
      </c>
      <c r="D79" s="74"/>
      <c r="J79" s="8" t="s">
        <v>50</v>
      </c>
      <c r="K79" s="65">
        <v>126.34615384615384</v>
      </c>
    </row>
    <row r="80" spans="2:11" ht="13.8" x14ac:dyDescent="0.3">
      <c r="B80" s="64" t="s">
        <v>51</v>
      </c>
      <c r="C80" s="66">
        <v>-1.0810810810810811E-2</v>
      </c>
      <c r="D80" s="74"/>
      <c r="J80" s="64" t="s">
        <v>51</v>
      </c>
      <c r="K80" s="65">
        <v>53.927927927927925</v>
      </c>
    </row>
    <row r="81" spans="2:13" ht="13.8" x14ac:dyDescent="0.3">
      <c r="B81" s="8" t="s">
        <v>52</v>
      </c>
      <c r="C81" s="66">
        <v>9.4630281690140844E-2</v>
      </c>
      <c r="D81" s="74"/>
      <c r="J81" s="8" t="s">
        <v>52</v>
      </c>
      <c r="K81" s="65">
        <v>126.11135563380282</v>
      </c>
    </row>
    <row r="82" spans="2:13" ht="13.8" x14ac:dyDescent="0.3">
      <c r="B82" s="64" t="s">
        <v>53</v>
      </c>
      <c r="C82" s="66">
        <v>6.8728522336769765E-2</v>
      </c>
      <c r="D82" s="74"/>
      <c r="J82" s="64" t="s">
        <v>53</v>
      </c>
      <c r="K82" s="65">
        <v>141.73539518900344</v>
      </c>
    </row>
    <row r="83" spans="2:13" ht="13.8" x14ac:dyDescent="0.3">
      <c r="B83" s="8" t="s">
        <v>54</v>
      </c>
      <c r="C83" s="66">
        <v>3.7499999999999999E-2</v>
      </c>
      <c r="D83" s="74"/>
      <c r="J83" s="8" t="s">
        <v>54</v>
      </c>
      <c r="K83" s="65">
        <v>545.21875</v>
      </c>
    </row>
    <row r="84" spans="2:13" ht="13.8" x14ac:dyDescent="0.3">
      <c r="D84" s="74"/>
    </row>
    <row r="85" spans="2:13" ht="13.8" x14ac:dyDescent="0.3">
      <c r="B85" s="71" t="s">
        <v>1</v>
      </c>
      <c r="C85" s="78">
        <v>4.4879244863115703E-2</v>
      </c>
      <c r="D85" s="74"/>
      <c r="F85" s="71" t="s">
        <v>1</v>
      </c>
      <c r="G85" s="71">
        <v>1.5</v>
      </c>
      <c r="J85" s="71" t="s">
        <v>1</v>
      </c>
      <c r="K85" s="71">
        <v>43</v>
      </c>
    </row>
    <row r="86" spans="2:13" ht="13.8" x14ac:dyDescent="0.3">
      <c r="D86" s="74"/>
      <c r="G86" s="49"/>
    </row>
    <row r="90" spans="2:13" ht="13.8" x14ac:dyDescent="0.3">
      <c r="G90" s="8"/>
      <c r="M90" s="8"/>
    </row>
    <row r="91" spans="2:13" ht="13.8" x14ac:dyDescent="0.3">
      <c r="G91" s="8"/>
      <c r="M91" s="8"/>
    </row>
    <row r="101" spans="2:13" ht="16.2" x14ac:dyDescent="0.45">
      <c r="B101" s="4" t="s">
        <v>84</v>
      </c>
    </row>
    <row r="102" spans="2:13" ht="16.2" x14ac:dyDescent="0.45">
      <c r="B102" s="4" t="s">
        <v>85</v>
      </c>
      <c r="F102" s="4" t="s">
        <v>12</v>
      </c>
      <c r="J102" s="4" t="s">
        <v>16</v>
      </c>
    </row>
    <row r="103" spans="2:13" ht="16.2" x14ac:dyDescent="0.45">
      <c r="B103" s="75"/>
    </row>
    <row r="104" spans="2:13" ht="16.2" x14ac:dyDescent="0.45">
      <c r="B104" s="5" t="s">
        <v>25</v>
      </c>
      <c r="C104" s="5" t="s">
        <v>15</v>
      </c>
      <c r="F104" s="4" t="s">
        <v>25</v>
      </c>
      <c r="G104" s="4" t="s">
        <v>12</v>
      </c>
      <c r="J104" s="4" t="s">
        <v>25</v>
      </c>
      <c r="K104" s="4" t="s">
        <v>16</v>
      </c>
    </row>
    <row r="105" spans="2:13" ht="13.8" x14ac:dyDescent="0.3">
      <c r="B105" s="64" t="s">
        <v>44</v>
      </c>
      <c r="C105" s="49">
        <v>0</v>
      </c>
      <c r="F105" s="64" t="s">
        <v>44</v>
      </c>
      <c r="G105" s="65">
        <v>30.472727272727273</v>
      </c>
      <c r="J105" s="64" t="s">
        <v>44</v>
      </c>
      <c r="K105" s="77">
        <v>0.37384280268651299</v>
      </c>
    </row>
    <row r="106" spans="2:13" ht="13.8" x14ac:dyDescent="0.3">
      <c r="B106" s="64" t="s">
        <v>45</v>
      </c>
      <c r="C106" s="49">
        <v>0.16734417344173441</v>
      </c>
      <c r="F106" s="64" t="s">
        <v>45</v>
      </c>
      <c r="G106" s="65">
        <v>9.109375</v>
      </c>
      <c r="J106" s="64" t="s">
        <v>45</v>
      </c>
      <c r="K106" s="77">
        <v>0.76788803270954553</v>
      </c>
    </row>
    <row r="107" spans="2:13" ht="13.8" x14ac:dyDescent="0.3">
      <c r="B107" s="64" t="s">
        <v>46</v>
      </c>
      <c r="C107" s="49">
        <v>0.23494860499265785</v>
      </c>
      <c r="F107" s="64" t="s">
        <v>46</v>
      </c>
      <c r="G107" s="65">
        <v>12.583333333333334</v>
      </c>
      <c r="J107" s="64" t="s">
        <v>46</v>
      </c>
      <c r="K107" s="77">
        <v>0.46080760095011875</v>
      </c>
    </row>
    <row r="108" spans="2:13" ht="16.2" x14ac:dyDescent="0.45">
      <c r="B108" s="64" t="s">
        <v>47</v>
      </c>
      <c r="C108" s="49">
        <v>0.2857142857142857</v>
      </c>
      <c r="F108" s="64" t="s">
        <v>47</v>
      </c>
      <c r="G108" s="65">
        <v>4.666666666666667</v>
      </c>
      <c r="J108" s="64" t="s">
        <v>47</v>
      </c>
      <c r="K108" s="77">
        <v>0.42418661755678333</v>
      </c>
      <c r="M108" s="75" t="s">
        <v>44</v>
      </c>
    </row>
    <row r="109" spans="2:13" ht="13.8" x14ac:dyDescent="0.3">
      <c r="B109" s="64" t="s">
        <v>48</v>
      </c>
      <c r="C109" s="49">
        <v>8.9694656488549615E-2</v>
      </c>
      <c r="F109" s="64" t="s">
        <v>48</v>
      </c>
      <c r="G109" s="65">
        <v>9.6666666666666661</v>
      </c>
      <c r="J109" s="64" t="s">
        <v>48</v>
      </c>
      <c r="K109" s="77">
        <v>0.18124999999999999</v>
      </c>
    </row>
    <row r="110" spans="2:13" ht="13.8" x14ac:dyDescent="0.3">
      <c r="B110" s="64" t="s">
        <v>49</v>
      </c>
      <c r="C110" s="49">
        <v>0.77613776137761381</v>
      </c>
      <c r="F110" s="64" t="s">
        <v>49</v>
      </c>
      <c r="G110" s="65">
        <v>1</v>
      </c>
      <c r="J110" s="64" t="s">
        <v>49</v>
      </c>
      <c r="K110" s="77">
        <v>0.54555617663499156</v>
      </c>
    </row>
    <row r="111" spans="2:13" ht="13.8" x14ac:dyDescent="0.3">
      <c r="B111" s="8" t="s">
        <v>50</v>
      </c>
      <c r="C111" s="49">
        <v>4.0201005025125629E-2</v>
      </c>
      <c r="F111" s="8" t="s">
        <v>50</v>
      </c>
      <c r="G111" s="65">
        <v>7</v>
      </c>
      <c r="J111" s="8" t="s">
        <v>50</v>
      </c>
      <c r="K111" s="77">
        <v>0.44144144144144143</v>
      </c>
    </row>
    <row r="112" spans="2:13" ht="13.8" x14ac:dyDescent="0.3">
      <c r="B112" s="64" t="s">
        <v>51</v>
      </c>
      <c r="C112" s="49">
        <v>0.6387096774193548</v>
      </c>
      <c r="F112" s="64" t="s">
        <v>51</v>
      </c>
      <c r="G112" s="65">
        <v>1.4545454545454546</v>
      </c>
      <c r="J112" s="64" t="s">
        <v>51</v>
      </c>
      <c r="K112" s="77">
        <v>0.72143974960876367</v>
      </c>
    </row>
    <row r="113" spans="2:11" ht="13.8" x14ac:dyDescent="0.3">
      <c r="B113" s="8" t="s">
        <v>52</v>
      </c>
      <c r="C113" s="49">
        <v>0.26765188834154352</v>
      </c>
      <c r="F113" s="8" t="s">
        <v>52</v>
      </c>
      <c r="G113" s="65">
        <v>12.86</v>
      </c>
      <c r="J113" s="8" t="s">
        <v>52</v>
      </c>
      <c r="K113" s="77">
        <v>0.35294117647058826</v>
      </c>
    </row>
    <row r="114" spans="2:11" ht="13.8" x14ac:dyDescent="0.3">
      <c r="B114" s="64" t="s">
        <v>53</v>
      </c>
      <c r="C114" s="49">
        <v>0.21333333333333335</v>
      </c>
      <c r="F114" s="64" t="s">
        <v>53</v>
      </c>
      <c r="G114" s="65">
        <v>6.4</v>
      </c>
      <c r="J114" s="64" t="s">
        <v>53</v>
      </c>
      <c r="K114" s="77">
        <v>0.28235294117647058</v>
      </c>
    </row>
    <row r="115" spans="2:11" ht="13.8" x14ac:dyDescent="0.3">
      <c r="B115" s="8" t="s">
        <v>54</v>
      </c>
      <c r="C115" s="49">
        <v>0.55737704918032782</v>
      </c>
      <c r="F115" s="8" t="s">
        <v>54</v>
      </c>
      <c r="G115" s="65">
        <v>3</v>
      </c>
      <c r="J115" s="8" t="s">
        <v>54</v>
      </c>
      <c r="K115" s="77">
        <v>0.46762589928057552</v>
      </c>
    </row>
    <row r="117" spans="2:11" ht="13.8" x14ac:dyDescent="0.3">
      <c r="B117" s="71" t="s">
        <v>1</v>
      </c>
      <c r="C117" s="71">
        <v>0.13</v>
      </c>
      <c r="F117" s="71" t="s">
        <v>1</v>
      </c>
      <c r="G117" s="71">
        <v>10</v>
      </c>
      <c r="J117" s="71" t="s">
        <v>1</v>
      </c>
      <c r="K117" s="71">
        <v>0.5</v>
      </c>
    </row>
    <row r="134" spans="2:13" ht="16.2" x14ac:dyDescent="0.45">
      <c r="B134" s="4" t="s">
        <v>86</v>
      </c>
      <c r="G134" s="4" t="s">
        <v>87</v>
      </c>
    </row>
    <row r="135" spans="2:13" ht="16.2" x14ac:dyDescent="0.45">
      <c r="B135" s="4" t="s">
        <v>17</v>
      </c>
      <c r="C135" s="4" t="s">
        <v>19</v>
      </c>
      <c r="G135" s="4" t="s">
        <v>88</v>
      </c>
      <c r="H135" s="4" t="s">
        <v>21</v>
      </c>
      <c r="I135" s="4" t="s">
        <v>23</v>
      </c>
    </row>
    <row r="136" spans="2:13" ht="16.2" x14ac:dyDescent="0.45">
      <c r="B136" s="75"/>
    </row>
    <row r="137" spans="2:13" ht="16.2" x14ac:dyDescent="0.45">
      <c r="B137" s="4" t="s">
        <v>25</v>
      </c>
      <c r="C137" s="4" t="s">
        <v>17</v>
      </c>
      <c r="D137" s="4" t="s">
        <v>19</v>
      </c>
      <c r="G137" s="4" t="s">
        <v>25</v>
      </c>
      <c r="H137" s="4" t="s">
        <v>20</v>
      </c>
      <c r="I137" s="4" t="s">
        <v>21</v>
      </c>
      <c r="J137" s="4" t="s">
        <v>23</v>
      </c>
      <c r="K137" s="8"/>
      <c r="L137" s="8"/>
    </row>
    <row r="138" spans="2:13" ht="13.8" x14ac:dyDescent="0.3">
      <c r="B138" s="64" t="s">
        <v>44</v>
      </c>
      <c r="C138" s="66">
        <v>0.15397874174087905</v>
      </c>
      <c r="D138" s="79">
        <v>9.7295334906516609E-2</v>
      </c>
      <c r="G138" s="64" t="s">
        <v>44</v>
      </c>
      <c r="H138" s="80">
        <v>71.155885471898202</v>
      </c>
      <c r="I138" s="66">
        <v>1.4053651266766021E-2</v>
      </c>
      <c r="J138" s="65">
        <v>12.254819539063632</v>
      </c>
      <c r="K138" s="64"/>
      <c r="L138" s="66"/>
      <c r="M138" s="8"/>
    </row>
    <row r="139" spans="2:13" ht="13.8" x14ac:dyDescent="0.3">
      <c r="B139" s="64" t="s">
        <v>45</v>
      </c>
      <c r="C139" s="66">
        <v>0.1714862138533961</v>
      </c>
      <c r="D139" s="79">
        <v>4.0100644755464696E-2</v>
      </c>
      <c r="G139" s="64" t="s">
        <v>45</v>
      </c>
      <c r="H139" s="80">
        <v>170.56727870649493</v>
      </c>
      <c r="I139" s="66">
        <v>5.862789203084833E-3</v>
      </c>
      <c r="J139" s="65">
        <v>23.192411924119241</v>
      </c>
    </row>
    <row r="140" spans="2:13" ht="13.8" x14ac:dyDescent="0.3">
      <c r="B140" s="64" t="s">
        <v>46</v>
      </c>
      <c r="C140" s="66">
        <v>0.1669064748201439</v>
      </c>
      <c r="D140" s="79">
        <v>9.1844813935075223E-2</v>
      </c>
      <c r="G140" s="64" t="s">
        <v>46</v>
      </c>
      <c r="H140" s="80">
        <v>40.761058109280143</v>
      </c>
      <c r="I140" s="66">
        <v>2.453321985211979E-2</v>
      </c>
      <c r="J140" s="65">
        <v>9.6617474302496333</v>
      </c>
      <c r="K140" s="64"/>
      <c r="L140" s="66"/>
    </row>
    <row r="141" spans="2:13" ht="13.8" x14ac:dyDescent="0.3">
      <c r="B141" s="64" t="s">
        <v>47</v>
      </c>
      <c r="C141" s="66">
        <v>7.9875518672199164E-2</v>
      </c>
      <c r="D141" s="79">
        <v>4.7268262737875995E-2</v>
      </c>
      <c r="G141" s="64" t="s">
        <v>47</v>
      </c>
      <c r="H141" s="80">
        <v>103.00207039337474</v>
      </c>
      <c r="I141" s="66">
        <v>9.7085427135678391E-3</v>
      </c>
      <c r="J141" s="65">
        <v>5.5159914712153517</v>
      </c>
      <c r="K141" s="64"/>
    </row>
    <row r="142" spans="2:13" ht="13.8" x14ac:dyDescent="0.3">
      <c r="B142" s="64" t="s">
        <v>48</v>
      </c>
      <c r="C142" s="66">
        <v>8.3194675540765387E-2</v>
      </c>
      <c r="D142" s="79">
        <v>7.8125E-2</v>
      </c>
      <c r="G142" s="64" t="s">
        <v>48</v>
      </c>
      <c r="H142" s="80">
        <v>105.22222222222223</v>
      </c>
      <c r="I142" s="66">
        <v>9.5036958817317843E-3</v>
      </c>
      <c r="J142" s="65">
        <v>4.8705438931297715</v>
      </c>
    </row>
    <row r="143" spans="2:13" ht="13.8" x14ac:dyDescent="0.3">
      <c r="B143" s="64" t="s">
        <v>49</v>
      </c>
      <c r="C143" s="66">
        <v>3.4207525655644243E-2</v>
      </c>
      <c r="D143" s="79">
        <v>1.6769144773616546E-2</v>
      </c>
      <c r="G143" s="64" t="s">
        <v>49</v>
      </c>
      <c r="H143" s="80">
        <v>61.774509803921575</v>
      </c>
      <c r="I143" s="66">
        <v>1.6187906681479129E-2</v>
      </c>
      <c r="J143" s="65">
        <v>2.4800984009840099</v>
      </c>
    </row>
    <row r="144" spans="2:13" ht="13.8" x14ac:dyDescent="0.3">
      <c r="B144" s="8" t="s">
        <v>50</v>
      </c>
      <c r="C144" s="66">
        <v>2.4193548387096774E-2</v>
      </c>
      <c r="D144" s="79">
        <v>1.3513513513513514E-2</v>
      </c>
      <c r="G144" s="8" t="s">
        <v>50</v>
      </c>
      <c r="H144" s="80">
        <v>40.404040404040401</v>
      </c>
      <c r="I144" s="66">
        <v>2.4750000000000001E-2</v>
      </c>
      <c r="J144" s="65">
        <v>2.954773869346734</v>
      </c>
    </row>
    <row r="145" spans="2:10" ht="13.8" x14ac:dyDescent="0.3">
      <c r="B145" s="64" t="s">
        <v>51</v>
      </c>
      <c r="C145" s="66">
        <v>-6.741573033707865E-2</v>
      </c>
      <c r="D145" s="79">
        <v>-1.8779342723004695E-2</v>
      </c>
      <c r="G145" s="64" t="s">
        <v>51</v>
      </c>
      <c r="H145" s="80">
        <v>-24.141414141414142</v>
      </c>
      <c r="I145" s="66">
        <v>-4.142259414225942E-2</v>
      </c>
      <c r="J145" s="65">
        <v>3.5464516129032257</v>
      </c>
    </row>
    <row r="146" spans="2:10" ht="13.8" x14ac:dyDescent="0.3">
      <c r="B146" s="8" t="s">
        <v>52</v>
      </c>
      <c r="C146" s="66">
        <v>9.83081847279378E-2</v>
      </c>
      <c r="D146" s="79">
        <v>6.3235294117647056E-2</v>
      </c>
      <c r="G146" s="8" t="s">
        <v>52</v>
      </c>
      <c r="H146" s="80">
        <v>-184.08163265306121</v>
      </c>
      <c r="I146" s="66">
        <v>-5.4323725055432379E-3</v>
      </c>
      <c r="J146" s="65">
        <v>17.773399014778324</v>
      </c>
    </row>
    <row r="147" spans="2:10" ht="13.8" x14ac:dyDescent="0.3">
      <c r="B147" s="64" t="s">
        <v>53</v>
      </c>
      <c r="C147" s="66">
        <v>8.1967213114754092E-2</v>
      </c>
      <c r="D147" s="79">
        <v>5.8823529411764705E-2</v>
      </c>
      <c r="G147" s="64" t="s">
        <v>53</v>
      </c>
      <c r="H147" s="80">
        <v>13.444564047362757</v>
      </c>
      <c r="I147" s="66">
        <v>7.4379503602882299E-2</v>
      </c>
      <c r="J147" s="65">
        <v>1.0547111111111112</v>
      </c>
    </row>
    <row r="148" spans="2:10" ht="13.8" x14ac:dyDescent="0.3">
      <c r="B148" s="67" t="s">
        <v>54</v>
      </c>
      <c r="C148" s="68">
        <v>8.1081081081081086E-2</v>
      </c>
      <c r="D148" s="69">
        <v>4.3165467625899283E-2</v>
      </c>
      <c r="G148" s="8" t="s">
        <v>54</v>
      </c>
      <c r="H148" s="80">
        <v>56.562500000000007</v>
      </c>
      <c r="I148" s="66">
        <v>1.7679558011049722E-2</v>
      </c>
      <c r="J148" s="65">
        <v>3.4716393442622953</v>
      </c>
    </row>
    <row r="150" spans="2:10" ht="13.8" x14ac:dyDescent="0.3">
      <c r="B150" s="71" t="s">
        <v>1</v>
      </c>
      <c r="C150" s="78">
        <v>0.13</v>
      </c>
      <c r="D150" s="78">
        <v>7.0000000000000007E-2</v>
      </c>
      <c r="G150" s="71" t="s">
        <v>1</v>
      </c>
      <c r="H150" s="81">
        <v>110</v>
      </c>
      <c r="I150" s="82">
        <v>8.9999999999999993E-3</v>
      </c>
      <c r="J150" s="81">
        <v>10</v>
      </c>
    </row>
    <row r="167" spans="2:17" ht="16.2" x14ac:dyDescent="0.45">
      <c r="B167" s="1" t="s">
        <v>89</v>
      </c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3"/>
    </row>
    <row r="169" spans="2:17" ht="13.8" x14ac:dyDescent="0.3">
      <c r="B169" s="83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5"/>
    </row>
    <row r="170" spans="2:17" ht="13.8" x14ac:dyDescent="0.3">
      <c r="B170" s="86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8"/>
    </row>
    <row r="171" spans="2:17" ht="13.8" x14ac:dyDescent="0.3">
      <c r="Q171" s="64"/>
    </row>
    <row r="173" spans="2:17" ht="13.8" x14ac:dyDescent="0.3">
      <c r="B173" s="8"/>
      <c r="C173" s="8"/>
      <c r="D173" s="8"/>
    </row>
    <row r="174" spans="2:17" ht="13.8" x14ac:dyDescent="0.3">
      <c r="B174" s="8"/>
      <c r="C174" s="8"/>
    </row>
    <row r="175" spans="2:17" ht="13.8" x14ac:dyDescent="0.3">
      <c r="B175" s="8"/>
      <c r="C175" s="8"/>
      <c r="D175" s="64"/>
    </row>
  </sheetData>
  <autoFilter ref="B8:AB22" xr:uid="{00000000-0009-0000-0000-000000000000}">
    <sortState xmlns:xlrd2="http://schemas.microsoft.com/office/spreadsheetml/2017/richdata2" ref="B8:AB22">
      <sortCondition descending="1" ref="E8:E22"/>
    </sortState>
  </autoFilter>
  <mergeCells count="3">
    <mergeCell ref="B2:P2"/>
    <mergeCell ref="B167:P167"/>
    <mergeCell ref="B169:P170"/>
  </mergeCells>
  <conditionalFormatting sqref="C41:C54">
    <cfRule type="colorScale" priority="1">
      <colorScale>
        <cfvo type="min"/>
        <cfvo type="max"/>
        <color rgb="FFFFFFFF"/>
        <color rgb="FF57BB8A"/>
      </colorScale>
    </cfRule>
  </conditionalFormatting>
  <conditionalFormatting sqref="C73:C84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05:C115">
    <cfRule type="colorScale" priority="13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C138:C148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38:D148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41:G51">
    <cfRule type="colorScale" priority="2">
      <colorScale>
        <cfvo type="min"/>
        <cfvo type="max"/>
        <color rgb="FFFFFFFF"/>
        <color rgb="FF57BB8A"/>
      </colorScale>
    </cfRule>
  </conditionalFormatting>
  <conditionalFormatting sqref="G73:G78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05:G115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138:H148">
    <cfRule type="colorScale" priority="18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I138:I148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138:J148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41:K51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73:K83">
    <cfRule type="colorScale" priority="12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K105:K115">
    <cfRule type="colorScale" priority="15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M27:M35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N27:N35">
    <cfRule type="colorScale" priority="22">
      <colorScale>
        <cfvo type="min"/>
        <cfvo type="max"/>
        <color rgb="FFFFFFFF"/>
        <color rgb="FF57BB8A"/>
      </colorScale>
    </cfRule>
  </conditionalFormatting>
  <conditionalFormatting sqref="O27:O35">
    <cfRule type="colorScale" priority="2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O41:Q51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R41:S51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T41:T51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U41:U51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V41:V51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W41:X51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Consumer Electronics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2024-02-04T12:21:06Z</dcterms:created>
  <dcterms:modified xsi:type="dcterms:W3CDTF">2024-02-04T12:21:27Z</dcterms:modified>
</cp:coreProperties>
</file>