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CCE81F74-D820-46E8-A40F-401DC067BAE9}" xr6:coauthVersionLast="47" xr6:coauthVersionMax="47" xr10:uidLastSave="{00000000-0000-0000-0000-000000000000}"/>
  <bookViews>
    <workbookView xWindow="-108" yWindow="-108" windowWidth="23256" windowHeight="12456" xr2:uid="{0F819ADD-8316-4D07-817C-0A898856E61D}"/>
  </bookViews>
  <sheets>
    <sheet name="Diversified FMCG" sheetId="1" r:id="rId1"/>
  </sheets>
  <externalReferences>
    <externalReference r:id="rId2"/>
  </externalReferences>
  <definedNames>
    <definedName name="_xlnm._FilterDatabase" localSheetId="0" hidden="1">'Diversified FMCG'!$A$2:$D$6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1" l="1"/>
  <c r="C124" i="1"/>
  <c r="G124" i="1" s="1"/>
  <c r="L123" i="1"/>
  <c r="L126" i="1" s="1"/>
  <c r="K123" i="1"/>
  <c r="J123" i="1"/>
  <c r="C123" i="1"/>
  <c r="G123" i="1" s="1"/>
  <c r="L122" i="1"/>
  <c r="K122" i="1"/>
  <c r="K126" i="1" s="1"/>
  <c r="J122" i="1"/>
  <c r="G122" i="1"/>
  <c r="C122" i="1"/>
  <c r="F122" i="1" s="1"/>
  <c r="K22" i="1"/>
  <c r="G22" i="1"/>
  <c r="C22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G126" i="1" l="1"/>
  <c r="F124" i="1"/>
  <c r="F126" i="1" s="1"/>
  <c r="F123" i="1"/>
</calcChain>
</file>

<file path=xl/sharedStrings.xml><?xml version="1.0" encoding="utf-8"?>
<sst xmlns="http://schemas.openxmlformats.org/spreadsheetml/2006/main" count="155" uniqueCount="60">
  <si>
    <t>RAWDATA</t>
  </si>
  <si>
    <t>Security Code</t>
  </si>
  <si>
    <t>Security Name</t>
  </si>
  <si>
    <t>Price</t>
  </si>
  <si>
    <t>Market cap</t>
  </si>
  <si>
    <t>CUR ASSET</t>
  </si>
  <si>
    <t>CUR LIABILITY</t>
  </si>
  <si>
    <t>TOT. ASSET</t>
  </si>
  <si>
    <t>TOT. LIABILITY</t>
  </si>
  <si>
    <t>EQUITY</t>
  </si>
  <si>
    <t>TOT. EQUITY</t>
  </si>
  <si>
    <t>BORROWING</t>
  </si>
  <si>
    <t>TRADE REC.</t>
  </si>
  <si>
    <t>FV</t>
  </si>
  <si>
    <t>NPA in % (For banks only)</t>
  </si>
  <si>
    <t>TRAIL_EPS</t>
  </si>
  <si>
    <t>Companies weightage</t>
  </si>
  <si>
    <t>SALES_13</t>
  </si>
  <si>
    <t>SALES_18</t>
  </si>
  <si>
    <t>SALES_23</t>
  </si>
  <si>
    <t>TRAIL_SALES</t>
  </si>
  <si>
    <t>PROFIT_23</t>
  </si>
  <si>
    <t>TRAIL_PROFIT</t>
  </si>
  <si>
    <t>FINANCE</t>
  </si>
  <si>
    <t>EXPENSE</t>
  </si>
  <si>
    <t>HINDUNILVR</t>
  </si>
  <si>
    <t>ITC</t>
  </si>
  <si>
    <t>HNDFDS</t>
  </si>
  <si>
    <t>INDUSTRY</t>
  </si>
  <si>
    <t>KPI'S</t>
  </si>
  <si>
    <t>SALES_GR_10YR</t>
  </si>
  <si>
    <t>SALES_GR_5YR</t>
  </si>
  <si>
    <t>CY_SALES</t>
  </si>
  <si>
    <t>CY_PROFIT</t>
  </si>
  <si>
    <t>MARGIN_23</t>
  </si>
  <si>
    <t>TRAIL_MARGIN</t>
  </si>
  <si>
    <t>ICR</t>
  </si>
  <si>
    <t>CUR. RATIO</t>
  </si>
  <si>
    <t>TR.DAYS</t>
  </si>
  <si>
    <t>DEBT2EQUITY</t>
  </si>
  <si>
    <t>DEBTRATIO</t>
  </si>
  <si>
    <t>ROE</t>
  </si>
  <si>
    <t>ROPE</t>
  </si>
  <si>
    <t>ROA</t>
  </si>
  <si>
    <t>TRAIL_PE</t>
  </si>
  <si>
    <t>YIELD</t>
  </si>
  <si>
    <t>BOOKVALUE</t>
  </si>
  <si>
    <t>PBV</t>
  </si>
  <si>
    <t>LIQUIDITY</t>
  </si>
  <si>
    <t>SOLVENCY</t>
  </si>
  <si>
    <t>PROFITABILITY</t>
  </si>
  <si>
    <t>VALUATIONS</t>
  </si>
  <si>
    <t>WEALTH</t>
  </si>
  <si>
    <t>CMP</t>
  </si>
  <si>
    <t>PRICE_14</t>
  </si>
  <si>
    <t>PRICE_04</t>
  </si>
  <si>
    <t>CAGR_10</t>
  </si>
  <si>
    <t>CAGR_20</t>
  </si>
  <si>
    <t>DVND DSTB%</t>
  </si>
  <si>
    <t>DIVIDEND Y@20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</si>
</sst>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0"/>
      <color rgb="FF000000"/>
      <name val="Calibri"/>
      <scheme val="minor"/>
    </font>
    <font>
      <sz val="10"/>
      <color rgb="FFFFFFFF"/>
      <name val="Calibri"/>
      <scheme val="minor"/>
    </font>
    <font>
      <b/>
      <sz val="10"/>
      <color rgb="FFFFFFFF"/>
      <name val="Arial"/>
    </font>
    <font>
      <sz val="11"/>
      <color rgb="FF000000"/>
      <name val="Calibri"/>
    </font>
    <font>
      <sz val="10"/>
      <color theme="1"/>
      <name val="Calibri"/>
      <scheme val="minor"/>
    </font>
    <font>
      <sz val="10"/>
      <color theme="1"/>
      <name val="Arial"/>
    </font>
    <font>
      <b/>
      <i/>
      <u/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1" fillId="2" borderId="1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1" fontId="4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10" fontId="4" fillId="0" borderId="1" xfId="0" applyNumberFormat="1" applyFont="1" applyBorder="1"/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9" fontId="6" fillId="4" borderId="1" xfId="0" applyNumberFormat="1" applyFont="1" applyFill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164" fontId="4" fillId="0" borderId="0" xfId="0" applyNumberFormat="1" applyFont="1"/>
    <xf numFmtId="10" fontId="6" fillId="4" borderId="1" xfId="0" applyNumberFormat="1" applyFont="1" applyFill="1" applyBorder="1"/>
    <xf numFmtId="1" fontId="6" fillId="4" borderId="1" xfId="0" applyNumberFormat="1" applyFont="1" applyFill="1" applyBorder="1"/>
    <xf numFmtId="164" fontId="6" fillId="4" borderId="1" xfId="0" applyNumberFormat="1" applyFont="1" applyFill="1" applyBorder="1"/>
    <xf numFmtId="2" fontId="6" fillId="4" borderId="1" xfId="0" applyNumberFormat="1" applyFont="1" applyFill="1" applyBorder="1"/>
    <xf numFmtId="0" fontId="4" fillId="0" borderId="0" xfId="0" applyFont="1"/>
    <xf numFmtId="1" fontId="4" fillId="0" borderId="0" xfId="0" applyNumberFormat="1" applyFont="1"/>
    <xf numFmtId="165" fontId="4" fillId="0" borderId="0" xfId="0" applyNumberFormat="1" applyFont="1"/>
    <xf numFmtId="10" fontId="4" fillId="0" borderId="0" xfId="0" applyNumberFormat="1" applyFont="1"/>
    <xf numFmtId="0" fontId="4" fillId="0" borderId="2" xfId="0" applyFont="1" applyBorder="1"/>
    <xf numFmtId="1" fontId="4" fillId="0" borderId="2" xfId="0" applyNumberFormat="1" applyFont="1" applyBorder="1"/>
    <xf numFmtId="0" fontId="6" fillId="0" borderId="0" xfId="0" applyFont="1"/>
    <xf numFmtId="1" fontId="6" fillId="0" borderId="0" xfId="0" applyNumberFormat="1" applyFont="1"/>
    <xf numFmtId="0" fontId="6" fillId="5" borderId="0" xfId="0" applyFont="1" applyFill="1"/>
    <xf numFmtId="10" fontId="6" fillId="5" borderId="0" xfId="0" applyNumberFormat="1" applyFont="1" applyFill="1"/>
    <xf numFmtId="165" fontId="6" fillId="5" borderId="0" xfId="0" applyNumberFormat="1" applyFont="1" applyFill="1"/>
    <xf numFmtId="1" fontId="1" fillId="2" borderId="0" xfId="0" applyNumberFormat="1" applyFont="1" applyFill="1"/>
    <xf numFmtId="165" fontId="4" fillId="0" borderId="2" xfId="0" applyNumberFormat="1" applyFont="1" applyBorder="1"/>
    <xf numFmtId="164" fontId="4" fillId="0" borderId="2" xfId="0" applyNumberFormat="1" applyFont="1" applyBorder="1"/>
    <xf numFmtId="0" fontId="6" fillId="4" borderId="0" xfId="0" applyFont="1" applyFill="1"/>
    <xf numFmtId="165" fontId="6" fillId="4" borderId="0" xfId="0" applyNumberFormat="1" applyFont="1" applyFill="1"/>
    <xf numFmtId="164" fontId="6" fillId="4" borderId="0" xfId="0" applyNumberFormat="1" applyFont="1" applyFill="1"/>
    <xf numFmtId="1" fontId="6" fillId="5" borderId="0" xfId="0" applyNumberFormat="1" applyFont="1" applyFill="1"/>
    <xf numFmtId="10" fontId="1" fillId="2" borderId="0" xfId="0" applyNumberFormat="1" applyFont="1" applyFill="1"/>
    <xf numFmtId="2" fontId="4" fillId="0" borderId="0" xfId="0" applyNumberFormat="1" applyFont="1"/>
    <xf numFmtId="2" fontId="4" fillId="0" borderId="2" xfId="0" applyNumberFormat="1" applyFont="1" applyBorder="1"/>
    <xf numFmtId="2" fontId="6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 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'Diversified FMCG'!$C$17</c:f>
              <c:strCache>
                <c:ptCount val="1"/>
                <c:pt idx="0">
                  <c:v>Market 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A521-4E29-AECB-B1CC63CB7D5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A521-4E29-AECB-B1CC63CB7D5B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A521-4E29-AECB-B1CC63CB7D5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'Diversified FMCG'!$B$18:$B$20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FMCG'!$C$18:$C$20</c:f>
              <c:numCache>
                <c:formatCode>0</c:formatCode>
                <c:ptCount val="3"/>
                <c:pt idx="0">
                  <c:v>568288.63096159999</c:v>
                </c:pt>
                <c:pt idx="1">
                  <c:v>546523.43017009995</c:v>
                </c:pt>
                <c:pt idx="2">
                  <c:v>6087.5368245999998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21-4E29-AECB-B1CC63CB7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FMCG'!$K$58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919-45EF-8AB3-C77A4EA19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FMCG'!$J$59:$J$61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FMCG'!$K$59:$K$61</c:f>
              <c:numCache>
                <c:formatCode>0</c:formatCode>
                <c:ptCount val="3"/>
                <c:pt idx="0">
                  <c:v>92.859649122807014</c:v>
                </c:pt>
                <c:pt idx="1">
                  <c:v>554.79069767441865</c:v>
                </c:pt>
                <c:pt idx="2">
                  <c:v>3.7777777777777777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9919-45EF-8AB3-C77A4EA1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1255847"/>
        <c:axId val="274266279"/>
      </c:barChart>
      <c:catAx>
        <c:axId val="18912558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4266279"/>
        <c:crosses val="autoZero"/>
        <c:auto val="1"/>
        <c:lblAlgn val="ctr"/>
        <c:lblOffset val="100"/>
        <c:noMultiLvlLbl val="1"/>
      </c:catAx>
      <c:valAx>
        <c:axId val="2742662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9125584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and ROA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FMCG'!$C$79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'Diversified FMCG'!$B$80:$B$84</c:f>
              <c:strCache>
                <c:ptCount val="5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  <c:pt idx="4">
                  <c:v>INDUSTRY</c:v>
                </c:pt>
              </c:strCache>
            </c:strRef>
          </c:cat>
          <c:val>
            <c:numRef>
              <c:f>'Diversified FMCG'!$C$80:$C$84</c:f>
              <c:numCache>
                <c:formatCode>0.0%</c:formatCode>
                <c:ptCount val="5"/>
                <c:pt idx="0">
                  <c:v>0.19820931157978511</c:v>
                </c:pt>
                <c:pt idx="1">
                  <c:v>0.26931850054235662</c:v>
                </c:pt>
                <c:pt idx="2">
                  <c:v>0.16784869976359337</c:v>
                </c:pt>
                <c:pt idx="4">
                  <c:v>0.23925666032577506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D7F-449A-A2B3-7AC6ADF52874}"/>
            </c:ext>
          </c:extLst>
        </c:ser>
        <c:ser>
          <c:idx val="1"/>
          <c:order val="1"/>
          <c:tx>
            <c:strRef>
              <c:f>'Diversified FMCG'!$D$79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'Diversified FMCG'!$B$80:$B$84</c:f>
              <c:strCache>
                <c:ptCount val="5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  <c:pt idx="4">
                  <c:v>INDUSTRY</c:v>
                </c:pt>
              </c:strCache>
            </c:strRef>
          </c:cat>
          <c:val>
            <c:numRef>
              <c:f>'Diversified FMCG'!$D$80:$D$84</c:f>
              <c:numCache>
                <c:formatCode>0.0%</c:formatCode>
                <c:ptCount val="5"/>
                <c:pt idx="0">
                  <c:v>0.13030568599495101</c:v>
                </c:pt>
                <c:pt idx="1">
                  <c:v>0.21521262819456424</c:v>
                </c:pt>
                <c:pt idx="2">
                  <c:v>4.7523427041499332E-2</c:v>
                </c:pt>
                <c:pt idx="4">
                  <c:v>0.17437386298985327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D7F-449A-A2B3-7AC6ADF52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728570"/>
        <c:axId val="2120014637"/>
      </c:barChart>
      <c:catAx>
        <c:axId val="11107285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0014637"/>
        <c:crosses val="autoZero"/>
        <c:auto val="1"/>
        <c:lblAlgn val="ctr"/>
        <c:lblOffset val="100"/>
        <c:noMultiLvlLbl val="1"/>
      </c:catAx>
      <c:valAx>
        <c:axId val="21200146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1072857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ROPE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FMCG'!$H$79</c:f>
              <c:strCache>
                <c:ptCount val="1"/>
                <c:pt idx="0">
                  <c:v>ROPE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7BB-408C-9AF6-59C0040D543A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7BB-408C-9AF6-59C0040D54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FMCG'!$G$80:$G$82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FMCG'!$H$80:$H$82</c:f>
              <c:numCache>
                <c:formatCode>0</c:formatCode>
                <c:ptCount val="3"/>
                <c:pt idx="0">
                  <c:v>42.391489361702128</c:v>
                </c:pt>
                <c:pt idx="1">
                  <c:v>15.037407083690834</c:v>
                </c:pt>
                <c:pt idx="2">
                  <c:v>3.2272727272727271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A7BB-408C-9AF6-59C0040D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131811"/>
        <c:axId val="920751718"/>
      </c:barChart>
      <c:catAx>
        <c:axId val="4911318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20751718"/>
        <c:crosses val="autoZero"/>
        <c:auto val="1"/>
        <c:lblAlgn val="ctr"/>
        <c:lblOffset val="100"/>
        <c:noMultiLvlLbl val="1"/>
      </c:catAx>
      <c:valAx>
        <c:axId val="9207517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ROPE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9113181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and PBV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FMCG'!$C$100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FMCG'!$B$101:$B$103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FMCG'!$C$101:$C$103</c:f>
              <c:numCache>
                <c:formatCode>0</c:formatCode>
                <c:ptCount val="3"/>
                <c:pt idx="0">
                  <c:v>55.76587938546205</c:v>
                </c:pt>
                <c:pt idx="1">
                  <c:v>27.609375</c:v>
                </c:pt>
                <c:pt idx="2">
                  <c:v>83.896604938271594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94F-4769-990F-7F9B2A58DE01}"/>
            </c:ext>
          </c:extLst>
        </c:ser>
        <c:ser>
          <c:idx val="1"/>
          <c:order val="1"/>
          <c:tx>
            <c:strRef>
              <c:f>'Diversified FMCG'!$D$100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FMCG'!$B$101:$B$103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FMCG'!$D$101:$D$103</c:f>
              <c:numCache>
                <c:formatCode>0</c:formatCode>
                <c:ptCount val="3"/>
                <c:pt idx="0">
                  <c:v>11.371035614803024</c:v>
                </c:pt>
                <c:pt idx="1">
                  <c:v>7.9116996003665596</c:v>
                </c:pt>
                <c:pt idx="2">
                  <c:v>14.137470449172577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94F-4769-990F-7F9B2A58D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041883"/>
        <c:axId val="1355627183"/>
      </c:barChart>
      <c:catAx>
        <c:axId val="15310418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5627183"/>
        <c:crosses val="autoZero"/>
        <c:auto val="1"/>
        <c:lblAlgn val="ctr"/>
        <c:lblOffset val="100"/>
        <c:noMultiLvlLbl val="1"/>
      </c:catAx>
      <c:valAx>
        <c:axId val="13556271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104188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FMCG'!$E$100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28-470C-B4F2-A0ECC0A841AB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D28-470C-B4F2-A0ECC0A841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FMCG'!$B$101:$B$103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FMCG'!$E$101:$E$103</c:f>
              <c:numCache>
                <c:formatCode>0.0%</c:formatCode>
                <c:ptCount val="3"/>
                <c:pt idx="0">
                  <c:v>1.7932112091120295E-2</c:v>
                </c:pt>
                <c:pt idx="1">
                  <c:v>3.6219581211092249E-2</c:v>
                </c:pt>
                <c:pt idx="2">
                  <c:v>1.1919433459026949E-2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DD28-470C-B4F2-A0ECC0A8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406021"/>
        <c:axId val="391973078"/>
      </c:barChart>
      <c:catAx>
        <c:axId val="8144060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1973078"/>
        <c:crosses val="autoZero"/>
        <c:auto val="1"/>
        <c:lblAlgn val="ctr"/>
        <c:lblOffset val="100"/>
        <c:noMultiLvlLbl val="1"/>
      </c:catAx>
      <c:valAx>
        <c:axId val="3919730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440602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'Diversified FMCG'!$G$17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6FCF-4A7E-9A25-3718478FD483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6FCF-4A7E-9A25-3718478FD483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6FCF-4A7E-9A25-3718478FD48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'Diversified FMCG'!$F$18:$F$20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FMCG'!$G$18:$G$20</c:f>
              <c:numCache>
                <c:formatCode>General</c:formatCode>
                <c:ptCount val="3"/>
                <c:pt idx="0">
                  <c:v>58154</c:v>
                </c:pt>
                <c:pt idx="1">
                  <c:v>76518</c:v>
                </c:pt>
                <c:pt idx="2">
                  <c:v>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CF-4A7E-9A25-3718478FD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SALES_GR_5YR and CY_SALES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FMCG'!$O$17</c:f>
              <c:strCache>
                <c:ptCount val="1"/>
                <c:pt idx="0">
                  <c:v>SALES_GR_10YR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FMCG'!$N$18:$N$20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FMCG'!$O$18:$O$20</c:f>
              <c:numCache>
                <c:formatCode>0.0%</c:formatCode>
                <c:ptCount val="3"/>
                <c:pt idx="0">
                  <c:v>0.10150710063763069</c:v>
                </c:pt>
                <c:pt idx="1">
                  <c:v>0.11758647732268357</c:v>
                </c:pt>
                <c:pt idx="2">
                  <c:v>0.80698318270408675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FF7-455C-BF13-DA19E77D37EA}"/>
            </c:ext>
          </c:extLst>
        </c:ser>
        <c:ser>
          <c:idx val="1"/>
          <c:order val="1"/>
          <c:tx>
            <c:strRef>
              <c:f>'Diversified FMCG'!$P$17</c:f>
              <c:strCache>
                <c:ptCount val="1"/>
                <c:pt idx="0">
                  <c:v>SALES_GR_5YR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FMCG'!$N$18:$N$20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FMCG'!$P$18:$P$20</c:f>
              <c:numCache>
                <c:formatCode>0.0%</c:formatCode>
                <c:ptCount val="3"/>
                <c:pt idx="0">
                  <c:v>9.9216083562270185E-2</c:v>
                </c:pt>
                <c:pt idx="1">
                  <c:v>0.11724672188851581</c:v>
                </c:pt>
                <c:pt idx="2">
                  <c:v>0.7935034738945792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FF7-455C-BF13-DA19E77D37EA}"/>
            </c:ext>
          </c:extLst>
        </c:ser>
        <c:ser>
          <c:idx val="2"/>
          <c:order val="2"/>
          <c:tx>
            <c:strRef>
              <c:f>'Diversified FMCG'!$Q$17</c:f>
              <c:strCache>
                <c:ptCount val="1"/>
                <c:pt idx="0">
                  <c:v>CY_SALES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'Diversified FMCG'!$N$18:$N$20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FMCG'!$Q$18:$Q$20</c:f>
              <c:numCache>
                <c:formatCode>0.00%</c:formatCode>
                <c:ptCount val="3"/>
                <c:pt idx="0">
                  <c:v>6.4432369226536501E-2</c:v>
                </c:pt>
                <c:pt idx="1">
                  <c:v>-7.7432760918999421E-2</c:v>
                </c:pt>
                <c:pt idx="2">
                  <c:v>1.3471901462663638E-2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FF7-455C-BF13-DA19E77D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484878"/>
        <c:axId val="344319533"/>
      </c:barChart>
      <c:catAx>
        <c:axId val="18904848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44319533"/>
        <c:crosses val="autoZero"/>
        <c:auto val="1"/>
        <c:lblAlgn val="ctr"/>
        <c:lblOffset val="100"/>
        <c:noMultiLvlLbl val="1"/>
      </c:catAx>
      <c:valAx>
        <c:axId val="3443195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9048487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'Diversified FMCG'!$K$17</c:f>
              <c:strCache>
                <c:ptCount val="1"/>
                <c:pt idx="0">
                  <c:v>PROFIT_23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CBE3-42AD-9488-B4FDC01B20A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CBE3-42AD-9488-B4FDC01B20A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CBE3-42AD-9488-B4FDC01B20A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'Diversified FMCG'!$J$18:$J$20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FMCG'!$K$18:$K$20</c:f>
              <c:numCache>
                <c:formatCode>General</c:formatCode>
                <c:ptCount val="3"/>
                <c:pt idx="0">
                  <c:v>9962</c:v>
                </c:pt>
                <c:pt idx="1">
                  <c:v>18753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E3-42AD-9488-B4FDC01B2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MARGIN_23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FMCG'!$C$37</c:f>
              <c:strCache>
                <c:ptCount val="1"/>
                <c:pt idx="0">
                  <c:v>MARGIN_23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6A4-4F00-9A51-A462C6A8AAC2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6A4-4F00-9A51-A462C6A8AA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FMCG'!$B$38:$B$40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FMCG'!$C$38:$C$40</c:f>
              <c:numCache>
                <c:formatCode>0.0%</c:formatCode>
                <c:ptCount val="3"/>
                <c:pt idx="0">
                  <c:v>0.17130377961963064</c:v>
                </c:pt>
                <c:pt idx="1">
                  <c:v>0.24507958911628636</c:v>
                </c:pt>
                <c:pt idx="2">
                  <c:v>2.7328714395688992E-2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6A4-4F00-9A51-A462C6A8A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228472"/>
        <c:axId val="803533867"/>
      </c:barChart>
      <c:catAx>
        <c:axId val="717228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3533867"/>
        <c:crosses val="autoZero"/>
        <c:auto val="1"/>
        <c:lblAlgn val="ctr"/>
        <c:lblOffset val="100"/>
        <c:noMultiLvlLbl val="1"/>
      </c:catAx>
      <c:valAx>
        <c:axId val="8035338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MARGIN_23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722847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FMCG'!$G$37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E65-460C-A611-1EDFA1B292AF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E65-460C-A611-1EDFA1B292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FMCG'!$F$38:$F$40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FMCG'!$G$38:$G$40</c:f>
              <c:numCache>
                <c:formatCode>0.0</c:formatCode>
                <c:ptCount val="3"/>
                <c:pt idx="0">
                  <c:v>1.5485142510612493</c:v>
                </c:pt>
                <c:pt idx="1">
                  <c:v>2.7281798459710114</c:v>
                </c:pt>
                <c:pt idx="2">
                  <c:v>1.214046822742475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EE65-460C-A611-1EDFA1B29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499538"/>
        <c:axId val="24165056"/>
      </c:barChart>
      <c:catAx>
        <c:axId val="12274995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165056"/>
        <c:crosses val="autoZero"/>
        <c:auto val="1"/>
        <c:lblAlgn val="ctr"/>
        <c:lblOffset val="100"/>
        <c:noMultiLvlLbl val="1"/>
      </c:catAx>
      <c:valAx>
        <c:axId val="241650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2749953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FMCG'!$K$37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425-45D6-93F9-F3653D2442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FMCG'!$J$38:$J$40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FMCG'!$K$38:$K$40</c:f>
              <c:numCache>
                <c:formatCode>0</c:formatCode>
                <c:ptCount val="3"/>
                <c:pt idx="0">
                  <c:v>18.258159369948757</c:v>
                </c:pt>
                <c:pt idx="1">
                  <c:v>19.882954990982512</c:v>
                </c:pt>
                <c:pt idx="2">
                  <c:v>14.892224788298693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425-45D6-93F9-F3653D244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628735"/>
        <c:axId val="1268980417"/>
      </c:barChart>
      <c:catAx>
        <c:axId val="6906287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68980417"/>
        <c:crosses val="autoZero"/>
        <c:auto val="1"/>
        <c:lblAlgn val="ctr"/>
        <c:lblOffset val="100"/>
        <c:noMultiLvlLbl val="1"/>
      </c:catAx>
      <c:valAx>
        <c:axId val="12689804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062873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FMCG'!$C$58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BC1-475E-9FDF-490FCBC081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FMCG'!$B$59:$B$61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FMCG'!$C$59:$C$61</c:f>
              <c:numCache>
                <c:formatCode>0.00</c:formatCode>
                <c:ptCount val="3"/>
                <c:pt idx="0">
                  <c:v>0</c:v>
                </c:pt>
                <c:pt idx="1">
                  <c:v>6.5056940620534053E-5</c:v>
                </c:pt>
                <c:pt idx="2">
                  <c:v>1.3144208037825058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EBC1-475E-9FDF-490FCBC0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4979510"/>
        <c:axId val="1954029064"/>
      </c:barChart>
      <c:catAx>
        <c:axId val="5749795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4029064"/>
        <c:crosses val="autoZero"/>
        <c:auto val="1"/>
        <c:lblAlgn val="ctr"/>
        <c:lblOffset val="100"/>
        <c:noMultiLvlLbl val="1"/>
      </c:catAx>
      <c:valAx>
        <c:axId val="19540290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497951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FMCG'!$G$58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1AB-4DFA-A00A-EB8D17A51A91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1AB-4DFA-A00A-EB8D17A51A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FMCG'!$F$59:$F$61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FMCG'!$G$59:$G$61</c:f>
              <c:numCache>
                <c:formatCode>0.00</c:formatCode>
                <c:ptCount val="3"/>
                <c:pt idx="0">
                  <c:v>0.34258544688754888</c:v>
                </c:pt>
                <c:pt idx="1">
                  <c:v>0.20089920387508969</c:v>
                </c:pt>
                <c:pt idx="2">
                  <c:v>0.7168674698795181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61AB-4DFA-A00A-EB8D17A5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685508"/>
        <c:axId val="381444984"/>
      </c:barChart>
      <c:catAx>
        <c:axId val="7736855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81444984"/>
        <c:crosses val="autoZero"/>
        <c:auto val="1"/>
        <c:lblAlgn val="ctr"/>
        <c:lblOffset val="100"/>
        <c:noMultiLvlLbl val="1"/>
      </c:catAx>
      <c:valAx>
        <c:axId val="3814449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7368550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22</xdr:row>
      <xdr:rowOff>9525</xdr:rowOff>
    </xdr:from>
    <xdr:ext cx="3857625" cy="23812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1ABE0EDC-6FDB-4F7D-B2C2-E8F1AB8DC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219075</xdr:colOff>
      <xdr:row>22</xdr:row>
      <xdr:rowOff>9525</xdr:rowOff>
    </xdr:from>
    <xdr:ext cx="3857625" cy="23812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DF827FD3-CBB8-41F4-8ADB-7DFF139D4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12</xdr:col>
      <xdr:colOff>219075</xdr:colOff>
      <xdr:row>22</xdr:row>
      <xdr:rowOff>9525</xdr:rowOff>
    </xdr:from>
    <xdr:ext cx="3857625" cy="23812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3F2D6ADE-7B0C-48AD-9BA4-22DC38510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8</xdr:col>
      <xdr:colOff>238125</xdr:colOff>
      <xdr:row>22</xdr:row>
      <xdr:rowOff>9525</xdr:rowOff>
    </xdr:from>
    <xdr:ext cx="3819525" cy="2381250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956DB1F6-7CE9-4EDA-B880-E57B8A4EE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0</xdr:colOff>
      <xdr:row>42</xdr:row>
      <xdr:rowOff>57150</xdr:rowOff>
    </xdr:from>
    <xdr:ext cx="4057650" cy="2514600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6AF60A1C-04A0-4E00-BDA1-93BC6463E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4</xdr:col>
      <xdr:colOff>219075</xdr:colOff>
      <xdr:row>42</xdr:row>
      <xdr:rowOff>57150</xdr:rowOff>
    </xdr:from>
    <xdr:ext cx="4114800" cy="2514600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99409385-93DB-4448-8DB9-18EF24150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8</xdr:col>
      <xdr:colOff>495300</xdr:colOff>
      <xdr:row>42</xdr:row>
      <xdr:rowOff>57150</xdr:rowOff>
    </xdr:from>
    <xdr:ext cx="4057650" cy="251460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03B75C2D-3C64-407F-A961-802C85A61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0</xdr:col>
      <xdr:colOff>28575</xdr:colOff>
      <xdr:row>63</xdr:row>
      <xdr:rowOff>123825</xdr:rowOff>
    </xdr:from>
    <xdr:ext cx="4000500" cy="2514600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E1778FB0-0941-4932-8F0B-889904BE9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4</xdr:col>
      <xdr:colOff>190500</xdr:colOff>
      <xdr:row>63</xdr:row>
      <xdr:rowOff>123825</xdr:rowOff>
    </xdr:from>
    <xdr:ext cx="4114800" cy="2514600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C11E14AF-BF3F-4B62-B37E-76F4FCA50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8</xdr:col>
      <xdr:colOff>466725</xdr:colOff>
      <xdr:row>63</xdr:row>
      <xdr:rowOff>123825</xdr:rowOff>
    </xdr:from>
    <xdr:ext cx="4057650" cy="2514600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EA2B71E9-B5AB-40E4-BE27-7B1951863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0</xdr:colOff>
      <xdr:row>84</xdr:row>
      <xdr:rowOff>66675</xdr:rowOff>
    </xdr:from>
    <xdr:ext cx="4114800" cy="2514600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CF8B57BA-7DAB-4212-A823-01DB30596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4</xdr:col>
      <xdr:colOff>276225</xdr:colOff>
      <xdr:row>84</xdr:row>
      <xdr:rowOff>66675</xdr:rowOff>
    </xdr:from>
    <xdr:ext cx="4057650" cy="2514600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D4EF8815-0E8D-40B3-9564-30B30A5C5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104775</xdr:colOff>
      <xdr:row>105</xdr:row>
      <xdr:rowOff>9525</xdr:rowOff>
    </xdr:from>
    <xdr:ext cx="4114800" cy="2514600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D1E8979A-CAF4-4919-BC9F-780278FA4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4</xdr:col>
      <xdr:colOff>381000</xdr:colOff>
      <xdr:row>105</xdr:row>
      <xdr:rowOff>9525</xdr:rowOff>
    </xdr:from>
    <xdr:ext cx="4057650" cy="2514600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76900D4F-A363-4A9A-8378-AFEE71951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DiversifiedFMCG%20(2).xlsx" TargetMode="External"/><Relationship Id="rId1" Type="http://schemas.openxmlformats.org/officeDocument/2006/relationships/externalLinkPath" Target="/Users/profi/Downloads/DiversifiedFMCG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versified FMCG"/>
      <sheetName val="HINDUNILVR"/>
      <sheetName val="ITC"/>
    </sheetNames>
    <sheetDataSet>
      <sheetData sheetId="0">
        <row r="17">
          <cell r="C17" t="str">
            <v>Market cap</v>
          </cell>
          <cell r="G17" t="str">
            <v>SALES_23</v>
          </cell>
          <cell r="K17" t="str">
            <v>PROFIT_23</v>
          </cell>
          <cell r="O17" t="str">
            <v>SALES_GR_10YR</v>
          </cell>
          <cell r="P17" t="str">
            <v>SALES_GR_5YR</v>
          </cell>
          <cell r="Q17" t="str">
            <v>CY_SALES</v>
          </cell>
        </row>
        <row r="18">
          <cell r="B18" t="str">
            <v>HINDUNILVR</v>
          </cell>
          <cell r="C18">
            <v>568288.63096159999</v>
          </cell>
          <cell r="F18" t="str">
            <v>HINDUNILVR</v>
          </cell>
          <cell r="G18">
            <v>58154</v>
          </cell>
          <cell r="J18" t="str">
            <v>HINDUNILVR</v>
          </cell>
          <cell r="K18">
            <v>9962</v>
          </cell>
          <cell r="N18" t="str">
            <v>HINDUNILVR</v>
          </cell>
          <cell r="O18">
            <v>0.10150710063763069</v>
          </cell>
          <cell r="P18">
            <v>9.9216083562270185E-2</v>
          </cell>
          <cell r="Q18">
            <v>6.4432369226536501E-2</v>
          </cell>
        </row>
        <row r="19">
          <cell r="B19" t="str">
            <v>ITC</v>
          </cell>
          <cell r="C19">
            <v>546523.43017009995</v>
          </cell>
          <cell r="F19" t="str">
            <v>ITC</v>
          </cell>
          <cell r="G19">
            <v>76518</v>
          </cell>
          <cell r="J19" t="str">
            <v>ITC</v>
          </cell>
          <cell r="K19">
            <v>18753</v>
          </cell>
          <cell r="N19" t="str">
            <v>ITC</v>
          </cell>
          <cell r="O19">
            <v>0.11758647732268357</v>
          </cell>
          <cell r="P19">
            <v>0.11724672188851581</v>
          </cell>
          <cell r="Q19">
            <v>-7.7432760918999421E-2</v>
          </cell>
        </row>
        <row r="20">
          <cell r="B20" t="str">
            <v>HNDFDS</v>
          </cell>
          <cell r="C20">
            <v>6087.5368245999998</v>
          </cell>
          <cell r="F20" t="str">
            <v>HNDFDS</v>
          </cell>
          <cell r="G20">
            <v>2598</v>
          </cell>
          <cell r="J20" t="str">
            <v>HNDFDS</v>
          </cell>
          <cell r="K20">
            <v>71</v>
          </cell>
          <cell r="N20" t="str">
            <v>HNDFDS</v>
          </cell>
          <cell r="O20">
            <v>0.80698318270408675</v>
          </cell>
          <cell r="P20">
            <v>0.7935034738945792</v>
          </cell>
          <cell r="Q20">
            <v>1.3471901462663638E-2</v>
          </cell>
        </row>
        <row r="37">
          <cell r="C37" t="str">
            <v>MARGIN_23</v>
          </cell>
          <cell r="G37" t="str">
            <v>CUR. RATIO</v>
          </cell>
          <cell r="K37" t="str">
            <v>TR.DAYS</v>
          </cell>
        </row>
        <row r="38">
          <cell r="B38" t="str">
            <v>HINDUNILVR</v>
          </cell>
          <cell r="C38">
            <v>0.17130377961963064</v>
          </cell>
          <cell r="F38" t="str">
            <v>HINDUNILVR</v>
          </cell>
          <cell r="G38">
            <v>1.5485142510612493</v>
          </cell>
          <cell r="J38" t="str">
            <v>HINDUNILVR</v>
          </cell>
          <cell r="K38">
            <v>18.258159369948757</v>
          </cell>
        </row>
        <row r="39">
          <cell r="B39" t="str">
            <v>ITC</v>
          </cell>
          <cell r="C39">
            <v>0.24507958911628636</v>
          </cell>
          <cell r="F39" t="str">
            <v>ITC</v>
          </cell>
          <cell r="G39">
            <v>2.7281798459710114</v>
          </cell>
          <cell r="J39" t="str">
            <v>ITC</v>
          </cell>
          <cell r="K39">
            <v>19.882954990982512</v>
          </cell>
        </row>
        <row r="40">
          <cell r="B40" t="str">
            <v>HNDFDS</v>
          </cell>
          <cell r="C40">
            <v>2.7328714395688992E-2</v>
          </cell>
          <cell r="F40" t="str">
            <v>HNDFDS</v>
          </cell>
          <cell r="G40">
            <v>1.214046822742475</v>
          </cell>
          <cell r="J40" t="str">
            <v>HNDFDS</v>
          </cell>
          <cell r="K40">
            <v>14.892224788298693</v>
          </cell>
        </row>
        <row r="58">
          <cell r="C58" t="str">
            <v>DEBT2EQUITY</v>
          </cell>
          <cell r="G58" t="str">
            <v>DEBTRATIO</v>
          </cell>
          <cell r="K58" t="str">
            <v>ICR</v>
          </cell>
        </row>
        <row r="59">
          <cell r="B59" t="str">
            <v>HINDUNILVR</v>
          </cell>
          <cell r="C59">
            <v>0</v>
          </cell>
          <cell r="F59" t="str">
            <v>HINDUNILVR</v>
          </cell>
          <cell r="G59">
            <v>0.34258544688754888</v>
          </cell>
          <cell r="J59" t="str">
            <v>HINDUNILVR</v>
          </cell>
          <cell r="K59">
            <v>92.859649122807014</v>
          </cell>
        </row>
        <row r="60">
          <cell r="B60" t="str">
            <v>ITC</v>
          </cell>
          <cell r="C60">
            <v>6.5056940620534053E-5</v>
          </cell>
          <cell r="F60" t="str">
            <v>ITC</v>
          </cell>
          <cell r="G60">
            <v>0.20089920387508969</v>
          </cell>
          <cell r="J60" t="str">
            <v>ITC</v>
          </cell>
          <cell r="K60">
            <v>554.79069767441865</v>
          </cell>
        </row>
        <row r="61">
          <cell r="B61" t="str">
            <v>HNDFDS</v>
          </cell>
          <cell r="C61">
            <v>1.3144208037825058</v>
          </cell>
          <cell r="F61" t="str">
            <v>HNDFDS</v>
          </cell>
          <cell r="G61">
            <v>0.7168674698795181</v>
          </cell>
          <cell r="J61" t="str">
            <v>HNDFDS</v>
          </cell>
          <cell r="K61">
            <v>3.7777777777777777</v>
          </cell>
        </row>
        <row r="79">
          <cell r="C79" t="str">
            <v>ROE</v>
          </cell>
          <cell r="D79" t="str">
            <v>ROA</v>
          </cell>
          <cell r="H79" t="str">
            <v>ROPE</v>
          </cell>
        </row>
        <row r="80">
          <cell r="B80" t="str">
            <v>HINDUNILVR</v>
          </cell>
          <cell r="C80">
            <v>0.19820931157978511</v>
          </cell>
          <cell r="D80">
            <v>0.13030568599495101</v>
          </cell>
          <cell r="G80" t="str">
            <v>HINDUNILVR</v>
          </cell>
          <cell r="H80">
            <v>42.391489361702128</v>
          </cell>
        </row>
        <row r="81">
          <cell r="B81" t="str">
            <v>ITC</v>
          </cell>
          <cell r="C81">
            <v>0.26931850054235662</v>
          </cell>
          <cell r="D81">
            <v>0.21521262819456424</v>
          </cell>
          <cell r="G81" t="str">
            <v>ITC</v>
          </cell>
          <cell r="H81">
            <v>15.037407083690834</v>
          </cell>
        </row>
        <row r="82">
          <cell r="B82" t="str">
            <v>HNDFDS</v>
          </cell>
          <cell r="C82">
            <v>0.16784869976359337</v>
          </cell>
          <cell r="D82">
            <v>4.7523427041499332E-2</v>
          </cell>
          <cell r="G82" t="str">
            <v>HNDFDS</v>
          </cell>
          <cell r="H82">
            <v>3.2272727272727271</v>
          </cell>
        </row>
        <row r="84">
          <cell r="B84" t="str">
            <v>INDUSTRY</v>
          </cell>
          <cell r="C84">
            <v>0.23925666032577506</v>
          </cell>
          <cell r="D84">
            <v>0.17437386298985327</v>
          </cell>
        </row>
        <row r="100">
          <cell r="C100" t="str">
            <v>TRAIL_PE</v>
          </cell>
          <cell r="D100" t="str">
            <v>PBV</v>
          </cell>
          <cell r="E100" t="str">
            <v>YIELD</v>
          </cell>
        </row>
        <row r="101">
          <cell r="B101" t="str">
            <v>HINDUNILVR</v>
          </cell>
          <cell r="C101">
            <v>55.76587938546205</v>
          </cell>
          <cell r="D101">
            <v>11.371035614803024</v>
          </cell>
          <cell r="E101">
            <v>1.7932112091120295E-2</v>
          </cell>
        </row>
        <row r="102">
          <cell r="B102" t="str">
            <v>ITC</v>
          </cell>
          <cell r="C102">
            <v>27.609375</v>
          </cell>
          <cell r="D102">
            <v>7.9116996003665596</v>
          </cell>
          <cell r="E102">
            <v>3.6219581211092249E-2</v>
          </cell>
        </row>
        <row r="103">
          <cell r="B103" t="str">
            <v>HNDFDS</v>
          </cell>
          <cell r="C103">
            <v>83.896604938271594</v>
          </cell>
          <cell r="D103">
            <v>14.137470449172577</v>
          </cell>
          <cell r="E103">
            <v>1.1919433459026949E-2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FA3F-7095-481E-9DB2-4ECFDD71E3C7}">
  <sheetPr>
    <outlinePr summaryBelow="0" summaryRight="0"/>
  </sheetPr>
  <dimension ref="A1:AP126"/>
  <sheetViews>
    <sheetView showGridLines="0" tabSelected="1" workbookViewId="0"/>
  </sheetViews>
  <sheetFormatPr defaultColWidth="12.6640625" defaultRowHeight="15.75" customHeight="1" x14ac:dyDescent="0.3"/>
  <sheetData>
    <row r="1" spans="1:42" ht="13.8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3"/>
      <c r="AC1" s="3"/>
      <c r="AD1" s="3"/>
      <c r="AE1" s="3"/>
      <c r="AF1" s="4"/>
      <c r="AG1" s="3"/>
      <c r="AH1" s="3"/>
      <c r="AI1" s="5"/>
      <c r="AJ1" s="3"/>
      <c r="AK1" s="3"/>
      <c r="AL1" s="3"/>
      <c r="AM1" s="4"/>
      <c r="AN1" s="5"/>
      <c r="AO1" s="4"/>
      <c r="AP1" s="3"/>
    </row>
    <row r="2" spans="1:42" ht="13.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6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42" ht="14.4" x14ac:dyDescent="0.3">
      <c r="A3" s="7">
        <v>500696</v>
      </c>
      <c r="B3" s="8" t="s">
        <v>25</v>
      </c>
      <c r="C3" s="9">
        <v>2434.0500000000002</v>
      </c>
      <c r="D3" s="10">
        <v>571620</v>
      </c>
      <c r="E3" s="11">
        <v>20428</v>
      </c>
      <c r="F3" s="11">
        <v>13192</v>
      </c>
      <c r="G3" s="11">
        <v>76451</v>
      </c>
      <c r="H3" s="11">
        <v>26191</v>
      </c>
      <c r="I3" s="11">
        <v>235</v>
      </c>
      <c r="J3" s="11">
        <v>50260</v>
      </c>
      <c r="K3" s="11">
        <v>0</v>
      </c>
      <c r="L3" s="11">
        <v>2909</v>
      </c>
      <c r="M3" s="11">
        <v>1</v>
      </c>
      <c r="N3" s="9"/>
      <c r="O3" s="9">
        <v>44</v>
      </c>
      <c r="P3" s="12">
        <v>0.5091</v>
      </c>
      <c r="Q3" s="9">
        <v>22116</v>
      </c>
      <c r="R3" s="9">
        <v>36238</v>
      </c>
      <c r="S3" s="9">
        <v>58154</v>
      </c>
      <c r="T3" s="9">
        <v>61901</v>
      </c>
      <c r="U3" s="9">
        <v>9962</v>
      </c>
      <c r="V3" s="9">
        <v>10322</v>
      </c>
      <c r="W3" s="11">
        <v>114</v>
      </c>
      <c r="X3" s="11">
        <v>47682</v>
      </c>
    </row>
    <row r="4" spans="1:42" ht="14.4" x14ac:dyDescent="0.3">
      <c r="A4" s="7">
        <v>500875</v>
      </c>
      <c r="B4" s="8" t="s">
        <v>26</v>
      </c>
      <c r="C4" s="9">
        <v>436.1</v>
      </c>
      <c r="D4" s="10">
        <v>545150</v>
      </c>
      <c r="E4" s="11">
        <v>40380</v>
      </c>
      <c r="F4" s="11">
        <v>14801</v>
      </c>
      <c r="G4" s="11">
        <v>87137</v>
      </c>
      <c r="H4" s="11">
        <v>17506</v>
      </c>
      <c r="I4" s="11">
        <v>1247</v>
      </c>
      <c r="J4" s="11">
        <v>69631</v>
      </c>
      <c r="K4" s="11">
        <v>5</v>
      </c>
      <c r="L4" s="11">
        <v>4168</v>
      </c>
      <c r="M4" s="11">
        <v>1</v>
      </c>
      <c r="N4" s="9"/>
      <c r="O4" s="9">
        <v>16</v>
      </c>
      <c r="P4" s="12">
        <v>0.48549999999999999</v>
      </c>
      <c r="Q4" s="9">
        <v>25174</v>
      </c>
      <c r="R4" s="9">
        <v>43956</v>
      </c>
      <c r="S4" s="9">
        <v>76518</v>
      </c>
      <c r="T4" s="9">
        <v>70593</v>
      </c>
      <c r="U4" s="9">
        <v>18753</v>
      </c>
      <c r="V4" s="9">
        <v>20803</v>
      </c>
      <c r="W4" s="11">
        <v>43</v>
      </c>
      <c r="X4" s="11">
        <v>52705</v>
      </c>
    </row>
    <row r="5" spans="1:42" ht="14.4" x14ac:dyDescent="0.3">
      <c r="A5" s="7">
        <v>519126</v>
      </c>
      <c r="B5" s="8" t="s">
        <v>27</v>
      </c>
      <c r="C5" s="9">
        <v>543</v>
      </c>
      <c r="D5" s="10">
        <v>6120</v>
      </c>
      <c r="E5" s="11">
        <v>726</v>
      </c>
      <c r="F5" s="11">
        <v>598</v>
      </c>
      <c r="G5" s="11">
        <v>1494</v>
      </c>
      <c r="H5" s="11">
        <v>1071</v>
      </c>
      <c r="I5" s="11">
        <v>22</v>
      </c>
      <c r="J5" s="11">
        <v>423</v>
      </c>
      <c r="K5" s="11">
        <v>556</v>
      </c>
      <c r="L5" s="11">
        <v>106</v>
      </c>
      <c r="M5" s="11">
        <v>2</v>
      </c>
      <c r="N5" s="9"/>
      <c r="O5" s="10">
        <v>6</v>
      </c>
      <c r="P5" s="12">
        <v>5.4999999999999997E-3</v>
      </c>
      <c r="Q5" s="9">
        <v>7</v>
      </c>
      <c r="R5" s="9">
        <v>140</v>
      </c>
      <c r="S5" s="9">
        <v>2598</v>
      </c>
      <c r="T5" s="9">
        <v>2633</v>
      </c>
      <c r="U5" s="9">
        <v>71</v>
      </c>
      <c r="V5" s="9">
        <v>85</v>
      </c>
      <c r="W5" s="11">
        <v>36</v>
      </c>
      <c r="X5" s="11">
        <v>2498</v>
      </c>
    </row>
    <row r="6" spans="1:42" ht="13.8" x14ac:dyDescent="0.3">
      <c r="A6" s="9"/>
    </row>
    <row r="7" spans="1:42" ht="13.8" x14ac:dyDescent="0.3">
      <c r="A7" s="13"/>
      <c r="B7" s="13" t="s">
        <v>28</v>
      </c>
      <c r="C7" s="14">
        <v>3413.15</v>
      </c>
      <c r="D7" s="14">
        <v>1122890</v>
      </c>
      <c r="E7" s="14">
        <v>61534</v>
      </c>
      <c r="F7" s="14">
        <v>28591</v>
      </c>
      <c r="G7" s="14">
        <v>165082</v>
      </c>
      <c r="H7" s="14">
        <v>44768</v>
      </c>
      <c r="I7" s="14">
        <v>1504</v>
      </c>
      <c r="J7" s="14">
        <v>120314</v>
      </c>
      <c r="K7" s="14">
        <v>561</v>
      </c>
      <c r="L7" s="14">
        <v>7183</v>
      </c>
      <c r="M7" s="14">
        <v>1</v>
      </c>
      <c r="N7" s="14"/>
      <c r="O7" s="14">
        <v>66</v>
      </c>
      <c r="P7" s="15">
        <v>1</v>
      </c>
      <c r="Q7" s="14">
        <v>47297</v>
      </c>
      <c r="R7" s="14">
        <v>80334</v>
      </c>
      <c r="S7" s="14">
        <v>137270</v>
      </c>
      <c r="T7" s="14">
        <v>135127</v>
      </c>
      <c r="U7" s="14">
        <v>28786</v>
      </c>
      <c r="V7" s="14">
        <v>31210</v>
      </c>
      <c r="W7" s="14">
        <v>193</v>
      </c>
      <c r="X7" s="14">
        <v>102885</v>
      </c>
    </row>
    <row r="9" spans="1:42" ht="13.8" x14ac:dyDescent="0.3">
      <c r="A9" s="1" t="s">
        <v>29</v>
      </c>
    </row>
    <row r="10" spans="1:42" ht="13.8" x14ac:dyDescent="0.3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35</v>
      </c>
      <c r="G10" s="1" t="s">
        <v>36</v>
      </c>
      <c r="H10" s="1" t="s">
        <v>37</v>
      </c>
      <c r="I10" s="1" t="s">
        <v>38</v>
      </c>
      <c r="J10" s="1" t="s">
        <v>39</v>
      </c>
      <c r="K10" s="1" t="s">
        <v>40</v>
      </c>
      <c r="L10" s="1" t="s">
        <v>41</v>
      </c>
      <c r="M10" s="1" t="s">
        <v>42</v>
      </c>
      <c r="N10" s="1" t="s">
        <v>43</v>
      </c>
      <c r="O10" s="1" t="s">
        <v>44</v>
      </c>
      <c r="P10" s="1" t="s">
        <v>45</v>
      </c>
      <c r="Q10" s="1" t="s">
        <v>46</v>
      </c>
      <c r="R10" s="1" t="s">
        <v>47</v>
      </c>
    </row>
    <row r="11" spans="1:42" ht="13.8" x14ac:dyDescent="0.3">
      <c r="A11" s="12">
        <f t="shared" ref="A11:A13" si="0">(S3/Q3)^(1/10)-1</f>
        <v>0.10150710063763069</v>
      </c>
      <c r="B11" s="12">
        <f t="shared" ref="B11:B13" si="1">(S3/R3)^(1/5)-1</f>
        <v>9.9216083562270185E-2</v>
      </c>
      <c r="C11" s="12">
        <f t="shared" ref="C11:C13" si="2">(T3/S3)-1</f>
        <v>6.4432369226536501E-2</v>
      </c>
      <c r="D11" s="12">
        <f t="shared" ref="D11:D13" si="3">(V3/U3)-1</f>
        <v>3.613732182292706E-2</v>
      </c>
      <c r="E11" s="12">
        <f t="shared" ref="E11:F13" si="4">U3/S3</f>
        <v>0.17130377961963064</v>
      </c>
      <c r="F11" s="12">
        <f t="shared" si="4"/>
        <v>0.16675013327732993</v>
      </c>
      <c r="G11" s="10">
        <f t="shared" ref="G11:G13" si="5">(S3-X3+W3)/W3</f>
        <v>92.859649122807014</v>
      </c>
      <c r="H11" s="16">
        <f t="shared" ref="H11:H13" si="6">E3/F3</f>
        <v>1.5485142510612493</v>
      </c>
      <c r="I11" s="10">
        <f t="shared" ref="I11:I13" si="7">(L3/S3)*365</f>
        <v>18.258159369948757</v>
      </c>
      <c r="J11" s="9">
        <f t="shared" ref="J11:J13" si="8">K3/J3</f>
        <v>0</v>
      </c>
      <c r="K11" s="17">
        <f t="shared" ref="K11:K13" si="9">H3/G3</f>
        <v>0.34258544688754888</v>
      </c>
      <c r="L11" s="12">
        <f t="shared" ref="L11:L13" si="10">U3/J3</f>
        <v>0.19820931157978511</v>
      </c>
      <c r="M11" s="10">
        <f t="shared" ref="M11:M13" si="11">U3/I3</f>
        <v>42.391489361702128</v>
      </c>
      <c r="N11" s="12">
        <f t="shared" ref="N11:N13" si="12">U3/G3</f>
        <v>0.13030568599495101</v>
      </c>
      <c r="O11" s="10">
        <f t="shared" ref="O11:O13" si="13">C3/O3</f>
        <v>55.319318181818183</v>
      </c>
      <c r="P11" s="12">
        <f t="shared" ref="P11:P13" si="14">O3/C3</f>
        <v>1.8076867771820628E-2</v>
      </c>
      <c r="Q11" s="10">
        <f t="shared" ref="Q11:Q13" si="15">J3/(I3/M3)</f>
        <v>213.87234042553192</v>
      </c>
      <c r="R11" s="10">
        <f t="shared" ref="R11:R13" si="16">C3/Q11</f>
        <v>11.380854556307204</v>
      </c>
    </row>
    <row r="12" spans="1:42" ht="15" customHeight="1" x14ac:dyDescent="0.3">
      <c r="A12" s="12">
        <f t="shared" si="0"/>
        <v>0.11758647732268357</v>
      </c>
      <c r="B12" s="12">
        <f t="shared" si="1"/>
        <v>0.11724672188851581</v>
      </c>
      <c r="C12" s="12">
        <f t="shared" si="2"/>
        <v>-7.7432760918999421E-2</v>
      </c>
      <c r="D12" s="12">
        <f t="shared" si="3"/>
        <v>0.1093158427984855</v>
      </c>
      <c r="E12" s="12">
        <f t="shared" si="4"/>
        <v>0.24507958911628636</v>
      </c>
      <c r="F12" s="12">
        <f t="shared" si="4"/>
        <v>0.29468927514059468</v>
      </c>
      <c r="G12" s="10">
        <f t="shared" si="5"/>
        <v>554.79069767441865</v>
      </c>
      <c r="H12" s="16">
        <f t="shared" si="6"/>
        <v>2.7281940409431793</v>
      </c>
      <c r="I12" s="10">
        <f t="shared" si="7"/>
        <v>19.881857863509239</v>
      </c>
      <c r="J12" s="10">
        <f t="shared" si="8"/>
        <v>7.1807097413508357E-5</v>
      </c>
      <c r="K12" s="17">
        <f t="shared" si="9"/>
        <v>0.20090202784121555</v>
      </c>
      <c r="L12" s="12">
        <f t="shared" si="10"/>
        <v>0.2693196995591044</v>
      </c>
      <c r="M12" s="10">
        <f t="shared" si="11"/>
        <v>15.038492381716118</v>
      </c>
      <c r="N12" s="12">
        <f t="shared" si="12"/>
        <v>0.2152128257800934</v>
      </c>
      <c r="O12" s="10">
        <f t="shared" si="13"/>
        <v>27.256250000000001</v>
      </c>
      <c r="P12" s="12">
        <f t="shared" si="14"/>
        <v>3.6688832836505383E-2</v>
      </c>
      <c r="Q12" s="10">
        <f t="shared" si="15"/>
        <v>55.838813151563755</v>
      </c>
      <c r="R12" s="10">
        <f t="shared" si="16"/>
        <v>7.8099797503985293</v>
      </c>
    </row>
    <row r="13" spans="1:42" ht="15" customHeight="1" x14ac:dyDescent="0.3">
      <c r="A13" s="12">
        <f t="shared" si="0"/>
        <v>0.80698318270408675</v>
      </c>
      <c r="B13" s="12">
        <f t="shared" si="1"/>
        <v>0.7935034738945792</v>
      </c>
      <c r="C13" s="12">
        <f t="shared" si="2"/>
        <v>1.3471901462663638E-2</v>
      </c>
      <c r="D13" s="12">
        <f t="shared" si="3"/>
        <v>0.19718309859154926</v>
      </c>
      <c r="E13" s="12">
        <f t="shared" si="4"/>
        <v>2.7328714395688992E-2</v>
      </c>
      <c r="F13" s="12">
        <f t="shared" si="4"/>
        <v>3.2282567413596655E-2</v>
      </c>
      <c r="G13" s="10">
        <f t="shared" si="5"/>
        <v>3.7777777777777777</v>
      </c>
      <c r="H13" s="16">
        <f t="shared" si="6"/>
        <v>1.214046822742475</v>
      </c>
      <c r="I13" s="10">
        <f t="shared" si="7"/>
        <v>14.892224788298693</v>
      </c>
      <c r="J13" s="16">
        <f t="shared" si="8"/>
        <v>1.3144208037825058</v>
      </c>
      <c r="K13" s="17">
        <f t="shared" si="9"/>
        <v>0.7168674698795181</v>
      </c>
      <c r="L13" s="12">
        <f t="shared" si="10"/>
        <v>0.16784869976359337</v>
      </c>
      <c r="M13" s="10">
        <f t="shared" si="11"/>
        <v>3.2272727272727271</v>
      </c>
      <c r="N13" s="12">
        <f t="shared" si="12"/>
        <v>4.7523427041499332E-2</v>
      </c>
      <c r="O13" s="10">
        <f t="shared" si="13"/>
        <v>90.5</v>
      </c>
      <c r="P13" s="12">
        <f t="shared" si="14"/>
        <v>1.1049723756906077E-2</v>
      </c>
      <c r="Q13" s="10">
        <f t="shared" si="15"/>
        <v>38.454545454545453</v>
      </c>
      <c r="R13" s="10">
        <f t="shared" si="16"/>
        <v>14.120567375886525</v>
      </c>
    </row>
    <row r="14" spans="1:42" ht="13.8" x14ac:dyDescent="0.3">
      <c r="H14" s="18"/>
    </row>
    <row r="15" spans="1:42" ht="13.8" x14ac:dyDescent="0.3">
      <c r="A15" s="19">
        <f>(S7/Q7)^(1/10)-1</f>
        <v>0.1124338716437161</v>
      </c>
      <c r="B15" s="19">
        <f>(S7/R7)^(1/5)-1</f>
        <v>0.11310273113557656</v>
      </c>
      <c r="C15" s="19">
        <f>(T7/S7)-1</f>
        <v>-1.5611568441757151E-2</v>
      </c>
      <c r="D15" s="19">
        <f t="shared" ref="D15:F15" si="17">T7/R7</f>
        <v>1.6820648791296338</v>
      </c>
      <c r="E15" s="19">
        <f t="shared" si="17"/>
        <v>0.20970350404312668</v>
      </c>
      <c r="F15" s="19">
        <f t="shared" si="17"/>
        <v>0.23096790426783692</v>
      </c>
      <c r="G15" s="20">
        <f>(S7-X7+W7)/W7</f>
        <v>179.16062176165804</v>
      </c>
      <c r="H15" s="21">
        <f>E7/F7</f>
        <v>2.1522157322234268</v>
      </c>
      <c r="I15" s="20">
        <f>(L7/S7)*365</f>
        <v>19.09954833539739</v>
      </c>
      <c r="J15" s="21">
        <f>K7/J7</f>
        <v>4.6627990092591052E-3</v>
      </c>
      <c r="K15" s="22">
        <f>H7/G7</f>
        <v>0.2711864406779661</v>
      </c>
      <c r="L15" s="19">
        <f>U7/J7</f>
        <v>0.23925727679239323</v>
      </c>
      <c r="M15" s="20">
        <f>U7/I7</f>
        <v>19.139627659574469</v>
      </c>
      <c r="N15" s="19">
        <f>U7/G7</f>
        <v>0.17437394749276117</v>
      </c>
      <c r="O15" s="20">
        <f>C7/O7</f>
        <v>51.714393939393943</v>
      </c>
      <c r="P15" s="19">
        <f>O7/C7</f>
        <v>1.9336976107115128E-2</v>
      </c>
      <c r="Q15" s="20">
        <f>SUM(Q11:Q13)</f>
        <v>308.16569903164111</v>
      </c>
      <c r="R15" s="20">
        <f>C7/Q15</f>
        <v>11.075697297672162</v>
      </c>
    </row>
    <row r="17" spans="1:17" ht="13.8" x14ac:dyDescent="0.3">
      <c r="A17" s="1" t="s">
        <v>28</v>
      </c>
      <c r="B17" s="1" t="s">
        <v>2</v>
      </c>
      <c r="C17" s="1" t="s">
        <v>4</v>
      </c>
      <c r="F17" s="1" t="s">
        <v>2</v>
      </c>
      <c r="G17" s="1" t="s">
        <v>19</v>
      </c>
      <c r="J17" s="1" t="s">
        <v>2</v>
      </c>
      <c r="K17" s="1" t="s">
        <v>21</v>
      </c>
      <c r="N17" s="1" t="s">
        <v>2</v>
      </c>
      <c r="O17" s="1" t="s">
        <v>30</v>
      </c>
      <c r="P17" s="1" t="s">
        <v>31</v>
      </c>
      <c r="Q17" s="1" t="s">
        <v>32</v>
      </c>
    </row>
    <row r="18" spans="1:17" ht="13.8" x14ac:dyDescent="0.3">
      <c r="B18" s="23" t="s">
        <v>25</v>
      </c>
      <c r="C18" s="24">
        <v>568288.63096159999</v>
      </c>
      <c r="F18" s="23" t="s">
        <v>25</v>
      </c>
      <c r="G18" s="23">
        <v>58154</v>
      </c>
      <c r="J18" s="23" t="s">
        <v>25</v>
      </c>
      <c r="K18" s="23">
        <v>9962</v>
      </c>
      <c r="N18" s="23" t="s">
        <v>25</v>
      </c>
      <c r="O18" s="25">
        <v>0.10150710063763069</v>
      </c>
      <c r="P18" s="25">
        <v>9.9216083562270185E-2</v>
      </c>
      <c r="Q18" s="26">
        <v>6.4432369226536501E-2</v>
      </c>
    </row>
    <row r="19" spans="1:17" ht="13.8" x14ac:dyDescent="0.3">
      <c r="B19" s="23" t="s">
        <v>26</v>
      </c>
      <c r="C19" s="24">
        <v>546523.43017009995</v>
      </c>
      <c r="F19" s="23" t="s">
        <v>26</v>
      </c>
      <c r="G19" s="23">
        <v>76518</v>
      </c>
      <c r="J19" s="23" t="s">
        <v>26</v>
      </c>
      <c r="K19" s="23">
        <v>18753</v>
      </c>
      <c r="N19" s="23" t="s">
        <v>26</v>
      </c>
      <c r="O19" s="25">
        <v>0.11758647732268357</v>
      </c>
      <c r="P19" s="25">
        <v>0.11724672188851581</v>
      </c>
      <c r="Q19" s="26">
        <v>-7.7432760918999421E-2</v>
      </c>
    </row>
    <row r="20" spans="1:17" ht="13.8" x14ac:dyDescent="0.3">
      <c r="B20" s="27" t="s">
        <v>27</v>
      </c>
      <c r="C20" s="28">
        <v>6087.5368245999998</v>
      </c>
      <c r="F20" s="27" t="s">
        <v>27</v>
      </c>
      <c r="G20" s="27">
        <v>2598</v>
      </c>
      <c r="J20" s="27" t="s">
        <v>27</v>
      </c>
      <c r="K20" s="27">
        <v>71</v>
      </c>
      <c r="N20" s="23" t="s">
        <v>27</v>
      </c>
      <c r="O20" s="25">
        <v>0.80698318270408675</v>
      </c>
      <c r="P20" s="25">
        <v>0.7935034738945792</v>
      </c>
      <c r="Q20" s="26">
        <v>1.3471901462663638E-2</v>
      </c>
    </row>
    <row r="22" spans="1:17" ht="13.8" x14ac:dyDescent="0.3">
      <c r="B22" s="29" t="s">
        <v>28</v>
      </c>
      <c r="C22" s="30">
        <f>SUM(C18:C20)</f>
        <v>1120899.5979563</v>
      </c>
      <c r="F22" s="29" t="s">
        <v>28</v>
      </c>
      <c r="G22" s="29">
        <f>SUM(G18:G20)</f>
        <v>137270</v>
      </c>
      <c r="J22" s="29" t="s">
        <v>28</v>
      </c>
      <c r="K22" s="29">
        <f>SUM(K18:K20)</f>
        <v>28786</v>
      </c>
      <c r="N22" s="31" t="s">
        <v>28</v>
      </c>
      <c r="O22" s="32">
        <v>0.1124338716437161</v>
      </c>
      <c r="P22" s="33">
        <v>0.113</v>
      </c>
      <c r="Q22" s="32">
        <v>-1.5599999999999999E-2</v>
      </c>
    </row>
    <row r="37" spans="1:11" ht="13.8" x14ac:dyDescent="0.3">
      <c r="A37" s="1" t="s">
        <v>48</v>
      </c>
      <c r="B37" s="1" t="s">
        <v>2</v>
      </c>
      <c r="C37" s="1" t="s">
        <v>34</v>
      </c>
      <c r="F37" s="1" t="s">
        <v>2</v>
      </c>
      <c r="G37" s="34" t="s">
        <v>37</v>
      </c>
      <c r="J37" s="1" t="s">
        <v>2</v>
      </c>
      <c r="K37" s="34" t="s">
        <v>38</v>
      </c>
    </row>
    <row r="38" spans="1:11" ht="13.8" x14ac:dyDescent="0.3">
      <c r="B38" s="23" t="s">
        <v>25</v>
      </c>
      <c r="C38" s="25">
        <v>0.17130377961963064</v>
      </c>
      <c r="F38" s="23" t="s">
        <v>25</v>
      </c>
      <c r="G38" s="18">
        <v>1.5485142510612493</v>
      </c>
      <c r="J38" s="23" t="s">
        <v>25</v>
      </c>
      <c r="K38" s="24">
        <v>18.258159369948757</v>
      </c>
    </row>
    <row r="39" spans="1:11" ht="13.8" x14ac:dyDescent="0.3">
      <c r="B39" s="23" t="s">
        <v>26</v>
      </c>
      <c r="C39" s="25">
        <v>0.24507958911628636</v>
      </c>
      <c r="F39" s="23" t="s">
        <v>26</v>
      </c>
      <c r="G39" s="18">
        <v>2.7281798459710114</v>
      </c>
      <c r="J39" s="23" t="s">
        <v>26</v>
      </c>
      <c r="K39" s="24">
        <v>19.882954990982512</v>
      </c>
    </row>
    <row r="40" spans="1:11" ht="13.8" x14ac:dyDescent="0.3">
      <c r="B40" s="27" t="s">
        <v>27</v>
      </c>
      <c r="C40" s="35">
        <v>2.7328714395688992E-2</v>
      </c>
      <c r="F40" s="27" t="s">
        <v>27</v>
      </c>
      <c r="G40" s="36">
        <v>1.214046822742475</v>
      </c>
      <c r="J40" s="27" t="s">
        <v>27</v>
      </c>
      <c r="K40" s="28">
        <v>14.892224788298693</v>
      </c>
    </row>
    <row r="41" spans="1:11" ht="13.8" x14ac:dyDescent="0.3">
      <c r="C41" s="25"/>
      <c r="G41" s="18"/>
    </row>
    <row r="42" spans="1:11" ht="13.8" x14ac:dyDescent="0.3">
      <c r="B42" s="37" t="s">
        <v>28</v>
      </c>
      <c r="C42" s="38">
        <v>0.2097</v>
      </c>
      <c r="F42" s="37" t="s">
        <v>28</v>
      </c>
      <c r="G42" s="39">
        <v>2.2000000000000002</v>
      </c>
      <c r="J42" s="31" t="s">
        <v>28</v>
      </c>
      <c r="K42" s="40">
        <v>19.100159903839149</v>
      </c>
    </row>
    <row r="58" spans="1:11" ht="13.8" x14ac:dyDescent="0.3">
      <c r="A58" s="1" t="s">
        <v>49</v>
      </c>
      <c r="B58" s="1" t="s">
        <v>2</v>
      </c>
      <c r="C58" s="1" t="s">
        <v>39</v>
      </c>
      <c r="F58" s="1" t="s">
        <v>2</v>
      </c>
      <c r="G58" s="41" t="s">
        <v>40</v>
      </c>
      <c r="J58" s="1" t="s">
        <v>2</v>
      </c>
      <c r="K58" s="41" t="s">
        <v>36</v>
      </c>
    </row>
    <row r="59" spans="1:11" ht="13.8" x14ac:dyDescent="0.3">
      <c r="B59" s="23" t="s">
        <v>25</v>
      </c>
      <c r="C59" s="42">
        <v>0</v>
      </c>
      <c r="F59" s="23" t="s">
        <v>25</v>
      </c>
      <c r="G59" s="42">
        <v>0.34258544688754888</v>
      </c>
      <c r="J59" s="23" t="s">
        <v>25</v>
      </c>
      <c r="K59" s="24">
        <v>92.859649122807014</v>
      </c>
    </row>
    <row r="60" spans="1:11" ht="13.8" x14ac:dyDescent="0.3">
      <c r="B60" s="23" t="s">
        <v>26</v>
      </c>
      <c r="C60" s="42">
        <v>6.5056940620534053E-5</v>
      </c>
      <c r="F60" s="23" t="s">
        <v>26</v>
      </c>
      <c r="G60" s="42">
        <v>0.20089920387508969</v>
      </c>
      <c r="J60" s="23" t="s">
        <v>26</v>
      </c>
      <c r="K60" s="24">
        <v>554.79069767441865</v>
      </c>
    </row>
    <row r="61" spans="1:11" ht="13.8" x14ac:dyDescent="0.3">
      <c r="B61" s="23" t="s">
        <v>27</v>
      </c>
      <c r="C61" s="42">
        <v>1.3144208037825058</v>
      </c>
      <c r="F61" s="27" t="s">
        <v>27</v>
      </c>
      <c r="G61" s="43">
        <v>0.7168674698795181</v>
      </c>
      <c r="J61" s="27" t="s">
        <v>27</v>
      </c>
      <c r="K61" s="28">
        <v>3.7777777777777777</v>
      </c>
    </row>
    <row r="62" spans="1:11" ht="13.8" x14ac:dyDescent="0.3">
      <c r="C62" s="42"/>
    </row>
    <row r="63" spans="1:11" ht="13.8" x14ac:dyDescent="0.3">
      <c r="B63" s="37" t="s">
        <v>28</v>
      </c>
      <c r="C63" s="44">
        <v>4.6588805604254385E-3</v>
      </c>
      <c r="F63" s="37" t="s">
        <v>28</v>
      </c>
      <c r="G63" s="44">
        <v>0.27118491601268896</v>
      </c>
      <c r="J63" s="37" t="s">
        <v>28</v>
      </c>
      <c r="K63" s="44">
        <v>179.16062176165804</v>
      </c>
    </row>
    <row r="79" spans="1:8" ht="13.8" x14ac:dyDescent="0.3">
      <c r="A79" s="1" t="s">
        <v>50</v>
      </c>
      <c r="B79" s="1" t="s">
        <v>2</v>
      </c>
      <c r="C79" s="1" t="s">
        <v>41</v>
      </c>
      <c r="D79" s="1" t="s">
        <v>43</v>
      </c>
      <c r="G79" s="1" t="s">
        <v>2</v>
      </c>
      <c r="H79" s="1" t="s">
        <v>42</v>
      </c>
    </row>
    <row r="80" spans="1:8" ht="13.8" x14ac:dyDescent="0.3">
      <c r="B80" s="23" t="s">
        <v>25</v>
      </c>
      <c r="C80" s="25">
        <v>0.19820931157978511</v>
      </c>
      <c r="D80" s="25">
        <v>0.13030568599495101</v>
      </c>
      <c r="G80" s="23" t="s">
        <v>25</v>
      </c>
      <c r="H80" s="24">
        <v>42.391489361702128</v>
      </c>
    </row>
    <row r="81" spans="2:8" ht="13.8" x14ac:dyDescent="0.3">
      <c r="B81" s="23" t="s">
        <v>26</v>
      </c>
      <c r="C81" s="25">
        <v>0.26931850054235662</v>
      </c>
      <c r="D81" s="25">
        <v>0.21521262819456424</v>
      </c>
      <c r="G81" s="23" t="s">
        <v>26</v>
      </c>
      <c r="H81" s="24">
        <v>15.037407083690834</v>
      </c>
    </row>
    <row r="82" spans="2:8" ht="13.8" x14ac:dyDescent="0.3">
      <c r="B82" s="23" t="s">
        <v>27</v>
      </c>
      <c r="C82" s="25">
        <v>0.16784869976359337</v>
      </c>
      <c r="D82" s="25">
        <v>4.7523427041499332E-2</v>
      </c>
      <c r="G82" s="27" t="s">
        <v>27</v>
      </c>
      <c r="H82" s="28">
        <v>3.2272727272727271</v>
      </c>
    </row>
    <row r="83" spans="2:8" ht="13.8" x14ac:dyDescent="0.3">
      <c r="C83" s="25"/>
      <c r="D83" s="25"/>
    </row>
    <row r="84" spans="2:8" ht="13.8" x14ac:dyDescent="0.3">
      <c r="B84" s="37" t="s">
        <v>28</v>
      </c>
      <c r="C84" s="38">
        <v>0.23925666032577506</v>
      </c>
      <c r="D84" s="38">
        <v>0.17437386298985327</v>
      </c>
      <c r="G84" s="37" t="s">
        <v>28</v>
      </c>
      <c r="H84" s="39">
        <v>19.138482404643341</v>
      </c>
    </row>
    <row r="100" spans="1:5" ht="13.8" x14ac:dyDescent="0.3">
      <c r="A100" s="1" t="s">
        <v>51</v>
      </c>
      <c r="B100" s="1" t="s">
        <v>2</v>
      </c>
      <c r="C100" s="34" t="s">
        <v>44</v>
      </c>
      <c r="D100" s="41" t="s">
        <v>47</v>
      </c>
      <c r="E100" s="41" t="s">
        <v>45</v>
      </c>
    </row>
    <row r="101" spans="1:5" ht="13.8" x14ac:dyDescent="0.3">
      <c r="B101" s="23" t="s">
        <v>25</v>
      </c>
      <c r="C101" s="24">
        <v>55.76587938546205</v>
      </c>
      <c r="D101" s="24">
        <v>11.371035614803024</v>
      </c>
      <c r="E101" s="25">
        <v>1.7932112091120295E-2</v>
      </c>
    </row>
    <row r="102" spans="1:5" ht="13.8" x14ac:dyDescent="0.3">
      <c r="B102" s="23" t="s">
        <v>26</v>
      </c>
      <c r="C102" s="24">
        <v>27.609375</v>
      </c>
      <c r="D102" s="24">
        <v>7.9116996003665596</v>
      </c>
      <c r="E102" s="25">
        <v>3.6219581211092249E-2</v>
      </c>
    </row>
    <row r="103" spans="1:5" ht="13.8" x14ac:dyDescent="0.3">
      <c r="B103" s="27" t="s">
        <v>27</v>
      </c>
      <c r="C103" s="28">
        <v>83.896604938271594</v>
      </c>
      <c r="D103" s="28">
        <v>14.137470449172577</v>
      </c>
      <c r="E103" s="35">
        <v>1.1919433459026949E-2</v>
      </c>
    </row>
    <row r="104" spans="1:5" ht="13.8" x14ac:dyDescent="0.3">
      <c r="E104" s="25"/>
    </row>
    <row r="105" spans="1:5" ht="13.8" x14ac:dyDescent="0.3">
      <c r="B105" s="31" t="s">
        <v>28</v>
      </c>
      <c r="C105" s="40">
        <v>51.707520048418822</v>
      </c>
      <c r="D105" s="40">
        <v>11.0894623969587</v>
      </c>
      <c r="E105" s="33">
        <v>1.9339546724801381E-2</v>
      </c>
    </row>
    <row r="121" spans="1:12" ht="13.8" x14ac:dyDescent="0.3">
      <c r="A121" s="1" t="s">
        <v>52</v>
      </c>
      <c r="B121" s="1" t="s">
        <v>2</v>
      </c>
      <c r="C121" s="34" t="s">
        <v>53</v>
      </c>
      <c r="D121" s="1" t="s">
        <v>54</v>
      </c>
      <c r="E121" s="1" t="s">
        <v>55</v>
      </c>
      <c r="F121" s="1" t="s">
        <v>56</v>
      </c>
      <c r="G121" s="1" t="s">
        <v>57</v>
      </c>
      <c r="I121" s="1" t="s">
        <v>2</v>
      </c>
      <c r="J121" s="34" t="s">
        <v>53</v>
      </c>
      <c r="K121" s="34" t="s">
        <v>58</v>
      </c>
      <c r="L121" s="34" t="s">
        <v>59</v>
      </c>
    </row>
    <row r="122" spans="1:12" ht="13.8" x14ac:dyDescent="0.3">
      <c r="B122" s="23" t="s">
        <v>25</v>
      </c>
      <c r="C122" s="24">
        <f ca="1">IFERROR(__xludf.DUMMYFUNCTION("GOOGLEFINANCE(""NSE:""&amp;B122,""price"")"),2429.15)</f>
        <v>2429.15</v>
      </c>
      <c r="D122" s="24">
        <v>567</v>
      </c>
      <c r="E122" s="23">
        <v>189</v>
      </c>
      <c r="F122" s="25">
        <f t="shared" ref="F122:F124" ca="1" si="18">(C122/D122)^(1/10)-1</f>
        <v>0.1566104915379718</v>
      </c>
      <c r="G122" s="25">
        <f t="shared" ref="G122:G124" ca="1" si="19">(C122/E122)^(1/20)-1</f>
        <v>0.13618650446846781</v>
      </c>
      <c r="I122" s="23" t="s">
        <v>25</v>
      </c>
      <c r="J122" s="24">
        <f ca="1">IFERROR(__xludf.DUMMYFUNCTION("GOOGLEFINANCE(""NSE:""&amp;I122,""price"")"),2429.15)</f>
        <v>2429.15</v>
      </c>
      <c r="K122" s="25">
        <f>40/43</f>
        <v>0.93023255813953487</v>
      </c>
      <c r="L122" s="25">
        <f>40/189</f>
        <v>0.21164021164021163</v>
      </c>
    </row>
    <row r="123" spans="1:12" ht="13.8" x14ac:dyDescent="0.3">
      <c r="B123" s="23" t="s">
        <v>26</v>
      </c>
      <c r="C123" s="24">
        <f ca="1">IFERROR(__xludf.DUMMYFUNCTION("GOOGLEFINANCE(""NSE:""&amp;B123,""price"")"),435.75)</f>
        <v>435.75</v>
      </c>
      <c r="D123" s="24">
        <v>215</v>
      </c>
      <c r="E123" s="24">
        <v>21.85</v>
      </c>
      <c r="F123" s="25">
        <f t="shared" ca="1" si="18"/>
        <v>7.3198096207042651E-2</v>
      </c>
      <c r="G123" s="25">
        <f t="shared" ca="1" si="19"/>
        <v>0.16141999272899321</v>
      </c>
      <c r="I123" s="23" t="s">
        <v>26</v>
      </c>
      <c r="J123" s="24">
        <f ca="1">IFERROR(__xludf.DUMMYFUNCTION("GOOGLEFINANCE(""NSE:""&amp;I123,""price"")"),435.75)</f>
        <v>435.75</v>
      </c>
      <c r="K123" s="25">
        <f>13/15.46</f>
        <v>0.8408796895213454</v>
      </c>
      <c r="L123" s="25">
        <f>13/22</f>
        <v>0.59090909090909094</v>
      </c>
    </row>
    <row r="124" spans="1:12" ht="13.8" x14ac:dyDescent="0.3">
      <c r="B124" s="27" t="s">
        <v>27</v>
      </c>
      <c r="C124" s="28">
        <f ca="1">IFERROR(__xludf.DUMMYFUNCTION("GOOGLEFINANCE(""NSE:""&amp;B124,""price"")"),543.55)</f>
        <v>543.54999999999995</v>
      </c>
      <c r="D124" s="28">
        <v>4.7300000000000004</v>
      </c>
      <c r="E124" s="27">
        <v>1</v>
      </c>
      <c r="F124" s="35">
        <f t="shared" ca="1" si="18"/>
        <v>0.60708125656906553</v>
      </c>
      <c r="G124" s="35">
        <f t="shared" ca="1" si="19"/>
        <v>0.37013062900399807</v>
      </c>
      <c r="I124" s="27" t="s">
        <v>27</v>
      </c>
      <c r="J124" s="28">
        <f ca="1">IFERROR(__xludf.DUMMYFUNCTION("GOOGLEFINANCE(""NSE:""&amp;I124,""price"")"),543.55)</f>
        <v>543.54999999999995</v>
      </c>
      <c r="K124" s="23">
        <v>0</v>
      </c>
      <c r="L124" s="23">
        <v>0</v>
      </c>
    </row>
    <row r="126" spans="1:12" ht="13.8" x14ac:dyDescent="0.3">
      <c r="B126" s="40" t="s">
        <v>28</v>
      </c>
      <c r="C126" s="40"/>
      <c r="D126" s="40"/>
      <c r="E126" s="40"/>
      <c r="F126" s="33">
        <f t="shared" ref="F126:G126" ca="1" si="20">AVERAGE(F122:F124)</f>
        <v>0.27896328143802668</v>
      </c>
      <c r="G126" s="33">
        <f t="shared" ca="1" si="20"/>
        <v>0.22257904206715304</v>
      </c>
      <c r="I126" s="40" t="s">
        <v>28</v>
      </c>
      <c r="K126" s="33">
        <f t="shared" ref="K126:L126" si="21">AVERAGE(K122:K124)</f>
        <v>0.59037074922029342</v>
      </c>
      <c r="L126" s="33">
        <f t="shared" si="21"/>
        <v>0.26751643418310084</v>
      </c>
    </row>
  </sheetData>
  <autoFilter ref="A2:D6" xr:uid="{00000000-0009-0000-0000-000000000000}">
    <sortState xmlns:xlrd2="http://schemas.microsoft.com/office/spreadsheetml/2017/richdata2" ref="A2:D6">
      <sortCondition descending="1" ref="D2:D6"/>
    </sortState>
  </autoFilter>
  <conditionalFormatting sqref="C18:C1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8:C40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9:C61">
    <cfRule type="colorScale" priority="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80:C82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01:C103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D80:D82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01:D103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E101:E103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2:G124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8:G19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8:G40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59:G61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80:H82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8:K20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8:K40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59:K61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22:K124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22:L124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18:O20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18:P20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18:Q20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Diversified FMCG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2024-02-06T04:23:39Z</dcterms:created>
  <dcterms:modified xsi:type="dcterms:W3CDTF">2024-02-06T04:23:54Z</dcterms:modified>
</cp:coreProperties>
</file>