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i\Desktop\Documents\Annual Result\Q3_FY24\"/>
    </mc:Choice>
  </mc:AlternateContent>
  <xr:revisionPtr revIDLastSave="0" documentId="8_{3E4D1E4E-05B2-4469-91B0-3B38F84BBFF9}" xr6:coauthVersionLast="47" xr6:coauthVersionMax="47" xr10:uidLastSave="{00000000-0000-0000-0000-000000000000}"/>
  <bookViews>
    <workbookView xWindow="-108" yWindow="-108" windowWidth="23256" windowHeight="12456" xr2:uid="{7041CA8D-8DBB-4F87-8935-7EE2A8ADB64C}"/>
  </bookViews>
  <sheets>
    <sheet name="HINDUNILVR" sheetId="1" r:id="rId1"/>
    <sheet name="Diversified FMCG" sheetId="2" r:id="rId2"/>
  </sheets>
  <externalReferences>
    <externalReference r:id="rId3"/>
  </externalReferences>
  <definedNames>
    <definedName name="_xlnm._FilterDatabase" localSheetId="1" hidden="1">'Diversified FMCG'!$A$2:$D$6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4" i="2" l="1"/>
  <c r="G124" i="2"/>
  <c r="C124" i="2"/>
  <c r="F124" i="2" s="1"/>
  <c r="L123" i="2"/>
  <c r="K123" i="2"/>
  <c r="J123" i="2"/>
  <c r="C123" i="2"/>
  <c r="F123" i="2" s="1"/>
  <c r="L122" i="2"/>
  <c r="L126" i="2" s="1"/>
  <c r="K122" i="2"/>
  <c r="K126" i="2" s="1"/>
  <c r="J122" i="2"/>
  <c r="C122" i="2"/>
  <c r="G122" i="2" s="1"/>
  <c r="K22" i="2"/>
  <c r="G22" i="2"/>
  <c r="C22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Q13" i="2"/>
  <c r="R13" i="2" s="1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Q12" i="2"/>
  <c r="R12" i="2" s="1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R11" i="2"/>
  <c r="Q11" i="2"/>
  <c r="Q15" i="2" s="1"/>
  <c r="R15" i="2" s="1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11" i="2"/>
  <c r="Q57" i="1"/>
  <c r="S57" i="1" s="1"/>
  <c r="P57" i="1"/>
  <c r="R57" i="1" s="1"/>
  <c r="S55" i="1"/>
  <c r="R55" i="1"/>
  <c r="S54" i="1"/>
  <c r="R54" i="1"/>
  <c r="J54" i="1"/>
  <c r="S53" i="1"/>
  <c r="R53" i="1"/>
  <c r="S52" i="1"/>
  <c r="R52" i="1"/>
  <c r="S51" i="1"/>
  <c r="R51" i="1"/>
  <c r="S50" i="1"/>
  <c r="R50" i="1"/>
  <c r="S49" i="1"/>
  <c r="R49" i="1"/>
  <c r="M49" i="1"/>
  <c r="S48" i="1"/>
  <c r="R48" i="1"/>
  <c r="E48" i="1"/>
  <c r="D48" i="1"/>
  <c r="C48" i="1"/>
  <c r="C49" i="1" s="1"/>
  <c r="V45" i="1"/>
  <c r="U45" i="1"/>
  <c r="W45" i="1" s="1"/>
  <c r="Q45" i="1"/>
  <c r="P45" i="1"/>
  <c r="R45" i="1" s="1"/>
  <c r="D45" i="1"/>
  <c r="W44" i="1"/>
  <c r="V44" i="1"/>
  <c r="U44" i="1"/>
  <c r="Q44" i="1"/>
  <c r="P44" i="1"/>
  <c r="R44" i="1" s="1"/>
  <c r="W43" i="1"/>
  <c r="R43" i="1"/>
  <c r="W42" i="1"/>
  <c r="R42" i="1"/>
  <c r="W41" i="1"/>
  <c r="R41" i="1"/>
  <c r="J41" i="1"/>
  <c r="I41" i="1"/>
  <c r="H41" i="1"/>
  <c r="F41" i="1"/>
  <c r="E41" i="1"/>
  <c r="D41" i="1"/>
  <c r="C41" i="1"/>
  <c r="W40" i="1"/>
  <c r="R40" i="1"/>
  <c r="I40" i="1"/>
  <c r="H40" i="1"/>
  <c r="F40" i="1"/>
  <c r="E40" i="1"/>
  <c r="D40" i="1"/>
  <c r="C40" i="1"/>
  <c r="W39" i="1"/>
  <c r="R39" i="1"/>
  <c r="I39" i="1"/>
  <c r="H39" i="1"/>
  <c r="F39" i="1"/>
  <c r="E39" i="1"/>
  <c r="D39" i="1"/>
  <c r="W38" i="1"/>
  <c r="R38" i="1"/>
  <c r="I38" i="1"/>
  <c r="H38" i="1"/>
  <c r="F38" i="1"/>
  <c r="E38" i="1"/>
  <c r="D38" i="1"/>
  <c r="C38" i="1"/>
  <c r="K35" i="1"/>
  <c r="K41" i="1" s="1"/>
  <c r="J35" i="1"/>
  <c r="G35" i="1"/>
  <c r="G41" i="1" s="1"/>
  <c r="Q34" i="1"/>
  <c r="P34" i="1"/>
  <c r="R29" i="1" s="1"/>
  <c r="K34" i="1"/>
  <c r="J34" i="1"/>
  <c r="G34" i="1"/>
  <c r="K33" i="1"/>
  <c r="J33" i="1"/>
  <c r="G33" i="1"/>
  <c r="S32" i="1"/>
  <c r="R32" i="1"/>
  <c r="K32" i="1"/>
  <c r="J32" i="1"/>
  <c r="G32" i="1"/>
  <c r="S31" i="1"/>
  <c r="K31" i="1"/>
  <c r="J31" i="1"/>
  <c r="G31" i="1"/>
  <c r="S30" i="1"/>
  <c r="K30" i="1"/>
  <c r="K40" i="1" s="1"/>
  <c r="L40" i="1" s="1"/>
  <c r="J30" i="1"/>
  <c r="J40" i="1" s="1"/>
  <c r="G30" i="1"/>
  <c r="G40" i="1" s="1"/>
  <c r="S29" i="1"/>
  <c r="K29" i="1"/>
  <c r="J29" i="1"/>
  <c r="G29" i="1"/>
  <c r="K28" i="1"/>
  <c r="J28" i="1"/>
  <c r="G28" i="1"/>
  <c r="K27" i="1"/>
  <c r="J27" i="1"/>
  <c r="G27" i="1"/>
  <c r="K26" i="1"/>
  <c r="J26" i="1"/>
  <c r="G26" i="1"/>
  <c r="K25" i="1"/>
  <c r="J25" i="1"/>
  <c r="G25" i="1"/>
  <c r="D25" i="1"/>
  <c r="C25" i="1"/>
  <c r="C39" i="1" s="1"/>
  <c r="K24" i="1"/>
  <c r="J24" i="1"/>
  <c r="G24" i="1"/>
  <c r="K23" i="1"/>
  <c r="J23" i="1"/>
  <c r="G23" i="1"/>
  <c r="K22" i="1"/>
  <c r="J22" i="1"/>
  <c r="G22" i="1"/>
  <c r="K21" i="1"/>
  <c r="J21" i="1"/>
  <c r="G21" i="1"/>
  <c r="K19" i="1"/>
  <c r="J19" i="1"/>
  <c r="J39" i="1" s="1"/>
  <c r="G19" i="1"/>
  <c r="K18" i="1"/>
  <c r="J18" i="1"/>
  <c r="G18" i="1"/>
  <c r="K17" i="1"/>
  <c r="J17" i="1"/>
  <c r="G17" i="1"/>
  <c r="K16" i="1"/>
  <c r="J16" i="1"/>
  <c r="G16" i="1"/>
  <c r="K15" i="1"/>
  <c r="K38" i="1" s="1"/>
  <c r="L38" i="1" s="1"/>
  <c r="J15" i="1"/>
  <c r="J38" i="1" s="1"/>
  <c r="G15" i="1"/>
  <c r="G39" i="1" s="1"/>
  <c r="K14" i="1"/>
  <c r="J14" i="1"/>
  <c r="G14" i="1"/>
  <c r="AH13" i="1"/>
  <c r="K13" i="1"/>
  <c r="J13" i="1"/>
  <c r="G13" i="1"/>
  <c r="K12" i="1"/>
  <c r="J12" i="1"/>
  <c r="G12" i="1"/>
  <c r="S9" i="1"/>
  <c r="R9" i="1"/>
  <c r="Q9" i="1"/>
  <c r="I9" i="1"/>
  <c r="E9" i="1"/>
  <c r="C9" i="1"/>
  <c r="B9" i="1"/>
  <c r="U5" i="1"/>
  <c r="T5" i="1"/>
  <c r="S5" i="1"/>
  <c r="R5" i="1"/>
  <c r="Q5" i="1"/>
  <c r="P5" i="1"/>
  <c r="O5" i="1"/>
  <c r="N5" i="1"/>
  <c r="M5" i="1"/>
  <c r="L5" i="1"/>
  <c r="K5" i="1"/>
  <c r="J5" i="1"/>
  <c r="G5" i="1"/>
  <c r="U4" i="1"/>
  <c r="O4" i="1"/>
  <c r="I4" i="1"/>
  <c r="H4" i="1"/>
  <c r="F4" i="1"/>
  <c r="E4" i="1"/>
  <c r="E5" i="1" s="1"/>
  <c r="U3" i="1"/>
  <c r="O3" i="1"/>
  <c r="H9" i="1" s="1"/>
  <c r="I3" i="1"/>
  <c r="I5" i="1" s="1"/>
  <c r="H3" i="1"/>
  <c r="H5" i="1" s="1"/>
  <c r="F3" i="1"/>
  <c r="J9" i="1" s="1"/>
  <c r="E3" i="1"/>
  <c r="F9" i="1" s="1"/>
  <c r="D3" i="1"/>
  <c r="C3" i="1"/>
  <c r="L54" i="1" s="1"/>
  <c r="M9" i="1" l="1"/>
  <c r="G123" i="2"/>
  <c r="G126" i="2" s="1"/>
  <c r="F122" i="2"/>
  <c r="F126" i="2" s="1"/>
  <c r="C50" i="1"/>
  <c r="C51" i="1" s="1"/>
  <c r="D5" i="1"/>
  <c r="K9" i="1"/>
  <c r="D9" i="1"/>
  <c r="L9" i="1"/>
  <c r="R31" i="1"/>
  <c r="S34" i="1"/>
  <c r="G38" i="1"/>
  <c r="F44" i="1" s="1"/>
  <c r="D49" i="1" s="1"/>
  <c r="K39" i="1"/>
  <c r="L39" i="1" s="1"/>
  <c r="L41" i="1" s="1"/>
  <c r="F48" i="1" s="1"/>
  <c r="N9" i="1"/>
  <c r="C5" i="1"/>
  <c r="G9" i="1"/>
  <c r="O9" i="1"/>
  <c r="R30" i="1"/>
  <c r="R34" i="1" s="1"/>
  <c r="D4" i="1"/>
  <c r="K54" i="1"/>
  <c r="M52" i="1" s="1"/>
  <c r="P9" i="1" s="1"/>
  <c r="F5" i="1"/>
  <c r="E49" i="1" l="1"/>
  <c r="D50" i="1"/>
  <c r="D51" i="1" s="1"/>
  <c r="E50" i="1" l="1"/>
  <c r="F49" i="1"/>
  <c r="F50" i="1" l="1"/>
  <c r="E51" i="1"/>
  <c r="F51" i="1" s="1"/>
</calcChain>
</file>

<file path=xl/sharedStrings.xml><?xml version="1.0" encoding="utf-8"?>
<sst xmlns="http://schemas.openxmlformats.org/spreadsheetml/2006/main" count="354" uniqueCount="192">
  <si>
    <t>MARKET</t>
  </si>
  <si>
    <t>INCOME</t>
  </si>
  <si>
    <t>BALANCESHEET</t>
  </si>
  <si>
    <t>CASHFLOW</t>
  </si>
  <si>
    <t>DATA</t>
  </si>
  <si>
    <t>Company</t>
  </si>
  <si>
    <t>PRICE</t>
  </si>
  <si>
    <t>MARKTCAP</t>
  </si>
  <si>
    <t>SALES</t>
  </si>
  <si>
    <t>PROFIT</t>
  </si>
  <si>
    <t>FV</t>
  </si>
  <si>
    <t>F_EPS</t>
  </si>
  <si>
    <t>EQUITY</t>
  </si>
  <si>
    <t>TOTAL EQUITY</t>
  </si>
  <si>
    <t>BORROWING</t>
  </si>
  <si>
    <t>CUR.ASSET</t>
  </si>
  <si>
    <t>CUR.LIABILITY</t>
  </si>
  <si>
    <t>ASSET</t>
  </si>
  <si>
    <t>LIABILITY</t>
  </si>
  <si>
    <t>TRADE REC</t>
  </si>
  <si>
    <t>PPE</t>
  </si>
  <si>
    <t>CFO</t>
  </si>
  <si>
    <t>CFI</t>
  </si>
  <si>
    <t>CFF</t>
  </si>
  <si>
    <t>TOTAL</t>
  </si>
  <si>
    <t>HINDUNILVR</t>
  </si>
  <si>
    <t>Last Year_22</t>
  </si>
  <si>
    <t>GROWTH</t>
  </si>
  <si>
    <t>RATIO</t>
  </si>
  <si>
    <t>LIQUIDITY</t>
  </si>
  <si>
    <t>SOLVENCY</t>
  </si>
  <si>
    <t>PROFITABILITY</t>
  </si>
  <si>
    <t>VALUATIONS</t>
  </si>
  <si>
    <t>SALES GROWTH</t>
  </si>
  <si>
    <t>PROFIT GROWTH</t>
  </si>
  <si>
    <t>P-MARGIN</t>
  </si>
  <si>
    <t>CUR.RATIO</t>
  </si>
  <si>
    <t>TRADE CYC</t>
  </si>
  <si>
    <t>DEBT2EQUITY</t>
  </si>
  <si>
    <t>DEBTRATIO</t>
  </si>
  <si>
    <t>ICR</t>
  </si>
  <si>
    <t>ROE</t>
  </si>
  <si>
    <t>ROA</t>
  </si>
  <si>
    <t>F_PE</t>
  </si>
  <si>
    <t>YIELD</t>
  </si>
  <si>
    <t>BOOKVALUE</t>
  </si>
  <si>
    <t>PBV</t>
  </si>
  <si>
    <t>PEG</t>
  </si>
  <si>
    <t>OCFR</t>
  </si>
  <si>
    <t>CFD</t>
  </si>
  <si>
    <t>FCF (INC R)</t>
  </si>
  <si>
    <t>Actual</t>
  </si>
  <si>
    <t>Year</t>
  </si>
  <si>
    <t>Revenue</t>
  </si>
  <si>
    <t>Net Profit</t>
  </si>
  <si>
    <t>EPS</t>
  </si>
  <si>
    <t>PROFIT MARGIN</t>
  </si>
  <si>
    <t>High Price</t>
  </si>
  <si>
    <t>Low Price</t>
  </si>
  <si>
    <t>High PE</t>
  </si>
  <si>
    <t>Low PE</t>
  </si>
  <si>
    <t>@ Shares traded in Physical form</t>
  </si>
  <si>
    <t>FY_2000</t>
  </si>
  <si>
    <t>FY_2001</t>
  </si>
  <si>
    <t>FY_2002</t>
  </si>
  <si>
    <t>FY_2003</t>
  </si>
  <si>
    <t>FY_2004</t>
  </si>
  <si>
    <t>FY_2005</t>
  </si>
  <si>
    <t>FY_2006</t>
  </si>
  <si>
    <t>FY_2007</t>
  </si>
  <si>
    <t>FY_2008</t>
  </si>
  <si>
    <t>changed fin</t>
  </si>
  <si>
    <t>year from</t>
  </si>
  <si>
    <t>jan to dec</t>
  </si>
  <si>
    <t>to</t>
  </si>
  <si>
    <t>apr-mar</t>
  </si>
  <si>
    <t>FY_2009</t>
  </si>
  <si>
    <t>FY_2010</t>
  </si>
  <si>
    <t>FY_2011</t>
  </si>
  <si>
    <t>FY_2012</t>
  </si>
  <si>
    <t>FY_2013</t>
  </si>
  <si>
    <t>FY_2014</t>
  </si>
  <si>
    <t>FY_2015</t>
  </si>
  <si>
    <t>FY_2016</t>
  </si>
  <si>
    <t>SEGMENT</t>
  </si>
  <si>
    <t>FY_9M_24</t>
  </si>
  <si>
    <t>FY_9M_23</t>
  </si>
  <si>
    <t>Share</t>
  </si>
  <si>
    <t>FY_2017</t>
  </si>
  <si>
    <t>Beauty &amp; Personal Care</t>
  </si>
  <si>
    <t>FY_2018</t>
  </si>
  <si>
    <t>Home Care</t>
  </si>
  <si>
    <t>FY_2019</t>
  </si>
  <si>
    <t>Foods &amp; Refreshment</t>
  </si>
  <si>
    <t>FY_2020</t>
  </si>
  <si>
    <t>Others (includes Exports, Consignment, etc.)</t>
  </si>
  <si>
    <t>FY_2021</t>
  </si>
  <si>
    <t>FY_2022</t>
  </si>
  <si>
    <t>Total Seqment Revenue</t>
  </si>
  <si>
    <t>FY_2023</t>
  </si>
  <si>
    <t>FAIRPE</t>
  </si>
  <si>
    <t>ANNUAL</t>
  </si>
  <si>
    <t>FY_H1_24</t>
  </si>
  <si>
    <t>FY_H1_23</t>
  </si>
  <si>
    <t>20 Year</t>
  </si>
  <si>
    <t>REVENUE</t>
  </si>
  <si>
    <t>10 Year</t>
  </si>
  <si>
    <t>Expenditure</t>
  </si>
  <si>
    <t>5 Year</t>
  </si>
  <si>
    <t>FINANCE</t>
  </si>
  <si>
    <t>CYear</t>
  </si>
  <si>
    <t>Equity</t>
  </si>
  <si>
    <t>Est Growth</t>
  </si>
  <si>
    <t>MARGIN</t>
  </si>
  <si>
    <t>Current Trend</t>
  </si>
  <si>
    <t>FY_23</t>
  </si>
  <si>
    <t>FY_Q1_23</t>
  </si>
  <si>
    <t>EST_FY-2024</t>
  </si>
  <si>
    <t>LongTerm</t>
  </si>
  <si>
    <t>Sales</t>
  </si>
  <si>
    <t>NPM %</t>
  </si>
  <si>
    <t>Profit</t>
  </si>
  <si>
    <t>Estimate</t>
  </si>
  <si>
    <t>FairValue</t>
  </si>
  <si>
    <t>MAJOR COST</t>
  </si>
  <si>
    <t>FY_2024</t>
  </si>
  <si>
    <t>TRAIL-EPS</t>
  </si>
  <si>
    <t>Q4_FY23</t>
  </si>
  <si>
    <t>Q1_FY24</t>
  </si>
  <si>
    <t>Q2_FY24</t>
  </si>
  <si>
    <t>Q3_FY24</t>
  </si>
  <si>
    <t>Cost of materials consumed</t>
  </si>
  <si>
    <t>FY_2030</t>
  </si>
  <si>
    <t>Purchases of Stock-in-Trade</t>
  </si>
  <si>
    <t>100TH YEAR</t>
  </si>
  <si>
    <t>FY_2033</t>
  </si>
  <si>
    <t>Others</t>
  </si>
  <si>
    <t>FY_2035</t>
  </si>
  <si>
    <t>EPS_23</t>
  </si>
  <si>
    <t>TRAIL_EPS</t>
  </si>
  <si>
    <t>F_EPS_24</t>
  </si>
  <si>
    <t>Advertising and promotion</t>
  </si>
  <si>
    <t>Employee benefits expense</t>
  </si>
  <si>
    <t>PE_22</t>
  </si>
  <si>
    <t>PE_23</t>
  </si>
  <si>
    <t>F_PE_24</t>
  </si>
  <si>
    <t>Depreciation and amortisation expense</t>
  </si>
  <si>
    <t>Finance costs</t>
  </si>
  <si>
    <t>Changes in inventories of finished goods, work-in-progress and Stock-in-Trade</t>
  </si>
  <si>
    <t>WWW.PROFITFROMIT.IN</t>
  </si>
  <si>
    <t>RAWDATA</t>
  </si>
  <si>
    <t>Security Code</t>
  </si>
  <si>
    <t>Security Name</t>
  </si>
  <si>
    <t>Price</t>
  </si>
  <si>
    <t>Market cap</t>
  </si>
  <si>
    <t>CUR ASSET</t>
  </si>
  <si>
    <t>CUR LIABILITY</t>
  </si>
  <si>
    <t>TOT. ASSET</t>
  </si>
  <si>
    <t>TOT. LIABILITY</t>
  </si>
  <si>
    <t>TOT. EQUITY</t>
  </si>
  <si>
    <t>TRADE REC.</t>
  </si>
  <si>
    <t>NPA in % (For banks only)</t>
  </si>
  <si>
    <t>Companies weightage</t>
  </si>
  <si>
    <t>SALES_13</t>
  </si>
  <si>
    <t>SALES_18</t>
  </si>
  <si>
    <t>SALES_23</t>
  </si>
  <si>
    <t>TRAIL_SALES</t>
  </si>
  <si>
    <t>PROFIT_23</t>
  </si>
  <si>
    <t>TRAIL_PROFIT</t>
  </si>
  <si>
    <t>EXPENSE</t>
  </si>
  <si>
    <t>ITC</t>
  </si>
  <si>
    <t>HNDFDS</t>
  </si>
  <si>
    <t>INDUSTRY</t>
  </si>
  <si>
    <t>KPI'S</t>
  </si>
  <si>
    <t>SALES_GR_10YR</t>
  </si>
  <si>
    <t>SALES_GR_5YR</t>
  </si>
  <si>
    <t>CY_SALES</t>
  </si>
  <si>
    <t>CY_PROFIT</t>
  </si>
  <si>
    <t>MARGIN_23</t>
  </si>
  <si>
    <t>TRAIL_MARGIN</t>
  </si>
  <si>
    <t>CUR. RATIO</t>
  </si>
  <si>
    <t>TR.DAYS</t>
  </si>
  <si>
    <t>ROPE</t>
  </si>
  <si>
    <t>TRAIL_PE</t>
  </si>
  <si>
    <t>WEALTH</t>
  </si>
  <si>
    <t>CMP</t>
  </si>
  <si>
    <t>PRICE_14</t>
  </si>
  <si>
    <t>PRICE_04</t>
  </si>
  <si>
    <t>CAGR_10</t>
  </si>
  <si>
    <t>CAGR_20</t>
  </si>
  <si>
    <t>DVND DSTB%</t>
  </si>
  <si>
    <t>DIVIDEND Y@20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</si>
</sst>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0.0%"/>
    <numFmt numFmtId="167" formatCode="_ * #,##0_ ;_ * \-#,##0_ ;_ * &quot;-&quot;??_ ;_ @_ "/>
    <numFmt numFmtId="168" formatCode="_(* #,##0_);_(* \(#,##0\);_(* &quot;-&quot;??_);_(@_)"/>
  </numFmts>
  <fonts count="19" x14ac:knownFonts="1">
    <font>
      <sz val="10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Calibri"/>
    </font>
    <font>
      <b/>
      <i/>
      <sz val="11"/>
      <color theme="1"/>
      <name val="Calibri"/>
    </font>
    <font>
      <sz val="10"/>
      <color theme="1"/>
      <name val="Calibri"/>
      <scheme val="minor"/>
    </font>
    <font>
      <b/>
      <sz val="14"/>
      <color rgb="FFFFFFFF"/>
      <name val="Calibri"/>
    </font>
    <font>
      <sz val="11"/>
      <color rgb="FFFFFFFF"/>
      <name val="Arial"/>
    </font>
    <font>
      <i/>
      <sz val="11"/>
      <color theme="1"/>
      <name val="Arial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b/>
      <i/>
      <u/>
      <sz val="10"/>
      <color theme="1"/>
      <name val="Calibri"/>
      <scheme val="minor"/>
    </font>
    <font>
      <sz val="11"/>
      <color theme="1"/>
      <name val="Arial"/>
    </font>
    <font>
      <b/>
      <i/>
      <sz val="11"/>
      <color theme="1"/>
      <name val="Calibri"/>
      <scheme val="minor"/>
    </font>
    <font>
      <sz val="30"/>
      <color theme="1"/>
      <name val="Calibri"/>
      <scheme val="minor"/>
    </font>
    <font>
      <u/>
      <sz val="22"/>
      <color rgb="FFFFFFFF"/>
      <name val="Arial"/>
    </font>
    <font>
      <sz val="10"/>
      <color rgb="FFFFFFFF"/>
      <name val="Calibri"/>
      <scheme val="minor"/>
    </font>
    <font>
      <b/>
      <sz val="10"/>
      <color rgb="FFFFFFFF"/>
      <name val="Arial"/>
    </font>
    <font>
      <sz val="11"/>
      <color rgb="FF000000"/>
      <name val="Calibri"/>
    </font>
    <font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274E13"/>
        <bgColor rgb="FF274E13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  <fill>
      <patternFill patternType="solid">
        <fgColor rgb="FF073763"/>
        <bgColor rgb="FF073763"/>
      </patternFill>
    </fill>
    <fill>
      <patternFill patternType="solid">
        <fgColor rgb="FF20124D"/>
        <bgColor rgb="FF20124D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1" xfId="0" applyFont="1" applyBorder="1"/>
    <xf numFmtId="0" fontId="2" fillId="2" borderId="2" xfId="0" applyFont="1" applyFill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/>
    <xf numFmtId="0" fontId="1" fillId="0" borderId="6" xfId="0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1" fontId="1" fillId="3" borderId="1" xfId="0" applyNumberFormat="1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/>
    <xf numFmtId="9" fontId="3" fillId="4" borderId="1" xfId="0" applyNumberFormat="1" applyFont="1" applyFill="1" applyBorder="1" applyAlignment="1">
      <alignment horizontal="center"/>
    </xf>
    <xf numFmtId="10" fontId="3" fillId="4" borderId="1" xfId="0" applyNumberFormat="1" applyFont="1" applyFill="1" applyBorder="1" applyAlignment="1">
      <alignment horizontal="center"/>
    </xf>
    <xf numFmtId="0" fontId="4" fillId="0" borderId="0" xfId="0" applyFont="1"/>
    <xf numFmtId="0" fontId="5" fillId="5" borderId="0" xfId="0" applyFont="1" applyFill="1"/>
    <xf numFmtId="9" fontId="6" fillId="6" borderId="5" xfId="0" applyNumberFormat="1" applyFont="1" applyFill="1" applyBorder="1"/>
    <xf numFmtId="9" fontId="1" fillId="0" borderId="5" xfId="0" applyNumberFormat="1" applyFont="1" applyBorder="1"/>
    <xf numFmtId="165" fontId="6" fillId="6" borderId="5" xfId="0" applyNumberFormat="1" applyFont="1" applyFill="1" applyBorder="1"/>
    <xf numFmtId="166" fontId="1" fillId="0" borderId="5" xfId="0" applyNumberFormat="1" applyFont="1" applyBorder="1"/>
    <xf numFmtId="1" fontId="1" fillId="0" borderId="5" xfId="0" applyNumberFormat="1" applyFont="1" applyBorder="1"/>
    <xf numFmtId="164" fontId="6" fillId="6" borderId="5" xfId="0" applyNumberFormat="1" applyFont="1" applyFill="1" applyBorder="1"/>
    <xf numFmtId="164" fontId="1" fillId="0" borderId="5" xfId="0" applyNumberFormat="1" applyFont="1" applyBorder="1"/>
    <xf numFmtId="166" fontId="6" fillId="6" borderId="5" xfId="0" applyNumberFormat="1" applyFont="1" applyFill="1" applyBorder="1"/>
    <xf numFmtId="0" fontId="6" fillId="6" borderId="5" xfId="0" applyFont="1" applyFill="1" applyBorder="1"/>
    <xf numFmtId="9" fontId="7" fillId="7" borderId="1" xfId="0" applyNumberFormat="1" applyFont="1" applyFill="1" applyBorder="1" applyAlignment="1">
      <alignment horizontal="right"/>
    </xf>
    <xf numFmtId="165" fontId="7" fillId="7" borderId="1" xfId="0" applyNumberFormat="1" applyFont="1" applyFill="1" applyBorder="1" applyAlignment="1">
      <alignment horizontal="right"/>
    </xf>
    <xf numFmtId="3" fontId="7" fillId="7" borderId="1" xfId="0" applyNumberFormat="1" applyFont="1" applyFill="1" applyBorder="1" applyAlignment="1">
      <alignment horizontal="right"/>
    </xf>
    <xf numFmtId="166" fontId="7" fillId="7" borderId="1" xfId="0" applyNumberFormat="1" applyFont="1" applyFill="1" applyBorder="1" applyAlignment="1">
      <alignment horizontal="right"/>
    </xf>
    <xf numFmtId="164" fontId="7" fillId="7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2" fillId="2" borderId="2" xfId="0" applyFont="1" applyFill="1" applyBorder="1"/>
    <xf numFmtId="0" fontId="8" fillId="0" borderId="0" xfId="0" applyFont="1"/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0" fontId="8" fillId="0" borderId="2" xfId="0" applyFont="1" applyBorder="1"/>
    <xf numFmtId="166" fontId="4" fillId="0" borderId="2" xfId="0" applyNumberFormat="1" applyFont="1" applyBorder="1"/>
    <xf numFmtId="1" fontId="8" fillId="0" borderId="2" xfId="0" applyNumberFormat="1" applyFont="1" applyBorder="1" applyAlignment="1">
      <alignment horizontal="right"/>
    </xf>
    <xf numFmtId="167" fontId="8" fillId="0" borderId="2" xfId="0" applyNumberFormat="1" applyFont="1" applyBorder="1"/>
    <xf numFmtId="9" fontId="4" fillId="0" borderId="0" xfId="0" applyNumberFormat="1" applyFont="1"/>
    <xf numFmtId="2" fontId="4" fillId="0" borderId="0" xfId="0" applyNumberFormat="1" applyFont="1"/>
    <xf numFmtId="1" fontId="4" fillId="0" borderId="0" xfId="0" applyNumberFormat="1" applyFont="1"/>
    <xf numFmtId="0" fontId="4" fillId="0" borderId="2" xfId="0" applyFont="1" applyBorder="1"/>
    <xf numFmtId="3" fontId="4" fillId="0" borderId="2" xfId="0" applyNumberFormat="1" applyFont="1" applyBorder="1"/>
    <xf numFmtId="9" fontId="4" fillId="0" borderId="2" xfId="0" applyNumberFormat="1" applyFont="1" applyBorder="1"/>
    <xf numFmtId="3" fontId="9" fillId="0" borderId="2" xfId="0" applyNumberFormat="1" applyFont="1" applyBorder="1" applyAlignment="1">
      <alignment horizontal="right"/>
    </xf>
    <xf numFmtId="0" fontId="9" fillId="0" borderId="0" xfId="0" applyFont="1"/>
    <xf numFmtId="0" fontId="9" fillId="0" borderId="2" xfId="0" applyFont="1" applyBorder="1" applyAlignment="1">
      <alignment horizontal="right"/>
    </xf>
    <xf numFmtId="0" fontId="10" fillId="0" borderId="2" xfId="0" applyFont="1" applyBorder="1"/>
    <xf numFmtId="3" fontId="10" fillId="0" borderId="2" xfId="0" applyNumberFormat="1" applyFont="1" applyBorder="1"/>
    <xf numFmtId="9" fontId="10" fillId="0" borderId="2" xfId="0" applyNumberFormat="1" applyFont="1" applyBorder="1"/>
    <xf numFmtId="166" fontId="10" fillId="0" borderId="2" xfId="0" applyNumberFormat="1" applyFont="1" applyBorder="1"/>
    <xf numFmtId="165" fontId="9" fillId="0" borderId="2" xfId="0" applyNumberFormat="1" applyFont="1" applyBorder="1" applyAlignment="1">
      <alignment horizontal="right"/>
    </xf>
    <xf numFmtId="3" fontId="4" fillId="0" borderId="0" xfId="0" applyNumberFormat="1" applyFont="1"/>
    <xf numFmtId="0" fontId="8" fillId="0" borderId="7" xfId="0" applyFont="1" applyBorder="1" applyAlignment="1">
      <alignment horizontal="left"/>
    </xf>
    <xf numFmtId="9" fontId="8" fillId="0" borderId="8" xfId="0" applyNumberFormat="1" applyFont="1" applyBorder="1"/>
    <xf numFmtId="166" fontId="8" fillId="0" borderId="2" xfId="0" applyNumberFormat="1" applyFont="1" applyBorder="1"/>
    <xf numFmtId="167" fontId="8" fillId="0" borderId="8" xfId="0" applyNumberFormat="1" applyFont="1" applyBorder="1"/>
    <xf numFmtId="1" fontId="8" fillId="0" borderId="8" xfId="0" applyNumberFormat="1" applyFont="1" applyBorder="1"/>
    <xf numFmtId="0" fontId="9" fillId="3" borderId="2" xfId="0" applyFont="1" applyFill="1" applyBorder="1" applyAlignment="1">
      <alignment horizontal="left" wrapText="1"/>
    </xf>
    <xf numFmtId="166" fontId="8" fillId="0" borderId="2" xfId="0" applyNumberFormat="1" applyFont="1" applyBorder="1" applyAlignment="1">
      <alignment horizontal="right"/>
    </xf>
    <xf numFmtId="0" fontId="9" fillId="0" borderId="9" xfId="0" applyFont="1" applyBorder="1" applyAlignment="1">
      <alignment horizontal="left"/>
    </xf>
    <xf numFmtId="9" fontId="8" fillId="0" borderId="2" xfId="0" applyNumberFormat="1" applyFont="1" applyBorder="1"/>
    <xf numFmtId="167" fontId="4" fillId="0" borderId="2" xfId="0" applyNumberFormat="1" applyFont="1" applyBorder="1"/>
    <xf numFmtId="1" fontId="8" fillId="0" borderId="2" xfId="0" applyNumberFormat="1" applyFont="1" applyBorder="1"/>
    <xf numFmtId="0" fontId="4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9" fontId="8" fillId="0" borderId="11" xfId="0" applyNumberFormat="1" applyFont="1" applyBorder="1"/>
    <xf numFmtId="167" fontId="8" fillId="0" borderId="11" xfId="0" applyNumberFormat="1" applyFont="1" applyBorder="1"/>
    <xf numFmtId="1" fontId="8" fillId="0" borderId="11" xfId="0" applyNumberFormat="1" applyFont="1" applyBorder="1"/>
    <xf numFmtId="0" fontId="4" fillId="0" borderId="2" xfId="0" applyFont="1" applyBorder="1" applyAlignment="1">
      <alignment horizontal="left"/>
    </xf>
    <xf numFmtId="0" fontId="11" fillId="0" borderId="2" xfId="0" applyFont="1" applyBorder="1"/>
    <xf numFmtId="166" fontId="11" fillId="0" borderId="2" xfId="0" applyNumberFormat="1" applyFont="1" applyBorder="1" applyAlignment="1">
      <alignment horizontal="right"/>
    </xf>
    <xf numFmtId="166" fontId="4" fillId="0" borderId="0" xfId="0" applyNumberFormat="1" applyFont="1"/>
    <xf numFmtId="166" fontId="9" fillId="3" borderId="2" xfId="0" applyNumberFormat="1" applyFont="1" applyFill="1" applyBorder="1" applyAlignment="1">
      <alignment horizontal="right" wrapText="1"/>
    </xf>
    <xf numFmtId="1" fontId="9" fillId="3" borderId="2" xfId="0" applyNumberFormat="1" applyFont="1" applyFill="1" applyBorder="1" applyAlignment="1">
      <alignment horizontal="right" wrapText="1"/>
    </xf>
    <xf numFmtId="0" fontId="9" fillId="0" borderId="2" xfId="0" applyFont="1" applyBorder="1" applyAlignment="1">
      <alignment horizontal="left"/>
    </xf>
    <xf numFmtId="1" fontId="12" fillId="7" borderId="2" xfId="0" applyNumberFormat="1" applyFont="1" applyFill="1" applyBorder="1"/>
    <xf numFmtId="164" fontId="12" fillId="7" borderId="2" xfId="0" applyNumberFormat="1" applyFont="1" applyFill="1" applyBorder="1"/>
    <xf numFmtId="168" fontId="12" fillId="7" borderId="2" xfId="0" applyNumberFormat="1" applyFont="1" applyFill="1" applyBorder="1"/>
    <xf numFmtId="168" fontId="4" fillId="0" borderId="0" xfId="0" applyNumberFormat="1" applyFont="1"/>
    <xf numFmtId="167" fontId="4" fillId="0" borderId="0" xfId="0" applyNumberFormat="1" applyFont="1"/>
    <xf numFmtId="0" fontId="1" fillId="0" borderId="2" xfId="0" applyFont="1" applyBorder="1"/>
    <xf numFmtId="165" fontId="1" fillId="0" borderId="2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13" fillId="4" borderId="0" xfId="0" applyNumberFormat="1" applyFont="1" applyFill="1" applyAlignment="1">
      <alignment horizontal="center" vertical="center"/>
    </xf>
    <xf numFmtId="0" fontId="0" fillId="0" borderId="0" xfId="0"/>
    <xf numFmtId="1" fontId="1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10" fillId="0" borderId="12" xfId="0" applyFont="1" applyBorder="1"/>
    <xf numFmtId="3" fontId="10" fillId="0" borderId="12" xfId="0" applyNumberFormat="1" applyFont="1" applyBorder="1"/>
    <xf numFmtId="0" fontId="14" fillId="6" borderId="0" xfId="0" applyFont="1" applyFill="1" applyAlignment="1">
      <alignment horizontal="center" vertical="center"/>
    </xf>
    <xf numFmtId="0" fontId="15" fillId="5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1" fontId="16" fillId="3" borderId="0" xfId="0" applyNumberFormat="1" applyFont="1" applyFill="1" applyAlignment="1">
      <alignment horizontal="center"/>
    </xf>
    <xf numFmtId="10" fontId="16" fillId="3" borderId="0" xfId="0" applyNumberFormat="1" applyFont="1" applyFill="1" applyAlignment="1">
      <alignment horizontal="center"/>
    </xf>
    <xf numFmtId="0" fontId="15" fillId="5" borderId="2" xfId="0" applyFont="1" applyFill="1" applyBorder="1"/>
    <xf numFmtId="0" fontId="17" fillId="0" borderId="2" xfId="0" applyFont="1" applyBorder="1" applyAlignment="1">
      <alignment horizontal="right"/>
    </xf>
    <xf numFmtId="0" fontId="17" fillId="0" borderId="2" xfId="0" applyFont="1" applyBorder="1"/>
    <xf numFmtId="1" fontId="4" fillId="0" borderId="2" xfId="0" applyNumberFormat="1" applyFont="1" applyBorder="1"/>
    <xf numFmtId="1" fontId="18" fillId="0" borderId="2" xfId="0" applyNumberFormat="1" applyFont="1" applyBorder="1" applyAlignment="1">
      <alignment horizontal="right"/>
    </xf>
    <xf numFmtId="10" fontId="4" fillId="0" borderId="2" xfId="0" applyNumberFormat="1" applyFont="1" applyBorder="1"/>
    <xf numFmtId="0" fontId="10" fillId="8" borderId="2" xfId="0" applyFont="1" applyFill="1" applyBorder="1" applyAlignment="1">
      <alignment horizontal="center"/>
    </xf>
    <xf numFmtId="0" fontId="10" fillId="8" borderId="2" xfId="0" applyFont="1" applyFill="1" applyBorder="1"/>
    <xf numFmtId="9" fontId="10" fillId="8" borderId="2" xfId="0" applyNumberFormat="1" applyFont="1" applyFill="1" applyBorder="1"/>
    <xf numFmtId="164" fontId="4" fillId="0" borderId="2" xfId="0" applyNumberFormat="1" applyFont="1" applyBorder="1"/>
    <xf numFmtId="2" fontId="4" fillId="0" borderId="2" xfId="0" applyNumberFormat="1" applyFont="1" applyBorder="1"/>
    <xf numFmtId="164" fontId="4" fillId="0" borderId="0" xfId="0" applyNumberFormat="1" applyFont="1"/>
    <xf numFmtId="10" fontId="10" fillId="8" borderId="2" xfId="0" applyNumberFormat="1" applyFont="1" applyFill="1" applyBorder="1"/>
    <xf numFmtId="1" fontId="10" fillId="8" borderId="2" xfId="0" applyNumberFormat="1" applyFont="1" applyFill="1" applyBorder="1"/>
    <xf numFmtId="164" fontId="10" fillId="8" borderId="2" xfId="0" applyNumberFormat="1" applyFont="1" applyFill="1" applyBorder="1"/>
    <xf numFmtId="2" fontId="10" fillId="8" borderId="2" xfId="0" applyNumberFormat="1" applyFont="1" applyFill="1" applyBorder="1"/>
    <xf numFmtId="10" fontId="4" fillId="0" borderId="0" xfId="0" applyNumberFormat="1" applyFont="1"/>
    <xf numFmtId="0" fontId="4" fillId="0" borderId="5" xfId="0" applyFont="1" applyBorder="1"/>
    <xf numFmtId="1" fontId="4" fillId="0" borderId="5" xfId="0" applyNumberFormat="1" applyFont="1" applyBorder="1"/>
    <xf numFmtId="0" fontId="10" fillId="0" borderId="0" xfId="0" applyFont="1"/>
    <xf numFmtId="1" fontId="10" fillId="0" borderId="0" xfId="0" applyNumberFormat="1" applyFont="1"/>
    <xf numFmtId="0" fontId="10" fillId="7" borderId="0" xfId="0" applyFont="1" applyFill="1"/>
    <xf numFmtId="10" fontId="10" fillId="7" borderId="0" xfId="0" applyNumberFormat="1" applyFont="1" applyFill="1"/>
    <xf numFmtId="166" fontId="10" fillId="7" borderId="0" xfId="0" applyNumberFormat="1" applyFont="1" applyFill="1"/>
    <xf numFmtId="1" fontId="15" fillId="5" borderId="0" xfId="0" applyNumberFormat="1" applyFont="1" applyFill="1"/>
    <xf numFmtId="166" fontId="4" fillId="0" borderId="5" xfId="0" applyNumberFormat="1" applyFont="1" applyBorder="1"/>
    <xf numFmtId="164" fontId="4" fillId="0" borderId="5" xfId="0" applyNumberFormat="1" applyFont="1" applyBorder="1"/>
    <xf numFmtId="0" fontId="10" fillId="8" borderId="0" xfId="0" applyFont="1" applyFill="1"/>
    <xf numFmtId="166" fontId="10" fillId="8" borderId="0" xfId="0" applyNumberFormat="1" applyFont="1" applyFill="1"/>
    <xf numFmtId="164" fontId="10" fillId="8" borderId="0" xfId="0" applyNumberFormat="1" applyFont="1" applyFill="1"/>
    <xf numFmtId="1" fontId="10" fillId="7" borderId="0" xfId="0" applyNumberFormat="1" applyFont="1" applyFill="1"/>
    <xf numFmtId="10" fontId="15" fillId="5" borderId="0" xfId="0" applyNumberFormat="1" applyFont="1" applyFill="1"/>
    <xf numFmtId="2" fontId="4" fillId="0" borderId="5" xfId="0" applyNumberFormat="1" applyFont="1" applyBorder="1"/>
    <xf numFmtId="2" fontId="10" fillId="8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Market cap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'Diversified FMCG'!$C$17</c:f>
              <c:strCache>
                <c:ptCount val="1"/>
                <c:pt idx="0">
                  <c:v>Market cap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668F-468D-B371-C440C2E96585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668F-468D-B371-C440C2E96585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668F-468D-B371-C440C2E9658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'Diversified FMCG'!$B$18:$B$20</c:f>
              <c:strCache>
                <c:ptCount val="3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</c:strCache>
            </c:strRef>
          </c:cat>
          <c:val>
            <c:numRef>
              <c:f>'Diversified FMCG'!$C$18:$C$20</c:f>
              <c:numCache>
                <c:formatCode>0</c:formatCode>
                <c:ptCount val="3"/>
                <c:pt idx="0">
                  <c:v>568288.63096159999</c:v>
                </c:pt>
                <c:pt idx="1">
                  <c:v>546523.43017009995</c:v>
                </c:pt>
                <c:pt idx="2">
                  <c:v>6087.5368245999998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8F-468D-B371-C440C2E96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ICR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'Diversified FMCG'!$K$58</c:f>
              <c:strCache>
                <c:ptCount val="1"/>
                <c:pt idx="0">
                  <c:v>ICR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1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623-4875-96E5-431150F2C4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'Diversified FMCG'!$J$59:$J$61</c:f>
              <c:strCache>
                <c:ptCount val="3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</c:strCache>
            </c:strRef>
          </c:cat>
          <c:val>
            <c:numRef>
              <c:f>'Diversified FMCG'!$K$59:$K$61</c:f>
              <c:numCache>
                <c:formatCode>0</c:formatCode>
                <c:ptCount val="3"/>
                <c:pt idx="0">
                  <c:v>92.859649122807014</c:v>
                </c:pt>
                <c:pt idx="1">
                  <c:v>554.79069767441865</c:v>
                </c:pt>
                <c:pt idx="2">
                  <c:v>3.7777777777777777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1623-4875-96E5-431150F2C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7099734"/>
        <c:axId val="375537894"/>
      </c:barChart>
      <c:catAx>
        <c:axId val="16570997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75537894"/>
        <c:crosses val="autoZero"/>
        <c:auto val="1"/>
        <c:lblAlgn val="ctr"/>
        <c:lblOffset val="100"/>
        <c:noMultiLvlLbl val="1"/>
      </c:catAx>
      <c:valAx>
        <c:axId val="37553789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ICR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5709973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ROE and ROA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'Diversified FMCG'!$C$79</c:f>
              <c:strCache>
                <c:ptCount val="1"/>
                <c:pt idx="0">
                  <c:v>ROE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'Diversified FMCG'!$B$80:$B$84</c:f>
              <c:strCache>
                <c:ptCount val="5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  <c:pt idx="4">
                  <c:v>INDUSTRY</c:v>
                </c:pt>
              </c:strCache>
            </c:strRef>
          </c:cat>
          <c:val>
            <c:numRef>
              <c:f>'Diversified FMCG'!$C$80:$C$84</c:f>
              <c:numCache>
                <c:formatCode>0.0%</c:formatCode>
                <c:ptCount val="5"/>
                <c:pt idx="0">
                  <c:v>0.19820931157978511</c:v>
                </c:pt>
                <c:pt idx="1">
                  <c:v>0.26931850054235662</c:v>
                </c:pt>
                <c:pt idx="2">
                  <c:v>0.16784869976359337</c:v>
                </c:pt>
                <c:pt idx="4">
                  <c:v>0.23925666032577506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778-4AE7-9C1A-EDAEBEFF47CE}"/>
            </c:ext>
          </c:extLst>
        </c:ser>
        <c:ser>
          <c:idx val="1"/>
          <c:order val="1"/>
          <c:tx>
            <c:strRef>
              <c:f>'Diversified FMCG'!$D$79</c:f>
              <c:strCache>
                <c:ptCount val="1"/>
                <c:pt idx="0">
                  <c:v>ROA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'Diversified FMCG'!$B$80:$B$84</c:f>
              <c:strCache>
                <c:ptCount val="5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  <c:pt idx="4">
                  <c:v>INDUSTRY</c:v>
                </c:pt>
              </c:strCache>
            </c:strRef>
          </c:cat>
          <c:val>
            <c:numRef>
              <c:f>'Diversified FMCG'!$D$80:$D$84</c:f>
              <c:numCache>
                <c:formatCode>0.0%</c:formatCode>
                <c:ptCount val="5"/>
                <c:pt idx="0">
                  <c:v>0.13030568599495101</c:v>
                </c:pt>
                <c:pt idx="1">
                  <c:v>0.21521262819456424</c:v>
                </c:pt>
                <c:pt idx="2">
                  <c:v>4.7523427041499332E-2</c:v>
                </c:pt>
                <c:pt idx="4">
                  <c:v>0.17437386298985327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2778-4AE7-9C1A-EDAEBEFF4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9169914"/>
        <c:axId val="873821679"/>
      </c:barChart>
      <c:catAx>
        <c:axId val="20991699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73821679"/>
        <c:crosses val="autoZero"/>
        <c:auto val="1"/>
        <c:lblAlgn val="ctr"/>
        <c:lblOffset val="100"/>
        <c:noMultiLvlLbl val="1"/>
      </c:catAx>
      <c:valAx>
        <c:axId val="87382167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9916991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ROPE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'Diversified FMCG'!$H$79</c:f>
              <c:strCache>
                <c:ptCount val="1"/>
                <c:pt idx="0">
                  <c:v>ROPE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94A-4BB5-9E34-AA441BABEB84}"/>
              </c:ext>
            </c:extLst>
          </c:dPt>
          <c:dPt>
            <c:idx val="2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94A-4BB5-9E34-AA441BABEB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'Diversified FMCG'!$G$80:$G$82</c:f>
              <c:strCache>
                <c:ptCount val="3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</c:strCache>
            </c:strRef>
          </c:cat>
          <c:val>
            <c:numRef>
              <c:f>'Diversified FMCG'!$H$80:$H$82</c:f>
              <c:numCache>
                <c:formatCode>0</c:formatCode>
                <c:ptCount val="3"/>
                <c:pt idx="0">
                  <c:v>42.391489361702128</c:v>
                </c:pt>
                <c:pt idx="1">
                  <c:v>15.037407083690834</c:v>
                </c:pt>
                <c:pt idx="2">
                  <c:v>3.2272727272727271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A94A-4BB5-9E34-AA441BABE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860453"/>
        <c:axId val="1067757984"/>
      </c:barChart>
      <c:catAx>
        <c:axId val="13786045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67757984"/>
        <c:crosses val="autoZero"/>
        <c:auto val="1"/>
        <c:lblAlgn val="ctr"/>
        <c:lblOffset val="100"/>
        <c:noMultiLvlLbl val="1"/>
      </c:catAx>
      <c:valAx>
        <c:axId val="106775798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ROPE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786045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TRAIL_PE and PBV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'Diversified FMCG'!$C$100</c:f>
              <c:strCache>
                <c:ptCount val="1"/>
                <c:pt idx="0">
                  <c:v>TRAIL_PE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'Diversified FMCG'!$B$101:$B$103</c:f>
              <c:strCache>
                <c:ptCount val="3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</c:strCache>
            </c:strRef>
          </c:cat>
          <c:val>
            <c:numRef>
              <c:f>'Diversified FMCG'!$C$101:$C$103</c:f>
              <c:numCache>
                <c:formatCode>0</c:formatCode>
                <c:ptCount val="3"/>
                <c:pt idx="0">
                  <c:v>55.76587938546205</c:v>
                </c:pt>
                <c:pt idx="1">
                  <c:v>27.609375</c:v>
                </c:pt>
                <c:pt idx="2">
                  <c:v>83.896604938271594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FDD-4337-9C24-81330577289F}"/>
            </c:ext>
          </c:extLst>
        </c:ser>
        <c:ser>
          <c:idx val="1"/>
          <c:order val="1"/>
          <c:tx>
            <c:strRef>
              <c:f>'Diversified FMCG'!$D$100</c:f>
              <c:strCache>
                <c:ptCount val="1"/>
                <c:pt idx="0">
                  <c:v>PBV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'Diversified FMCG'!$B$101:$B$103</c:f>
              <c:strCache>
                <c:ptCount val="3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</c:strCache>
            </c:strRef>
          </c:cat>
          <c:val>
            <c:numRef>
              <c:f>'Diversified FMCG'!$D$101:$D$103</c:f>
              <c:numCache>
                <c:formatCode>0</c:formatCode>
                <c:ptCount val="3"/>
                <c:pt idx="0">
                  <c:v>11.371035614803024</c:v>
                </c:pt>
                <c:pt idx="1">
                  <c:v>7.9116996003665596</c:v>
                </c:pt>
                <c:pt idx="2">
                  <c:v>14.137470449172577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5FDD-4337-9C24-81330577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467769"/>
        <c:axId val="1206480583"/>
      </c:barChart>
      <c:catAx>
        <c:axId val="12046776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06480583"/>
        <c:crosses val="autoZero"/>
        <c:auto val="1"/>
        <c:lblAlgn val="ctr"/>
        <c:lblOffset val="100"/>
        <c:noMultiLvlLbl val="1"/>
      </c:catAx>
      <c:valAx>
        <c:axId val="120648058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046776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YIELD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'Diversified FMCG'!$E$100</c:f>
              <c:strCache>
                <c:ptCount val="1"/>
                <c:pt idx="0">
                  <c:v>YIELD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1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1BA-43D9-AEA6-015CEEC6AACD}"/>
              </c:ext>
            </c:extLst>
          </c:dPt>
          <c:dPt>
            <c:idx val="2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1BA-43D9-AEA6-015CEEC6AA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'Diversified FMCG'!$B$101:$B$103</c:f>
              <c:strCache>
                <c:ptCount val="3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</c:strCache>
            </c:strRef>
          </c:cat>
          <c:val>
            <c:numRef>
              <c:f>'Diversified FMCG'!$E$101:$E$103</c:f>
              <c:numCache>
                <c:formatCode>0.0%</c:formatCode>
                <c:ptCount val="3"/>
                <c:pt idx="0">
                  <c:v>1.7932112091120295E-2</c:v>
                </c:pt>
                <c:pt idx="1">
                  <c:v>3.6219581211092249E-2</c:v>
                </c:pt>
                <c:pt idx="2">
                  <c:v>1.1919433459026949E-2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A1BA-43D9-AEA6-015CEEC6A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193197"/>
        <c:axId val="1544120046"/>
      </c:barChart>
      <c:catAx>
        <c:axId val="25919319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44120046"/>
        <c:crosses val="autoZero"/>
        <c:auto val="1"/>
        <c:lblAlgn val="ctr"/>
        <c:lblOffset val="100"/>
        <c:noMultiLvlLbl val="1"/>
      </c:catAx>
      <c:valAx>
        <c:axId val="154412004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YIELD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59193197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SALES_23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'Diversified FMCG'!$G$17</c:f>
              <c:strCache>
                <c:ptCount val="1"/>
                <c:pt idx="0">
                  <c:v>SALES_23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BF2A-48C1-8752-7469250C7BBB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BF2A-48C1-8752-7469250C7BBB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BF2A-48C1-8752-7469250C7BB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'Diversified FMCG'!$F$18:$F$20</c:f>
              <c:strCache>
                <c:ptCount val="3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</c:strCache>
            </c:strRef>
          </c:cat>
          <c:val>
            <c:numRef>
              <c:f>'Diversified FMCG'!$G$18:$G$20</c:f>
              <c:numCache>
                <c:formatCode>General</c:formatCode>
                <c:ptCount val="3"/>
                <c:pt idx="0">
                  <c:v>58154</c:v>
                </c:pt>
                <c:pt idx="1">
                  <c:v>76518</c:v>
                </c:pt>
                <c:pt idx="2">
                  <c:v>2598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F2A-48C1-8752-7469250C7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SALES_GR_5YR and CY_SALES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'Diversified FMCG'!$O$17</c:f>
              <c:strCache>
                <c:ptCount val="1"/>
                <c:pt idx="0">
                  <c:v>SALES_GR_10YR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'Diversified FMCG'!$N$18:$N$20</c:f>
              <c:strCache>
                <c:ptCount val="3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</c:strCache>
            </c:strRef>
          </c:cat>
          <c:val>
            <c:numRef>
              <c:f>'Diversified FMCG'!$O$18:$O$20</c:f>
              <c:numCache>
                <c:formatCode>0.0%</c:formatCode>
                <c:ptCount val="3"/>
                <c:pt idx="0">
                  <c:v>0.10150710063763069</c:v>
                </c:pt>
                <c:pt idx="1">
                  <c:v>0.11758647732268357</c:v>
                </c:pt>
                <c:pt idx="2">
                  <c:v>0.80698318270408675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EAD-4F8B-B2AA-E8BA27C7E204}"/>
            </c:ext>
          </c:extLst>
        </c:ser>
        <c:ser>
          <c:idx val="1"/>
          <c:order val="1"/>
          <c:tx>
            <c:strRef>
              <c:f>'Diversified FMCG'!$P$17</c:f>
              <c:strCache>
                <c:ptCount val="1"/>
                <c:pt idx="0">
                  <c:v>SALES_GR_5YR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'Diversified FMCG'!$N$18:$N$20</c:f>
              <c:strCache>
                <c:ptCount val="3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</c:strCache>
            </c:strRef>
          </c:cat>
          <c:val>
            <c:numRef>
              <c:f>'Diversified FMCG'!$P$18:$P$20</c:f>
              <c:numCache>
                <c:formatCode>0.0%</c:formatCode>
                <c:ptCount val="3"/>
                <c:pt idx="0">
                  <c:v>9.9216083562270185E-2</c:v>
                </c:pt>
                <c:pt idx="1">
                  <c:v>0.11724672188851581</c:v>
                </c:pt>
                <c:pt idx="2">
                  <c:v>0.7935034738945792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CEAD-4F8B-B2AA-E8BA27C7E204}"/>
            </c:ext>
          </c:extLst>
        </c:ser>
        <c:ser>
          <c:idx val="2"/>
          <c:order val="2"/>
          <c:tx>
            <c:strRef>
              <c:f>'Diversified FMCG'!$Q$17</c:f>
              <c:strCache>
                <c:ptCount val="1"/>
                <c:pt idx="0">
                  <c:v>CY_SALES</c:v>
                </c:pt>
              </c:strCache>
            </c:strRef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'Diversified FMCG'!$N$18:$N$20</c:f>
              <c:strCache>
                <c:ptCount val="3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</c:strCache>
            </c:strRef>
          </c:cat>
          <c:val>
            <c:numRef>
              <c:f>'Diversified FMCG'!$Q$18:$Q$20</c:f>
              <c:numCache>
                <c:formatCode>0.00%</c:formatCode>
                <c:ptCount val="3"/>
                <c:pt idx="0">
                  <c:v>6.4432369226536501E-2</c:v>
                </c:pt>
                <c:pt idx="1">
                  <c:v>-7.7432760918999421E-2</c:v>
                </c:pt>
                <c:pt idx="2">
                  <c:v>1.3471901462663638E-2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CEAD-4F8B-B2AA-E8BA27C7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863184"/>
        <c:axId val="1420256920"/>
      </c:barChart>
      <c:catAx>
        <c:axId val="133863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20256920"/>
        <c:crosses val="autoZero"/>
        <c:auto val="1"/>
        <c:lblAlgn val="ctr"/>
        <c:lblOffset val="100"/>
        <c:noMultiLvlLbl val="1"/>
      </c:catAx>
      <c:valAx>
        <c:axId val="142025692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386318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PROFIT_23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'Diversified FMCG'!$K$17</c:f>
              <c:strCache>
                <c:ptCount val="1"/>
                <c:pt idx="0">
                  <c:v>PROFIT_23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957D-4F55-9CB6-EF4180F636DA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957D-4F55-9CB6-EF4180F636DA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957D-4F55-9CB6-EF4180F636D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'Diversified FMCG'!$J$18:$J$20</c:f>
              <c:strCache>
                <c:ptCount val="3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</c:strCache>
            </c:strRef>
          </c:cat>
          <c:val>
            <c:numRef>
              <c:f>'Diversified FMCG'!$K$18:$K$20</c:f>
              <c:numCache>
                <c:formatCode>General</c:formatCode>
                <c:ptCount val="3"/>
                <c:pt idx="0">
                  <c:v>9962</c:v>
                </c:pt>
                <c:pt idx="1">
                  <c:v>18753</c:v>
                </c:pt>
                <c:pt idx="2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7D-4F55-9CB6-EF4180F63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MARGIN_23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'Diversified FMCG'!$C$37</c:f>
              <c:strCache>
                <c:ptCount val="1"/>
                <c:pt idx="0">
                  <c:v>MARGIN_23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1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509-4F3C-AB64-8D3B9920B41F}"/>
              </c:ext>
            </c:extLst>
          </c:dPt>
          <c:dPt>
            <c:idx val="2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509-4F3C-AB64-8D3B9920B4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'Diversified FMCG'!$B$38:$B$40</c:f>
              <c:strCache>
                <c:ptCount val="3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</c:strCache>
            </c:strRef>
          </c:cat>
          <c:val>
            <c:numRef>
              <c:f>'Diversified FMCG'!$C$38:$C$40</c:f>
              <c:numCache>
                <c:formatCode>0.0%</c:formatCode>
                <c:ptCount val="3"/>
                <c:pt idx="0">
                  <c:v>0.17130377961963064</c:v>
                </c:pt>
                <c:pt idx="1">
                  <c:v>0.24507958911628636</c:v>
                </c:pt>
                <c:pt idx="2">
                  <c:v>2.7328714395688992E-2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5509-4F3C-AB64-8D3B9920B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531763"/>
        <c:axId val="542234171"/>
      </c:barChart>
      <c:catAx>
        <c:axId val="3335317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42234171"/>
        <c:crosses val="autoZero"/>
        <c:auto val="1"/>
        <c:lblAlgn val="ctr"/>
        <c:lblOffset val="100"/>
        <c:noMultiLvlLbl val="1"/>
      </c:catAx>
      <c:valAx>
        <c:axId val="54223417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MARGIN_23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3353176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CUR. RATIO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'Diversified FMCG'!$G$37</c:f>
              <c:strCache>
                <c:ptCount val="1"/>
                <c:pt idx="0">
                  <c:v>CUR. RATIO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1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554-4E38-9999-7F9869049F9A}"/>
              </c:ext>
            </c:extLst>
          </c:dPt>
          <c:dPt>
            <c:idx val="2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554-4E38-9999-7F9869049F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'Diversified FMCG'!$F$38:$F$40</c:f>
              <c:strCache>
                <c:ptCount val="3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</c:strCache>
            </c:strRef>
          </c:cat>
          <c:val>
            <c:numRef>
              <c:f>'Diversified FMCG'!$G$38:$G$40</c:f>
              <c:numCache>
                <c:formatCode>0.0</c:formatCode>
                <c:ptCount val="3"/>
                <c:pt idx="0">
                  <c:v>1.5485142510612493</c:v>
                </c:pt>
                <c:pt idx="1">
                  <c:v>2.7281798459710114</c:v>
                </c:pt>
                <c:pt idx="2">
                  <c:v>1.214046822742475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6554-4E38-9999-7F9869049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497888"/>
        <c:axId val="875625307"/>
      </c:barChart>
      <c:catAx>
        <c:axId val="215497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75625307"/>
        <c:crosses val="autoZero"/>
        <c:auto val="1"/>
        <c:lblAlgn val="ctr"/>
        <c:lblOffset val="100"/>
        <c:noMultiLvlLbl val="1"/>
      </c:catAx>
      <c:valAx>
        <c:axId val="87562530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CUR. RATIO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549788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TR.DAYS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'Diversified FMCG'!$K$37</c:f>
              <c:strCache>
                <c:ptCount val="1"/>
                <c:pt idx="0">
                  <c:v>TR.DAYS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2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924-480C-AA36-45A5FD7FC3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'Diversified FMCG'!$J$38:$J$40</c:f>
              <c:strCache>
                <c:ptCount val="3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</c:strCache>
            </c:strRef>
          </c:cat>
          <c:val>
            <c:numRef>
              <c:f>'Diversified FMCG'!$K$38:$K$40</c:f>
              <c:numCache>
                <c:formatCode>0</c:formatCode>
                <c:ptCount val="3"/>
                <c:pt idx="0">
                  <c:v>18.258159369948757</c:v>
                </c:pt>
                <c:pt idx="1">
                  <c:v>19.882954990982512</c:v>
                </c:pt>
                <c:pt idx="2">
                  <c:v>14.892224788298693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E924-480C-AA36-45A5FD7FC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7219049"/>
        <c:axId val="511609171"/>
      </c:barChart>
      <c:catAx>
        <c:axId val="83721904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11609171"/>
        <c:crosses val="autoZero"/>
        <c:auto val="1"/>
        <c:lblAlgn val="ctr"/>
        <c:lblOffset val="100"/>
        <c:noMultiLvlLbl val="1"/>
      </c:catAx>
      <c:valAx>
        <c:axId val="51160917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TR.DAYS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3721904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DEBT2EQUITY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'Diversified FMCG'!$C$58</c:f>
              <c:strCache>
                <c:ptCount val="1"/>
                <c:pt idx="0">
                  <c:v>DEBT2EQUITY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2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6AA-4C94-AFD4-4B8805D07D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'Diversified FMCG'!$B$59:$B$61</c:f>
              <c:strCache>
                <c:ptCount val="3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</c:strCache>
            </c:strRef>
          </c:cat>
          <c:val>
            <c:numRef>
              <c:f>'Diversified FMCG'!$C$59:$C$61</c:f>
              <c:numCache>
                <c:formatCode>0.00</c:formatCode>
                <c:ptCount val="3"/>
                <c:pt idx="0">
                  <c:v>0</c:v>
                </c:pt>
                <c:pt idx="1">
                  <c:v>6.5056940620534053E-5</c:v>
                </c:pt>
                <c:pt idx="2">
                  <c:v>1.3144208037825058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D6AA-4C94-AFD4-4B8805D07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0552441"/>
        <c:axId val="1035192005"/>
      </c:barChart>
      <c:catAx>
        <c:axId val="184055244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35192005"/>
        <c:crosses val="autoZero"/>
        <c:auto val="1"/>
        <c:lblAlgn val="ctr"/>
        <c:lblOffset val="100"/>
        <c:noMultiLvlLbl val="1"/>
      </c:catAx>
      <c:valAx>
        <c:axId val="103519200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DEBT2EQUITY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4055244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DEBTRATIO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'Diversified FMCG'!$G$58</c:f>
              <c:strCache>
                <c:ptCount val="1"/>
                <c:pt idx="0">
                  <c:v>DEBTRATIO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1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899-4706-834C-FDA481817223}"/>
              </c:ext>
            </c:extLst>
          </c:dPt>
          <c:dPt>
            <c:idx val="2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899-4706-834C-FDA4818172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'Diversified FMCG'!$F$59:$F$61</c:f>
              <c:strCache>
                <c:ptCount val="3"/>
                <c:pt idx="0">
                  <c:v>HINDUNILVR</c:v>
                </c:pt>
                <c:pt idx="1">
                  <c:v>ITC</c:v>
                </c:pt>
                <c:pt idx="2">
                  <c:v>HNDFDS</c:v>
                </c:pt>
              </c:strCache>
            </c:strRef>
          </c:cat>
          <c:val>
            <c:numRef>
              <c:f>'Diversified FMCG'!$G$59:$G$61</c:f>
              <c:numCache>
                <c:formatCode>0.00</c:formatCode>
                <c:ptCount val="3"/>
                <c:pt idx="0">
                  <c:v>0.34258544688754888</c:v>
                </c:pt>
                <c:pt idx="1">
                  <c:v>0.20089920387508969</c:v>
                </c:pt>
                <c:pt idx="2">
                  <c:v>0.7168674698795181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1899-4706-834C-FDA481817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367569"/>
        <c:axId val="479569120"/>
      </c:barChart>
      <c:catAx>
        <c:axId val="6936756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79569120"/>
        <c:crosses val="autoZero"/>
        <c:auto val="1"/>
        <c:lblAlgn val="ctr"/>
        <c:lblOffset val="100"/>
        <c:noMultiLvlLbl val="1"/>
      </c:catAx>
      <c:valAx>
        <c:axId val="47956912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DEBTRATIO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936756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48</xdr:col>
      <xdr:colOff>0</xdr:colOff>
      <xdr:row>5</xdr:row>
      <xdr:rowOff>0</xdr:rowOff>
    </xdr:from>
    <xdr:ext cx="57150" cy="76200"/>
    <xdr:pic>
      <xdr:nvPicPr>
        <xdr:cNvPr id="2" name="image1.gif" descr="https://www.bseindia.com/include/images/rs.gif">
          <a:extLst>
            <a:ext uri="{FF2B5EF4-FFF2-40B4-BE49-F238E27FC236}">
              <a16:creationId xmlns:a16="http://schemas.microsoft.com/office/drawing/2014/main" id="{A7C202E9-CE8A-4075-BF08-733504B3EE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707820" y="990600"/>
          <a:ext cx="57150" cy="762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52</xdr:row>
      <xdr:rowOff>-142875</xdr:rowOff>
    </xdr:from>
    <xdr:ext cx="7743825" cy="7743825"/>
    <xdr:pic>
      <xdr:nvPicPr>
        <xdr:cNvPr id="3" name="image3.png" title="Image">
          <a:extLst>
            <a:ext uri="{FF2B5EF4-FFF2-40B4-BE49-F238E27FC236}">
              <a16:creationId xmlns:a16="http://schemas.microsoft.com/office/drawing/2014/main" id="{BA116966-B338-4028-ADB6-8AB3A8C8A75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9755505"/>
          <a:ext cx="7743825" cy="77438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22</xdr:row>
      <xdr:rowOff>9525</xdr:rowOff>
    </xdr:from>
    <xdr:ext cx="3857625" cy="238125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BCD2E552-092C-4B72-A3C7-AA0AF9ABB2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219075</xdr:colOff>
      <xdr:row>22</xdr:row>
      <xdr:rowOff>9525</xdr:rowOff>
    </xdr:from>
    <xdr:ext cx="3857625" cy="2381250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57331663-000A-411D-808F-F5E630CA0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12</xdr:col>
      <xdr:colOff>219075</xdr:colOff>
      <xdr:row>22</xdr:row>
      <xdr:rowOff>9525</xdr:rowOff>
    </xdr:from>
    <xdr:ext cx="3857625" cy="2381250"/>
    <xdr:graphicFrame macro="">
      <xdr:nvGraphicFramePr>
        <xdr:cNvPr id="4" name="Chart 3" title="Chart">
          <a:extLst>
            <a:ext uri="{FF2B5EF4-FFF2-40B4-BE49-F238E27FC236}">
              <a16:creationId xmlns:a16="http://schemas.microsoft.com/office/drawing/2014/main" id="{D8D7FE43-2B4E-436E-960B-5BE64CB239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8</xdr:col>
      <xdr:colOff>238125</xdr:colOff>
      <xdr:row>22</xdr:row>
      <xdr:rowOff>9525</xdr:rowOff>
    </xdr:from>
    <xdr:ext cx="3819525" cy="2381250"/>
    <xdr:graphicFrame macro="">
      <xdr:nvGraphicFramePr>
        <xdr:cNvPr id="5" name="Chart 4" title="Chart">
          <a:extLst>
            <a:ext uri="{FF2B5EF4-FFF2-40B4-BE49-F238E27FC236}">
              <a16:creationId xmlns:a16="http://schemas.microsoft.com/office/drawing/2014/main" id="{72760366-E7F0-41F8-90CB-71B65C4DCA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0</xdr:col>
      <xdr:colOff>0</xdr:colOff>
      <xdr:row>42</xdr:row>
      <xdr:rowOff>57150</xdr:rowOff>
    </xdr:from>
    <xdr:ext cx="4057650" cy="2514600"/>
    <xdr:graphicFrame macro="">
      <xdr:nvGraphicFramePr>
        <xdr:cNvPr id="6" name="Chart 5" title="Chart">
          <a:extLst>
            <a:ext uri="{FF2B5EF4-FFF2-40B4-BE49-F238E27FC236}">
              <a16:creationId xmlns:a16="http://schemas.microsoft.com/office/drawing/2014/main" id="{0EC2A1B5-77A5-4BE3-AD95-DC01BC9E40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4</xdr:col>
      <xdr:colOff>219075</xdr:colOff>
      <xdr:row>42</xdr:row>
      <xdr:rowOff>57150</xdr:rowOff>
    </xdr:from>
    <xdr:ext cx="4114800" cy="2514600"/>
    <xdr:graphicFrame macro="">
      <xdr:nvGraphicFramePr>
        <xdr:cNvPr id="7" name="Chart 6" title="Chart">
          <a:extLst>
            <a:ext uri="{FF2B5EF4-FFF2-40B4-BE49-F238E27FC236}">
              <a16:creationId xmlns:a16="http://schemas.microsoft.com/office/drawing/2014/main" id="{4D3665EE-4159-4B1C-85B7-DBF1EC7638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8</xdr:col>
      <xdr:colOff>495300</xdr:colOff>
      <xdr:row>42</xdr:row>
      <xdr:rowOff>57150</xdr:rowOff>
    </xdr:from>
    <xdr:ext cx="4057650" cy="2514600"/>
    <xdr:graphicFrame macro="">
      <xdr:nvGraphicFramePr>
        <xdr:cNvPr id="8" name="Chart 7" title="Chart">
          <a:extLst>
            <a:ext uri="{FF2B5EF4-FFF2-40B4-BE49-F238E27FC236}">
              <a16:creationId xmlns:a16="http://schemas.microsoft.com/office/drawing/2014/main" id="{D0839327-BD63-4A82-9BEC-883611A07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0</xdr:col>
      <xdr:colOff>28575</xdr:colOff>
      <xdr:row>63</xdr:row>
      <xdr:rowOff>123825</xdr:rowOff>
    </xdr:from>
    <xdr:ext cx="4000500" cy="2514600"/>
    <xdr:graphicFrame macro="">
      <xdr:nvGraphicFramePr>
        <xdr:cNvPr id="9" name="Chart 8" title="Chart">
          <a:extLst>
            <a:ext uri="{FF2B5EF4-FFF2-40B4-BE49-F238E27FC236}">
              <a16:creationId xmlns:a16="http://schemas.microsoft.com/office/drawing/2014/main" id="{73D62AE4-A76D-4CFF-A5CC-7EE5B3B3E8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4</xdr:col>
      <xdr:colOff>190500</xdr:colOff>
      <xdr:row>63</xdr:row>
      <xdr:rowOff>123825</xdr:rowOff>
    </xdr:from>
    <xdr:ext cx="4114800" cy="2514600"/>
    <xdr:graphicFrame macro="">
      <xdr:nvGraphicFramePr>
        <xdr:cNvPr id="10" name="Chart 9" title="Chart">
          <a:extLst>
            <a:ext uri="{FF2B5EF4-FFF2-40B4-BE49-F238E27FC236}">
              <a16:creationId xmlns:a16="http://schemas.microsoft.com/office/drawing/2014/main" id="{3B6F7013-1902-485C-8D46-7E36AEF35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8</xdr:col>
      <xdr:colOff>466725</xdr:colOff>
      <xdr:row>63</xdr:row>
      <xdr:rowOff>123825</xdr:rowOff>
    </xdr:from>
    <xdr:ext cx="4057650" cy="2514600"/>
    <xdr:graphicFrame macro="">
      <xdr:nvGraphicFramePr>
        <xdr:cNvPr id="11" name="Chart 10" title="Chart">
          <a:extLst>
            <a:ext uri="{FF2B5EF4-FFF2-40B4-BE49-F238E27FC236}">
              <a16:creationId xmlns:a16="http://schemas.microsoft.com/office/drawing/2014/main" id="{147FEF09-4531-4DDD-8A62-D80AD7EAC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0</xdr:col>
      <xdr:colOff>0</xdr:colOff>
      <xdr:row>84</xdr:row>
      <xdr:rowOff>66675</xdr:rowOff>
    </xdr:from>
    <xdr:ext cx="4114800" cy="2514600"/>
    <xdr:graphicFrame macro="">
      <xdr:nvGraphicFramePr>
        <xdr:cNvPr id="12" name="Chart 11" title="Chart">
          <a:extLst>
            <a:ext uri="{FF2B5EF4-FFF2-40B4-BE49-F238E27FC236}">
              <a16:creationId xmlns:a16="http://schemas.microsoft.com/office/drawing/2014/main" id="{63DC9ED2-357D-4F49-81C7-8E711D0033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4</xdr:col>
      <xdr:colOff>276225</xdr:colOff>
      <xdr:row>84</xdr:row>
      <xdr:rowOff>66675</xdr:rowOff>
    </xdr:from>
    <xdr:ext cx="4057650" cy="2514600"/>
    <xdr:graphicFrame macro="">
      <xdr:nvGraphicFramePr>
        <xdr:cNvPr id="13" name="Chart 12" title="Chart">
          <a:extLst>
            <a:ext uri="{FF2B5EF4-FFF2-40B4-BE49-F238E27FC236}">
              <a16:creationId xmlns:a16="http://schemas.microsoft.com/office/drawing/2014/main" id="{28D32427-895D-4F72-AD40-8B206022DC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0</xdr:col>
      <xdr:colOff>104775</xdr:colOff>
      <xdr:row>105</xdr:row>
      <xdr:rowOff>9525</xdr:rowOff>
    </xdr:from>
    <xdr:ext cx="4114800" cy="2514600"/>
    <xdr:graphicFrame macro="">
      <xdr:nvGraphicFramePr>
        <xdr:cNvPr id="14" name="Chart 13" title="Chart">
          <a:extLst>
            <a:ext uri="{FF2B5EF4-FFF2-40B4-BE49-F238E27FC236}">
              <a16:creationId xmlns:a16="http://schemas.microsoft.com/office/drawing/2014/main" id="{2F48ADD7-D5BE-4938-BA7D-9F7D73637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4</xdr:col>
      <xdr:colOff>381000</xdr:colOff>
      <xdr:row>105</xdr:row>
      <xdr:rowOff>9525</xdr:rowOff>
    </xdr:from>
    <xdr:ext cx="4057650" cy="2514600"/>
    <xdr:graphicFrame macro="">
      <xdr:nvGraphicFramePr>
        <xdr:cNvPr id="15" name="Chart 14" title="Chart">
          <a:extLst>
            <a:ext uri="{FF2B5EF4-FFF2-40B4-BE49-F238E27FC236}">
              <a16:creationId xmlns:a16="http://schemas.microsoft.com/office/drawing/2014/main" id="{3DAE02E5-BE4E-4E7B-92BF-FA10CA175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ofi\Downloads\DiversifiedFMCG%20(3).xlsx" TargetMode="External"/><Relationship Id="rId1" Type="http://schemas.openxmlformats.org/officeDocument/2006/relationships/externalLinkPath" Target="/Users/profi/Downloads/DiversifiedFMCG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versified FMCG"/>
      <sheetName val="HINDUNILVR"/>
      <sheetName val="ITC"/>
    </sheetNames>
    <sheetDataSet>
      <sheetData sheetId="0">
        <row r="17">
          <cell r="C17" t="str">
            <v>Market cap</v>
          </cell>
          <cell r="G17" t="str">
            <v>SALES_23</v>
          </cell>
          <cell r="K17" t="str">
            <v>PROFIT_23</v>
          </cell>
          <cell r="O17" t="str">
            <v>SALES_GR_10YR</v>
          </cell>
          <cell r="P17" t="str">
            <v>SALES_GR_5YR</v>
          </cell>
          <cell r="Q17" t="str">
            <v>CY_SALES</v>
          </cell>
        </row>
        <row r="18">
          <cell r="B18" t="str">
            <v>HINDUNILVR</v>
          </cell>
          <cell r="C18">
            <v>568288.63096159999</v>
          </cell>
          <cell r="F18" t="str">
            <v>HINDUNILVR</v>
          </cell>
          <cell r="G18">
            <v>58154</v>
          </cell>
          <cell r="J18" t="str">
            <v>HINDUNILVR</v>
          </cell>
          <cell r="K18">
            <v>9962</v>
          </cell>
          <cell r="N18" t="str">
            <v>HINDUNILVR</v>
          </cell>
          <cell r="O18">
            <v>0.10150710063763069</v>
          </cell>
          <cell r="P18">
            <v>9.9216083562270185E-2</v>
          </cell>
          <cell r="Q18">
            <v>6.4432369226536501E-2</v>
          </cell>
        </row>
        <row r="19">
          <cell r="B19" t="str">
            <v>ITC</v>
          </cell>
          <cell r="C19">
            <v>546523.43017009995</v>
          </cell>
          <cell r="F19" t="str">
            <v>ITC</v>
          </cell>
          <cell r="G19">
            <v>76518</v>
          </cell>
          <cell r="J19" t="str">
            <v>ITC</v>
          </cell>
          <cell r="K19">
            <v>18753</v>
          </cell>
          <cell r="N19" t="str">
            <v>ITC</v>
          </cell>
          <cell r="O19">
            <v>0.11758647732268357</v>
          </cell>
          <cell r="P19">
            <v>0.11724672188851581</v>
          </cell>
          <cell r="Q19">
            <v>-7.7432760918999421E-2</v>
          </cell>
        </row>
        <row r="20">
          <cell r="B20" t="str">
            <v>HNDFDS</v>
          </cell>
          <cell r="C20">
            <v>6087.5368245999998</v>
          </cell>
          <cell r="F20" t="str">
            <v>HNDFDS</v>
          </cell>
          <cell r="G20">
            <v>2598</v>
          </cell>
          <cell r="J20" t="str">
            <v>HNDFDS</v>
          </cell>
          <cell r="K20">
            <v>71</v>
          </cell>
          <cell r="N20" t="str">
            <v>HNDFDS</v>
          </cell>
          <cell r="O20">
            <v>0.80698318270408675</v>
          </cell>
          <cell r="P20">
            <v>0.7935034738945792</v>
          </cell>
          <cell r="Q20">
            <v>1.3471901462663638E-2</v>
          </cell>
        </row>
        <row r="37">
          <cell r="C37" t="str">
            <v>MARGIN_23</v>
          </cell>
          <cell r="G37" t="str">
            <v>CUR. RATIO</v>
          </cell>
          <cell r="K37" t="str">
            <v>TR.DAYS</v>
          </cell>
        </row>
        <row r="38">
          <cell r="B38" t="str">
            <v>HINDUNILVR</v>
          </cell>
          <cell r="C38">
            <v>0.17130377961963064</v>
          </cell>
          <cell r="F38" t="str">
            <v>HINDUNILVR</v>
          </cell>
          <cell r="G38">
            <v>1.5485142510612493</v>
          </cell>
          <cell r="J38" t="str">
            <v>HINDUNILVR</v>
          </cell>
          <cell r="K38">
            <v>18.258159369948757</v>
          </cell>
        </row>
        <row r="39">
          <cell r="B39" t="str">
            <v>ITC</v>
          </cell>
          <cell r="C39">
            <v>0.24507958911628636</v>
          </cell>
          <cell r="F39" t="str">
            <v>ITC</v>
          </cell>
          <cell r="G39">
            <v>2.7281798459710114</v>
          </cell>
          <cell r="J39" t="str">
            <v>ITC</v>
          </cell>
          <cell r="K39">
            <v>19.882954990982512</v>
          </cell>
        </row>
        <row r="40">
          <cell r="B40" t="str">
            <v>HNDFDS</v>
          </cell>
          <cell r="C40">
            <v>2.7328714395688992E-2</v>
          </cell>
          <cell r="F40" t="str">
            <v>HNDFDS</v>
          </cell>
          <cell r="G40">
            <v>1.214046822742475</v>
          </cell>
          <cell r="J40" t="str">
            <v>HNDFDS</v>
          </cell>
          <cell r="K40">
            <v>14.892224788298693</v>
          </cell>
        </row>
        <row r="58">
          <cell r="C58" t="str">
            <v>DEBT2EQUITY</v>
          </cell>
          <cell r="G58" t="str">
            <v>DEBTRATIO</v>
          </cell>
          <cell r="K58" t="str">
            <v>ICR</v>
          </cell>
        </row>
        <row r="59">
          <cell r="B59" t="str">
            <v>HINDUNILVR</v>
          </cell>
          <cell r="C59">
            <v>0</v>
          </cell>
          <cell r="F59" t="str">
            <v>HINDUNILVR</v>
          </cell>
          <cell r="G59">
            <v>0.34258544688754888</v>
          </cell>
          <cell r="J59" t="str">
            <v>HINDUNILVR</v>
          </cell>
          <cell r="K59">
            <v>92.859649122807014</v>
          </cell>
        </row>
        <row r="60">
          <cell r="B60" t="str">
            <v>ITC</v>
          </cell>
          <cell r="C60">
            <v>6.5056940620534053E-5</v>
          </cell>
          <cell r="F60" t="str">
            <v>ITC</v>
          </cell>
          <cell r="G60">
            <v>0.20089920387508969</v>
          </cell>
          <cell r="J60" t="str">
            <v>ITC</v>
          </cell>
          <cell r="K60">
            <v>554.79069767441865</v>
          </cell>
        </row>
        <row r="61">
          <cell r="B61" t="str">
            <v>HNDFDS</v>
          </cell>
          <cell r="C61">
            <v>1.3144208037825058</v>
          </cell>
          <cell r="F61" t="str">
            <v>HNDFDS</v>
          </cell>
          <cell r="G61">
            <v>0.7168674698795181</v>
          </cell>
          <cell r="J61" t="str">
            <v>HNDFDS</v>
          </cell>
          <cell r="K61">
            <v>3.7777777777777777</v>
          </cell>
        </row>
        <row r="79">
          <cell r="C79" t="str">
            <v>ROE</v>
          </cell>
          <cell r="D79" t="str">
            <v>ROA</v>
          </cell>
          <cell r="H79" t="str">
            <v>ROPE</v>
          </cell>
        </row>
        <row r="80">
          <cell r="B80" t="str">
            <v>HINDUNILVR</v>
          </cell>
          <cell r="C80">
            <v>0.19820931157978511</v>
          </cell>
          <cell r="D80">
            <v>0.13030568599495101</v>
          </cell>
          <cell r="G80" t="str">
            <v>HINDUNILVR</v>
          </cell>
          <cell r="H80">
            <v>42.391489361702128</v>
          </cell>
        </row>
        <row r="81">
          <cell r="B81" t="str">
            <v>ITC</v>
          </cell>
          <cell r="C81">
            <v>0.26931850054235662</v>
          </cell>
          <cell r="D81">
            <v>0.21521262819456424</v>
          </cell>
          <cell r="G81" t="str">
            <v>ITC</v>
          </cell>
          <cell r="H81">
            <v>15.037407083690834</v>
          </cell>
        </row>
        <row r="82">
          <cell r="B82" t="str">
            <v>HNDFDS</v>
          </cell>
          <cell r="C82">
            <v>0.16784869976359337</v>
          </cell>
          <cell r="D82">
            <v>4.7523427041499332E-2</v>
          </cell>
          <cell r="G82" t="str">
            <v>HNDFDS</v>
          </cell>
          <cell r="H82">
            <v>3.2272727272727271</v>
          </cell>
        </row>
        <row r="84">
          <cell r="B84" t="str">
            <v>INDUSTRY</v>
          </cell>
          <cell r="C84">
            <v>0.23925666032577506</v>
          </cell>
          <cell r="D84">
            <v>0.17437386298985327</v>
          </cell>
        </row>
        <row r="100">
          <cell r="C100" t="str">
            <v>TRAIL_PE</v>
          </cell>
          <cell r="D100" t="str">
            <v>PBV</v>
          </cell>
          <cell r="E100" t="str">
            <v>YIELD</v>
          </cell>
        </row>
        <row r="101">
          <cell r="B101" t="str">
            <v>HINDUNILVR</v>
          </cell>
          <cell r="C101">
            <v>55.76587938546205</v>
          </cell>
          <cell r="D101">
            <v>11.371035614803024</v>
          </cell>
          <cell r="E101">
            <v>1.7932112091120295E-2</v>
          </cell>
        </row>
        <row r="102">
          <cell r="B102" t="str">
            <v>ITC</v>
          </cell>
          <cell r="C102">
            <v>27.609375</v>
          </cell>
          <cell r="D102">
            <v>7.9116996003665596</v>
          </cell>
          <cell r="E102">
            <v>3.6219581211092249E-2</v>
          </cell>
        </row>
        <row r="103">
          <cell r="B103" t="str">
            <v>HNDFDS</v>
          </cell>
          <cell r="C103">
            <v>83.896604938271594</v>
          </cell>
          <cell r="D103">
            <v>14.137470449172577</v>
          </cell>
          <cell r="E103">
            <v>1.1919433459026949E-2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profitfromit.i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94F67-B3DD-40B4-A514-7F259E40A4B7}">
  <dimension ref="A1:AR984"/>
  <sheetViews>
    <sheetView showGridLines="0" tabSelected="1" workbookViewId="0"/>
  </sheetViews>
  <sheetFormatPr defaultColWidth="12.6640625" defaultRowHeight="15.75" customHeight="1" x14ac:dyDescent="0.3"/>
  <cols>
    <col min="1" max="1" width="7.77734375" customWidth="1"/>
    <col min="2" max="17" width="19.88671875" customWidth="1"/>
    <col min="18" max="18" width="9.33203125" customWidth="1"/>
    <col min="19" max="19" width="8.109375" customWidth="1"/>
    <col min="20" max="20" width="11.88671875" customWidth="1"/>
    <col min="21" max="23" width="10.6640625" customWidth="1"/>
    <col min="24" max="49" width="7.6640625" customWidth="1"/>
  </cols>
  <sheetData>
    <row r="1" spans="1:44" ht="15.75" customHeight="1" x14ac:dyDescent="0.3">
      <c r="A1" s="1"/>
      <c r="B1" s="2" t="s">
        <v>0</v>
      </c>
      <c r="C1" s="3"/>
      <c r="D1" s="1"/>
      <c r="E1" s="2" t="s">
        <v>1</v>
      </c>
      <c r="F1" s="4"/>
      <c r="G1" s="5"/>
      <c r="H1" s="1"/>
      <c r="I1" s="2" t="s">
        <v>2</v>
      </c>
      <c r="J1" s="5"/>
      <c r="K1" s="5"/>
      <c r="L1" s="5"/>
      <c r="M1" s="5"/>
      <c r="N1" s="5"/>
      <c r="O1" s="5"/>
      <c r="P1" s="6"/>
      <c r="Q1" s="2" t="s">
        <v>3</v>
      </c>
      <c r="S1" s="5"/>
      <c r="T1" s="5"/>
      <c r="U1" s="5"/>
    </row>
    <row r="2" spans="1:44" ht="15.75" customHeight="1" x14ac:dyDescent="0.3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 t="s">
        <v>15</v>
      </c>
      <c r="M2" s="2" t="s">
        <v>16</v>
      </c>
      <c r="N2" s="2" t="s">
        <v>17</v>
      </c>
      <c r="O2" s="2" t="s">
        <v>18</v>
      </c>
      <c r="P2" s="2" t="s">
        <v>19</v>
      </c>
      <c r="Q2" s="2" t="s">
        <v>20</v>
      </c>
      <c r="R2" s="2" t="s">
        <v>21</v>
      </c>
      <c r="S2" s="2" t="s">
        <v>22</v>
      </c>
      <c r="T2" s="2" t="s">
        <v>23</v>
      </c>
      <c r="U2" s="2" t="s">
        <v>24</v>
      </c>
    </row>
    <row r="3" spans="1:44" ht="15.75" customHeight="1" x14ac:dyDescent="0.3">
      <c r="A3" s="7"/>
      <c r="B3" s="1" t="s">
        <v>25</v>
      </c>
      <c r="C3" s="8">
        <f ca="1">IFERROR(__xludf.DUMMYFUNCTION("GOOGLEFINANCE(""NSE:""&amp;B3,""PRICE"")"),2425.05)</f>
        <v>2425.0500000000002</v>
      </c>
      <c r="D3" s="8">
        <f ca="1">IFERROR(__xludf.DUMMYFUNCTION("GOOGLEFINANCE(""NSE:""&amp;B3,""MARKETCAP"")/10000000"),569928.5179697)</f>
        <v>569928.51796970004</v>
      </c>
      <c r="E3" s="8">
        <f t="shared" ref="E3:F3" si="0">C48</f>
        <v>60929.074999999997</v>
      </c>
      <c r="F3" s="8">
        <f t="shared" si="0"/>
        <v>10236.0846</v>
      </c>
      <c r="G3" s="9">
        <v>1</v>
      </c>
      <c r="H3" s="10">
        <f>E48</f>
        <v>43.457629999999995</v>
      </c>
      <c r="I3" s="9">
        <f>F35</f>
        <v>235</v>
      </c>
      <c r="J3" s="8">
        <v>50585</v>
      </c>
      <c r="K3" s="11">
        <v>96</v>
      </c>
      <c r="L3" s="8">
        <v>21405</v>
      </c>
      <c r="M3" s="8">
        <v>13694</v>
      </c>
      <c r="N3" s="8">
        <v>77843</v>
      </c>
      <c r="O3" s="8">
        <f>M3+10537</f>
        <v>24231</v>
      </c>
      <c r="P3" s="8">
        <v>3207</v>
      </c>
      <c r="Q3" s="12">
        <v>642</v>
      </c>
      <c r="R3" s="8">
        <v>10425</v>
      </c>
      <c r="S3" s="8">
        <v>-4063</v>
      </c>
      <c r="T3" s="8">
        <v>-5426</v>
      </c>
      <c r="U3" s="13">
        <f t="shared" ref="U3:U4" si="1">SUM(R3:T3)</f>
        <v>936</v>
      </c>
    </row>
    <row r="4" spans="1:44" ht="15.75" customHeight="1" x14ac:dyDescent="0.3">
      <c r="A4" s="7"/>
      <c r="B4" s="1" t="s">
        <v>26</v>
      </c>
      <c r="C4" s="9">
        <v>2560</v>
      </c>
      <c r="D4" s="8">
        <f ca="1">C4*D3/C3</f>
        <v>601644.09228775988</v>
      </c>
      <c r="E4" s="11">
        <f t="shared" ref="E4:F4" si="2">C35</f>
        <v>59443</v>
      </c>
      <c r="F4" s="11">
        <f t="shared" si="2"/>
        <v>10143</v>
      </c>
      <c r="G4" s="9">
        <v>1</v>
      </c>
      <c r="H4" s="14">
        <f>E35</f>
        <v>43.07</v>
      </c>
      <c r="I4" s="9">
        <f>F34</f>
        <v>235</v>
      </c>
      <c r="J4" s="9">
        <v>50522</v>
      </c>
      <c r="K4" s="9">
        <v>98</v>
      </c>
      <c r="L4" s="8">
        <v>16998</v>
      </c>
      <c r="M4" s="8">
        <v>12028</v>
      </c>
      <c r="N4" s="9">
        <v>73087</v>
      </c>
      <c r="O4" s="8">
        <f>M4+10150</f>
        <v>22178</v>
      </c>
      <c r="P4" s="9">
        <v>3079</v>
      </c>
      <c r="Q4" s="12">
        <v>521</v>
      </c>
      <c r="R4" s="9">
        <v>5100</v>
      </c>
      <c r="S4" s="9">
        <v>1005</v>
      </c>
      <c r="T4" s="9">
        <v>-4654</v>
      </c>
      <c r="U4" s="15">
        <f t="shared" si="1"/>
        <v>1451</v>
      </c>
    </row>
    <row r="5" spans="1:44" ht="15.75" customHeight="1" x14ac:dyDescent="0.3">
      <c r="A5" s="7"/>
      <c r="B5" s="16" t="s">
        <v>27</v>
      </c>
      <c r="C5" s="17">
        <f t="shared" ref="C5:U5" ca="1" si="3">(C3/C4)-1</f>
        <v>-5.2714843749999907E-2</v>
      </c>
      <c r="D5" s="17">
        <f t="shared" ca="1" si="3"/>
        <v>-5.2714843750000018E-2</v>
      </c>
      <c r="E5" s="17">
        <f t="shared" si="3"/>
        <v>2.4999999999999911E-2</v>
      </c>
      <c r="F5" s="17">
        <f t="shared" si="3"/>
        <v>9.1772256728779311E-3</v>
      </c>
      <c r="G5" s="18">
        <f t="shared" si="3"/>
        <v>0</v>
      </c>
      <c r="H5" s="17">
        <f t="shared" si="3"/>
        <v>8.999999999999897E-3</v>
      </c>
      <c r="I5" s="18">
        <f t="shared" si="3"/>
        <v>0</v>
      </c>
      <c r="J5" s="17">
        <f t="shared" si="3"/>
        <v>1.2469815130042861E-3</v>
      </c>
      <c r="K5" s="17">
        <f t="shared" si="3"/>
        <v>-2.0408163265306145E-2</v>
      </c>
      <c r="L5" s="17">
        <f t="shared" si="3"/>
        <v>0.25926579597599719</v>
      </c>
      <c r="M5" s="17">
        <f t="shared" si="3"/>
        <v>0.13851014299966735</v>
      </c>
      <c r="N5" s="17">
        <f t="shared" si="3"/>
        <v>6.5073132020742497E-2</v>
      </c>
      <c r="O5" s="17">
        <f t="shared" si="3"/>
        <v>9.256921273333929E-2</v>
      </c>
      <c r="P5" s="17">
        <f t="shared" si="3"/>
        <v>4.1571938941214581E-2</v>
      </c>
      <c r="Q5" s="17">
        <f t="shared" si="3"/>
        <v>0.23224568138195778</v>
      </c>
      <c r="R5" s="17">
        <f t="shared" si="3"/>
        <v>1.0441176470588234</v>
      </c>
      <c r="S5" s="17">
        <f t="shared" si="3"/>
        <v>-5.0427860696517417</v>
      </c>
      <c r="T5" s="17">
        <f t="shared" si="3"/>
        <v>0.16587881392350656</v>
      </c>
      <c r="U5" s="17">
        <f t="shared" si="3"/>
        <v>-0.35492763611302547</v>
      </c>
    </row>
    <row r="6" spans="1:44" ht="15.75" customHeight="1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AG6" s="19">
        <v>2016</v>
      </c>
      <c r="AH6" s="19">
        <v>859.55</v>
      </c>
      <c r="AI6" s="19">
        <v>954</v>
      </c>
      <c r="AJ6" s="19">
        <v>765.35</v>
      </c>
      <c r="AK6" s="19">
        <v>826.3</v>
      </c>
      <c r="AL6" s="19">
        <v>25578118</v>
      </c>
      <c r="AM6" s="19">
        <v>791099</v>
      </c>
      <c r="AN6" s="19">
        <v>22167069591</v>
      </c>
      <c r="AO6" s="19">
        <v>11730110</v>
      </c>
      <c r="AP6" s="19">
        <v>45.86</v>
      </c>
      <c r="AQ6" s="19">
        <v>188.65</v>
      </c>
      <c r="AR6" s="19">
        <v>-33.25</v>
      </c>
    </row>
    <row r="7" spans="1:44" ht="15.75" customHeight="1" x14ac:dyDescent="0.35">
      <c r="A7" s="20" t="s">
        <v>28</v>
      </c>
      <c r="B7" s="21" t="s">
        <v>27</v>
      </c>
      <c r="C7" s="22"/>
      <c r="D7" s="23" t="s">
        <v>29</v>
      </c>
      <c r="E7" s="24"/>
      <c r="F7" s="22"/>
      <c r="G7" s="21" t="s">
        <v>30</v>
      </c>
      <c r="H7" s="25"/>
      <c r="I7" s="22"/>
      <c r="J7" s="26" t="s">
        <v>31</v>
      </c>
      <c r="K7" s="27"/>
      <c r="L7" s="28" t="s">
        <v>32</v>
      </c>
      <c r="M7" s="25"/>
      <c r="N7" s="25"/>
      <c r="O7" s="5"/>
      <c r="P7" s="5"/>
      <c r="Q7" s="29" t="s">
        <v>3</v>
      </c>
      <c r="R7" s="5"/>
      <c r="S7" s="5"/>
      <c r="U7" s="6"/>
      <c r="V7" s="6"/>
      <c r="W7" s="6"/>
    </row>
    <row r="8" spans="1:44" ht="15.75" customHeight="1" x14ac:dyDescent="0.3">
      <c r="A8" s="7"/>
      <c r="B8" s="2" t="s">
        <v>33</v>
      </c>
      <c r="C8" s="2" t="s">
        <v>34</v>
      </c>
      <c r="D8" s="2" t="s">
        <v>35</v>
      </c>
      <c r="E8" s="2" t="s">
        <v>36</v>
      </c>
      <c r="F8" s="2" t="s">
        <v>37</v>
      </c>
      <c r="G8" s="2" t="s">
        <v>38</v>
      </c>
      <c r="H8" s="2" t="s">
        <v>39</v>
      </c>
      <c r="I8" s="2" t="s">
        <v>40</v>
      </c>
      <c r="J8" s="2" t="s">
        <v>41</v>
      </c>
      <c r="K8" s="2" t="s">
        <v>42</v>
      </c>
      <c r="L8" s="2" t="s">
        <v>43</v>
      </c>
      <c r="M8" s="2" t="s">
        <v>44</v>
      </c>
      <c r="N8" s="2" t="s">
        <v>45</v>
      </c>
      <c r="O8" s="2" t="s">
        <v>46</v>
      </c>
      <c r="P8" s="2" t="s">
        <v>47</v>
      </c>
      <c r="Q8" s="2" t="s">
        <v>48</v>
      </c>
      <c r="R8" s="2" t="s">
        <v>49</v>
      </c>
      <c r="S8" s="2" t="s">
        <v>50</v>
      </c>
      <c r="U8" s="6"/>
      <c r="V8" s="6"/>
      <c r="W8" s="6"/>
    </row>
    <row r="9" spans="1:44" ht="15.75" customHeight="1" x14ac:dyDescent="0.3">
      <c r="A9" s="7"/>
      <c r="B9" s="30">
        <f>R38</f>
        <v>2.9696520430397388E-2</v>
      </c>
      <c r="C9" s="30">
        <f>R41</f>
        <v>2.3733757623972451E-2</v>
      </c>
      <c r="D9" s="30">
        <f>P44</f>
        <v>0.1684373568358821</v>
      </c>
      <c r="E9" s="31">
        <f>L3/M3</f>
        <v>1.5630933255440338</v>
      </c>
      <c r="F9" s="32">
        <f>(P3/E3)*365</f>
        <v>19.211763841811155</v>
      </c>
      <c r="G9" s="30">
        <f>K3/(I3+J3)</f>
        <v>1.8890200708382527E-3</v>
      </c>
      <c r="H9" s="30">
        <f>O3/N3</f>
        <v>0.3112803977236232</v>
      </c>
      <c r="I9" s="32">
        <f>P45</f>
        <v>40.982532751091703</v>
      </c>
      <c r="J9" s="30">
        <f>F3/(J3+I3)</f>
        <v>0.20141842975206611</v>
      </c>
      <c r="K9" s="30">
        <f>F3/N3</f>
        <v>0.13149653276466736</v>
      </c>
      <c r="L9" s="32">
        <f ca="1">C3/H3</f>
        <v>55.802628905441935</v>
      </c>
      <c r="M9" s="33">
        <f ca="1">H3/C3</f>
        <v>1.7920302674171662E-2</v>
      </c>
      <c r="N9" s="32">
        <f>(I3+J3)/(I3/G3)</f>
        <v>216.25531914893617</v>
      </c>
      <c r="O9" s="32">
        <f ca="1">C3/N9</f>
        <v>11.213828217237308</v>
      </c>
      <c r="P9" s="31">
        <f ca="1">M52</f>
        <v>23.016799544419136</v>
      </c>
      <c r="Q9" s="34">
        <f>R3-M3</f>
        <v>-3269</v>
      </c>
      <c r="R9" s="34">
        <f>R3-K3</f>
        <v>10329</v>
      </c>
      <c r="S9" s="32">
        <f>R3-Q3</f>
        <v>9783</v>
      </c>
      <c r="U9" s="6"/>
      <c r="V9" s="6"/>
      <c r="W9" s="6"/>
    </row>
    <row r="10" spans="1:44" ht="13.8" x14ac:dyDescent="0.3">
      <c r="B10" s="35"/>
      <c r="AG10" s="19">
        <v>2018</v>
      </c>
      <c r="AH10" s="19">
        <v>1355</v>
      </c>
      <c r="AI10" s="19">
        <v>1625</v>
      </c>
      <c r="AJ10" s="19">
        <v>1281.5999999999999</v>
      </c>
      <c r="AK10" s="19">
        <v>1601.8</v>
      </c>
      <c r="AL10" s="19">
        <v>9419146</v>
      </c>
      <c r="AM10" s="19">
        <v>197815</v>
      </c>
      <c r="AN10" s="19">
        <v>12979085869</v>
      </c>
      <c r="AO10" s="19">
        <v>5277430</v>
      </c>
      <c r="AP10" s="19">
        <v>56.03</v>
      </c>
      <c r="AQ10" s="19">
        <v>343.4</v>
      </c>
      <c r="AR10" s="19">
        <v>246.8</v>
      </c>
    </row>
    <row r="11" spans="1:44" ht="15.75" customHeight="1" x14ac:dyDescent="0.3">
      <c r="A11" s="36" t="s">
        <v>51</v>
      </c>
      <c r="B11" s="2" t="s">
        <v>52</v>
      </c>
      <c r="C11" s="36" t="s">
        <v>53</v>
      </c>
      <c r="D11" s="36" t="s">
        <v>54</v>
      </c>
      <c r="E11" s="36" t="s">
        <v>55</v>
      </c>
      <c r="F11" s="36" t="s">
        <v>12</v>
      </c>
      <c r="G11" s="36" t="s">
        <v>56</v>
      </c>
      <c r="H11" s="36" t="s">
        <v>57</v>
      </c>
      <c r="I11" s="36" t="s">
        <v>58</v>
      </c>
      <c r="J11" s="36" t="s">
        <v>59</v>
      </c>
      <c r="K11" s="36" t="s">
        <v>60</v>
      </c>
      <c r="R11" s="19"/>
      <c r="S11" s="19"/>
      <c r="T11" s="19"/>
      <c r="U11" s="19"/>
      <c r="V11" s="19"/>
      <c r="W11" s="19"/>
      <c r="Y11" s="19"/>
      <c r="Z11" s="19"/>
      <c r="AA11" s="19"/>
      <c r="AB11" s="19"/>
      <c r="AG11" s="19" t="s">
        <v>61</v>
      </c>
    </row>
    <row r="12" spans="1:44" ht="14.4" x14ac:dyDescent="0.3">
      <c r="A12" s="37"/>
      <c r="B12" s="38" t="s">
        <v>62</v>
      </c>
      <c r="C12" s="39">
        <v>10948</v>
      </c>
      <c r="D12" s="39">
        <v>1310</v>
      </c>
      <c r="E12" s="40">
        <v>7.46</v>
      </c>
      <c r="F12" s="41">
        <v>200</v>
      </c>
      <c r="G12" s="42">
        <f t="shared" ref="G12:G19" si="4">D12/C12</f>
        <v>0.1196565582754841</v>
      </c>
      <c r="H12" s="43">
        <v>266</v>
      </c>
      <c r="I12" s="43">
        <v>152</v>
      </c>
      <c r="J12" s="44">
        <f t="shared" ref="J12:K19" si="5">H12/$E12</f>
        <v>35.656836461126005</v>
      </c>
      <c r="K12" s="44">
        <f t="shared" si="5"/>
        <v>20.375335120643431</v>
      </c>
      <c r="S12" s="19"/>
      <c r="W12" s="19"/>
      <c r="Y12" s="19"/>
      <c r="Z12" s="45"/>
      <c r="AA12" s="19"/>
      <c r="AB12" s="19"/>
    </row>
    <row r="13" spans="1:44" ht="14.4" x14ac:dyDescent="0.3">
      <c r="A13" s="37"/>
      <c r="B13" s="38" t="s">
        <v>63</v>
      </c>
      <c r="C13" s="39">
        <v>11354</v>
      </c>
      <c r="D13" s="39">
        <v>1641</v>
      </c>
      <c r="E13" s="40">
        <v>7.98</v>
      </c>
      <c r="F13" s="41">
        <v>200</v>
      </c>
      <c r="G13" s="42">
        <f t="shared" si="4"/>
        <v>0.14453056191650521</v>
      </c>
      <c r="H13" s="43">
        <v>211</v>
      </c>
      <c r="I13" s="43">
        <v>135</v>
      </c>
      <c r="J13" s="44">
        <f t="shared" si="5"/>
        <v>26.441102756892228</v>
      </c>
      <c r="K13" s="44">
        <f t="shared" si="5"/>
        <v>16.917293233082706</v>
      </c>
      <c r="S13" s="19"/>
      <c r="T13" s="19"/>
      <c r="U13" s="19"/>
      <c r="V13" s="45"/>
      <c r="W13" s="19"/>
      <c r="Y13" s="19"/>
      <c r="Z13" s="45"/>
      <c r="AA13" s="19"/>
      <c r="AB13" s="19"/>
      <c r="AH13" s="19" t="e">
        <f>(100*#REF!)/#REF!</f>
        <v>#REF!</v>
      </c>
    </row>
    <row r="14" spans="1:44" ht="14.4" x14ac:dyDescent="0.3">
      <c r="A14" s="37"/>
      <c r="B14" s="38" t="s">
        <v>64</v>
      </c>
      <c r="C14" s="39">
        <v>10399</v>
      </c>
      <c r="D14" s="39">
        <v>1756</v>
      </c>
      <c r="E14" s="40">
        <v>7.46</v>
      </c>
      <c r="F14" s="41">
        <v>200</v>
      </c>
      <c r="G14" s="42">
        <f t="shared" si="4"/>
        <v>0.16886239061448216</v>
      </c>
      <c r="H14" s="43">
        <v>266</v>
      </c>
      <c r="I14" s="43">
        <v>152</v>
      </c>
      <c r="J14" s="44">
        <f t="shared" si="5"/>
        <v>35.656836461126005</v>
      </c>
      <c r="K14" s="44">
        <f t="shared" si="5"/>
        <v>20.375335120643431</v>
      </c>
      <c r="T14" s="19"/>
      <c r="U14" s="19"/>
      <c r="V14" s="45"/>
      <c r="W14" s="19"/>
      <c r="Y14" s="19"/>
      <c r="Z14" s="45"/>
      <c r="AA14" s="19"/>
      <c r="AB14" s="19"/>
    </row>
    <row r="15" spans="1:44" ht="14.4" x14ac:dyDescent="0.3">
      <c r="A15" s="37"/>
      <c r="B15" s="38" t="s">
        <v>65</v>
      </c>
      <c r="C15" s="39">
        <v>10598</v>
      </c>
      <c r="D15" s="39">
        <v>1772</v>
      </c>
      <c r="E15" s="40">
        <v>7.98</v>
      </c>
      <c r="F15" s="41">
        <v>220</v>
      </c>
      <c r="G15" s="42">
        <f t="shared" si="4"/>
        <v>0.16720135874693337</v>
      </c>
      <c r="H15" s="43">
        <v>211</v>
      </c>
      <c r="I15" s="43">
        <v>135</v>
      </c>
      <c r="J15" s="44">
        <f t="shared" si="5"/>
        <v>26.441102756892228</v>
      </c>
      <c r="K15" s="44">
        <f t="shared" si="5"/>
        <v>16.917293233082706</v>
      </c>
      <c r="R15" s="19"/>
      <c r="S15" s="19"/>
      <c r="T15" s="19"/>
      <c r="U15" s="19"/>
      <c r="V15" s="45"/>
      <c r="W15" s="19"/>
      <c r="Y15" s="19"/>
      <c r="Z15" s="45"/>
      <c r="AA15" s="19"/>
      <c r="AB15" s="19"/>
    </row>
    <row r="16" spans="1:44" ht="14.4" x14ac:dyDescent="0.3">
      <c r="A16" s="37"/>
      <c r="B16" s="38" t="s">
        <v>66</v>
      </c>
      <c r="C16" s="39">
        <v>10245</v>
      </c>
      <c r="D16" s="39">
        <v>1197</v>
      </c>
      <c r="E16" s="40">
        <v>6</v>
      </c>
      <c r="F16" s="41">
        <v>220</v>
      </c>
      <c r="G16" s="42">
        <f t="shared" si="4"/>
        <v>0.11683748169838946</v>
      </c>
      <c r="H16" s="43">
        <v>218</v>
      </c>
      <c r="I16" s="43">
        <v>104</v>
      </c>
      <c r="J16" s="44">
        <f t="shared" si="5"/>
        <v>36.333333333333336</v>
      </c>
      <c r="K16" s="44">
        <f t="shared" si="5"/>
        <v>17.333333333333332</v>
      </c>
      <c r="S16" s="19"/>
      <c r="T16" s="19"/>
      <c r="U16" s="19"/>
      <c r="V16" s="45"/>
      <c r="W16" s="19"/>
      <c r="Y16" s="19"/>
      <c r="Z16" s="45"/>
      <c r="AA16" s="19"/>
      <c r="AB16" s="19"/>
    </row>
    <row r="17" spans="1:28" ht="14.4" x14ac:dyDescent="0.3">
      <c r="A17" s="37"/>
      <c r="B17" s="38" t="s">
        <v>67</v>
      </c>
      <c r="C17" s="39">
        <v>11365</v>
      </c>
      <c r="D17" s="39">
        <v>1408</v>
      </c>
      <c r="E17" s="40">
        <v>7</v>
      </c>
      <c r="F17" s="41">
        <v>220</v>
      </c>
      <c r="G17" s="42">
        <f t="shared" si="4"/>
        <v>0.12388913330400352</v>
      </c>
      <c r="H17" s="43">
        <v>200.65</v>
      </c>
      <c r="I17" s="43">
        <v>126.3</v>
      </c>
      <c r="J17" s="44">
        <f t="shared" si="5"/>
        <v>28.664285714285715</v>
      </c>
      <c r="K17" s="44">
        <f t="shared" si="5"/>
        <v>18.042857142857141</v>
      </c>
      <c r="R17" s="19"/>
      <c r="S17" s="19"/>
      <c r="T17" s="19"/>
      <c r="U17" s="19"/>
      <c r="V17" s="45"/>
      <c r="W17" s="19"/>
      <c r="Y17" s="19"/>
      <c r="Z17" s="45"/>
      <c r="AA17" s="19"/>
      <c r="AB17" s="19"/>
    </row>
    <row r="18" spans="1:28" ht="14.4" x14ac:dyDescent="0.3">
      <c r="A18" s="37"/>
      <c r="B18" s="38" t="s">
        <v>68</v>
      </c>
      <c r="C18" s="39">
        <v>12458</v>
      </c>
      <c r="D18" s="39">
        <v>1855</v>
      </c>
      <c r="E18" s="40">
        <v>8.41</v>
      </c>
      <c r="F18" s="41">
        <v>220</v>
      </c>
      <c r="G18" s="42">
        <f t="shared" si="4"/>
        <v>0.14890030502488361</v>
      </c>
      <c r="H18" s="43">
        <v>296</v>
      </c>
      <c r="I18" s="43">
        <v>179.9</v>
      </c>
      <c r="J18" s="44">
        <f t="shared" si="5"/>
        <v>35.196195005945306</v>
      </c>
      <c r="K18" s="44">
        <f t="shared" si="5"/>
        <v>21.391200951248514</v>
      </c>
      <c r="R18" s="19"/>
      <c r="S18" s="19"/>
      <c r="T18" s="19"/>
      <c r="U18" s="19"/>
      <c r="V18" s="45"/>
      <c r="W18" s="46"/>
      <c r="Y18" s="19"/>
      <c r="Z18" s="45"/>
      <c r="AA18" s="46"/>
      <c r="AB18" s="46"/>
    </row>
    <row r="19" spans="1:28" ht="14.4" x14ac:dyDescent="0.3">
      <c r="A19" s="37"/>
      <c r="B19" s="38" t="s">
        <v>69</v>
      </c>
      <c r="C19" s="39">
        <v>14180</v>
      </c>
      <c r="D19" s="39">
        <v>1925</v>
      </c>
      <c r="E19" s="40">
        <v>8.73</v>
      </c>
      <c r="F19" s="41">
        <v>217</v>
      </c>
      <c r="G19" s="42">
        <f t="shared" si="4"/>
        <v>0.13575458392101553</v>
      </c>
      <c r="H19" s="43">
        <v>230.4</v>
      </c>
      <c r="I19" s="43">
        <v>166</v>
      </c>
      <c r="J19" s="44">
        <f t="shared" si="5"/>
        <v>26.391752577319586</v>
      </c>
      <c r="K19" s="44">
        <f t="shared" si="5"/>
        <v>19.014891179839633</v>
      </c>
      <c r="R19" s="19"/>
      <c r="S19" s="19"/>
      <c r="T19" s="19"/>
      <c r="U19" s="19"/>
      <c r="V19" s="45"/>
      <c r="W19" s="47"/>
      <c r="Y19" s="19"/>
      <c r="Z19" s="45"/>
      <c r="AA19" s="47"/>
      <c r="AB19" s="47"/>
    </row>
    <row r="20" spans="1:28" ht="14.4" x14ac:dyDescent="0.3">
      <c r="A20" s="37"/>
      <c r="B20" s="38" t="s">
        <v>70</v>
      </c>
      <c r="C20" s="39" t="s">
        <v>71</v>
      </c>
      <c r="D20" s="39" t="s">
        <v>72</v>
      </c>
      <c r="E20" s="39" t="s">
        <v>73</v>
      </c>
      <c r="F20" s="41" t="s">
        <v>74</v>
      </c>
      <c r="G20" s="42"/>
      <c r="H20" s="43" t="s">
        <v>75</v>
      </c>
      <c r="I20" s="43"/>
      <c r="J20" s="44"/>
      <c r="K20" s="44"/>
      <c r="M20" s="19"/>
      <c r="N20" s="19"/>
      <c r="O20" s="19"/>
      <c r="P20" s="45"/>
      <c r="R20" s="19"/>
      <c r="S20" s="19"/>
      <c r="T20" s="19"/>
      <c r="U20" s="19"/>
      <c r="V20" s="45"/>
    </row>
    <row r="21" spans="1:28" ht="14.4" x14ac:dyDescent="0.3">
      <c r="A21" s="37"/>
      <c r="B21" s="38" t="s">
        <v>76</v>
      </c>
      <c r="C21" s="39">
        <v>20601.560000000001</v>
      </c>
      <c r="D21" s="39">
        <v>2496.4499999999998</v>
      </c>
      <c r="E21" s="39">
        <v>11.48</v>
      </c>
      <c r="F21" s="41">
        <v>217</v>
      </c>
      <c r="G21" s="42">
        <f t="shared" ref="G21:G35" si="6">D21/C21</f>
        <v>0.12117771663893412</v>
      </c>
      <c r="H21" s="43">
        <v>306</v>
      </c>
      <c r="I21" s="43">
        <v>210.7</v>
      </c>
      <c r="J21" s="44">
        <f t="shared" ref="J21:K31" si="7">H21/$E21</f>
        <v>26.655052264808361</v>
      </c>
      <c r="K21" s="44">
        <f t="shared" si="7"/>
        <v>18.353658536585364</v>
      </c>
      <c r="R21" s="19"/>
      <c r="S21" s="19"/>
      <c r="T21" s="19"/>
      <c r="U21" s="19"/>
      <c r="V21" s="45"/>
    </row>
    <row r="22" spans="1:28" ht="14.4" x14ac:dyDescent="0.3">
      <c r="A22" s="37"/>
      <c r="B22" s="38" t="s">
        <v>77</v>
      </c>
      <c r="C22" s="39">
        <v>17725.330000000002</v>
      </c>
      <c r="D22" s="39">
        <v>2202.0300000000002</v>
      </c>
      <c r="E22" s="39">
        <v>9.84</v>
      </c>
      <c r="F22" s="41">
        <v>218</v>
      </c>
      <c r="G22" s="42">
        <f t="shared" si="6"/>
        <v>0.12423069133268605</v>
      </c>
      <c r="H22" s="43">
        <v>320.7</v>
      </c>
      <c r="I22" s="43">
        <v>218.1</v>
      </c>
      <c r="J22" s="44">
        <f t="shared" si="7"/>
        <v>32.591463414634148</v>
      </c>
      <c r="K22" s="44">
        <f t="shared" si="7"/>
        <v>22.164634146341463</v>
      </c>
      <c r="R22" s="19"/>
      <c r="S22" s="19"/>
      <c r="T22" s="19"/>
      <c r="U22" s="19"/>
      <c r="V22" s="45"/>
      <c r="W22" s="19"/>
    </row>
    <row r="23" spans="1:28" ht="14.4" x14ac:dyDescent="0.3">
      <c r="A23" s="37"/>
      <c r="B23" s="38" t="s">
        <v>78</v>
      </c>
      <c r="C23" s="39">
        <v>19735.2</v>
      </c>
      <c r="D23" s="39">
        <v>2305.9699999999998</v>
      </c>
      <c r="E23" s="39">
        <v>10.58</v>
      </c>
      <c r="F23" s="41">
        <v>216</v>
      </c>
      <c r="G23" s="42">
        <f t="shared" si="6"/>
        <v>0.11684553488183549</v>
      </c>
      <c r="H23" s="43">
        <v>420</v>
      </c>
      <c r="I23" s="43">
        <v>264.5</v>
      </c>
      <c r="J23" s="44">
        <f t="shared" si="7"/>
        <v>39.697542533081283</v>
      </c>
      <c r="K23" s="44">
        <f t="shared" si="7"/>
        <v>25</v>
      </c>
      <c r="R23" s="19"/>
      <c r="S23" s="19"/>
      <c r="T23" s="19"/>
      <c r="U23" s="19"/>
      <c r="V23" s="45"/>
      <c r="W23" s="19"/>
    </row>
    <row r="24" spans="1:28" ht="14.4" x14ac:dyDescent="0.3">
      <c r="A24" s="37"/>
      <c r="B24" s="38" t="s">
        <v>79</v>
      </c>
      <c r="C24" s="39">
        <v>22116.37</v>
      </c>
      <c r="D24" s="39">
        <v>2691.4</v>
      </c>
      <c r="E24" s="39">
        <v>12.46</v>
      </c>
      <c r="F24" s="41">
        <v>216</v>
      </c>
      <c r="G24" s="42">
        <f t="shared" si="6"/>
        <v>0.12169266475465912</v>
      </c>
      <c r="H24" s="43">
        <v>579.6</v>
      </c>
      <c r="I24" s="43">
        <v>375.1</v>
      </c>
      <c r="J24" s="44">
        <f t="shared" si="7"/>
        <v>46.516853932584269</v>
      </c>
      <c r="K24" s="44">
        <f t="shared" si="7"/>
        <v>30.104333868378813</v>
      </c>
      <c r="R24" s="19"/>
      <c r="S24" s="19"/>
    </row>
    <row r="25" spans="1:28" ht="14.4" x14ac:dyDescent="0.3">
      <c r="A25" s="37"/>
      <c r="B25" s="38" t="s">
        <v>80</v>
      </c>
      <c r="C25" s="39">
        <f>258102.1/10</f>
        <v>25810.21</v>
      </c>
      <c r="D25" s="39">
        <f>37966.7/10</f>
        <v>3796.6699999999996</v>
      </c>
      <c r="E25" s="39">
        <v>17.559999999999999</v>
      </c>
      <c r="F25" s="41">
        <v>216</v>
      </c>
      <c r="G25" s="42">
        <f t="shared" si="6"/>
        <v>0.14709953929084651</v>
      </c>
      <c r="H25" s="43">
        <v>725</v>
      </c>
      <c r="I25" s="43">
        <v>432.25</v>
      </c>
      <c r="J25" s="44">
        <f t="shared" si="7"/>
        <v>41.287015945330296</v>
      </c>
      <c r="K25" s="44">
        <f t="shared" si="7"/>
        <v>24.615603644646928</v>
      </c>
      <c r="R25" s="19"/>
      <c r="S25" s="19"/>
      <c r="V25" s="45"/>
    </row>
    <row r="26" spans="1:28" ht="14.4" x14ac:dyDescent="0.3">
      <c r="A26" s="37"/>
      <c r="B26" s="38" t="s">
        <v>81</v>
      </c>
      <c r="C26" s="39">
        <v>28019.119999999999</v>
      </c>
      <c r="D26" s="39">
        <v>3867.49</v>
      </c>
      <c r="E26" s="39">
        <v>17.88</v>
      </c>
      <c r="F26" s="41">
        <v>216</v>
      </c>
      <c r="G26" s="42">
        <f t="shared" si="6"/>
        <v>0.13803038782088803</v>
      </c>
      <c r="H26" s="43">
        <v>828.75</v>
      </c>
      <c r="I26" s="43">
        <v>536</v>
      </c>
      <c r="J26" s="44">
        <f t="shared" si="7"/>
        <v>46.350671140939603</v>
      </c>
      <c r="K26" s="44">
        <f t="shared" si="7"/>
        <v>29.977628635346758</v>
      </c>
    </row>
    <row r="27" spans="1:28" ht="14.4" x14ac:dyDescent="0.3">
      <c r="A27" s="37"/>
      <c r="B27" s="38" t="s">
        <v>82</v>
      </c>
      <c r="C27" s="39">
        <v>30805.62</v>
      </c>
      <c r="D27" s="39">
        <v>4315.26</v>
      </c>
      <c r="E27" s="39">
        <v>19.95</v>
      </c>
      <c r="F27" s="41">
        <v>216</v>
      </c>
      <c r="G27" s="42">
        <f t="shared" si="6"/>
        <v>0.14008028405206582</v>
      </c>
      <c r="H27" s="43">
        <v>981</v>
      </c>
      <c r="I27" s="43">
        <v>550</v>
      </c>
      <c r="J27" s="44">
        <f t="shared" si="7"/>
        <v>49.172932330827066</v>
      </c>
      <c r="K27" s="44">
        <f t="shared" si="7"/>
        <v>27.568922305764413</v>
      </c>
      <c r="V27" s="45"/>
    </row>
    <row r="28" spans="1:28" ht="15.75" customHeight="1" x14ac:dyDescent="0.3">
      <c r="A28" s="37"/>
      <c r="B28" s="38" t="s">
        <v>83</v>
      </c>
      <c r="C28" s="39">
        <v>32488</v>
      </c>
      <c r="D28" s="39">
        <v>4082.37</v>
      </c>
      <c r="E28" s="39">
        <v>18.87</v>
      </c>
      <c r="F28" s="41">
        <v>216</v>
      </c>
      <c r="G28" s="42">
        <f t="shared" si="6"/>
        <v>0.12565778133464664</v>
      </c>
      <c r="H28" s="43">
        <v>944</v>
      </c>
      <c r="I28" s="43">
        <v>766</v>
      </c>
      <c r="J28" s="44">
        <f t="shared" si="7"/>
        <v>50.026497085320614</v>
      </c>
      <c r="K28" s="44">
        <f t="shared" si="7"/>
        <v>40.593534711181768</v>
      </c>
      <c r="O28" s="36" t="s">
        <v>84</v>
      </c>
      <c r="P28" s="36" t="s">
        <v>85</v>
      </c>
      <c r="Q28" s="36" t="s">
        <v>86</v>
      </c>
      <c r="R28" s="36" t="s">
        <v>87</v>
      </c>
      <c r="S28" s="36" t="s">
        <v>27</v>
      </c>
    </row>
    <row r="29" spans="1:28" ht="14.4" x14ac:dyDescent="0.3">
      <c r="A29" s="37"/>
      <c r="B29" s="38" t="s">
        <v>88</v>
      </c>
      <c r="C29" s="39">
        <v>35013</v>
      </c>
      <c r="D29" s="39">
        <v>4490</v>
      </c>
      <c r="E29" s="39">
        <v>20.75</v>
      </c>
      <c r="F29" s="41">
        <v>216</v>
      </c>
      <c r="G29" s="42">
        <f t="shared" si="6"/>
        <v>0.1282380829977437</v>
      </c>
      <c r="H29" s="43">
        <v>952</v>
      </c>
      <c r="I29" s="43">
        <v>783</v>
      </c>
      <c r="J29" s="44">
        <f t="shared" si="7"/>
        <v>45.879518072289159</v>
      </c>
      <c r="K29" s="44">
        <f t="shared" si="7"/>
        <v>37.734939759036145</v>
      </c>
      <c r="O29" s="48" t="s">
        <v>89</v>
      </c>
      <c r="P29" s="49">
        <v>17323</v>
      </c>
      <c r="Q29" s="49">
        <v>16765</v>
      </c>
      <c r="R29" s="50">
        <f t="shared" ref="R29:R32" si="8">P29/$P$34</f>
        <v>0.37105342072569936</v>
      </c>
      <c r="S29" s="42">
        <f t="shared" ref="S29:S32" si="9">(P29/Q29)^(1/1)-1</f>
        <v>3.3283626603042071E-2</v>
      </c>
    </row>
    <row r="30" spans="1:28" ht="14.4" x14ac:dyDescent="0.3">
      <c r="A30" s="37"/>
      <c r="B30" s="38" t="s">
        <v>90</v>
      </c>
      <c r="C30" s="39">
        <v>36622</v>
      </c>
      <c r="D30" s="39">
        <v>5225</v>
      </c>
      <c r="E30" s="39">
        <v>24.2</v>
      </c>
      <c r="F30" s="41">
        <v>216</v>
      </c>
      <c r="G30" s="42">
        <f t="shared" si="6"/>
        <v>0.14267380263229754</v>
      </c>
      <c r="H30" s="43">
        <v>1410</v>
      </c>
      <c r="I30" s="43">
        <v>899</v>
      </c>
      <c r="J30" s="44">
        <f t="shared" si="7"/>
        <v>58.264462809917354</v>
      </c>
      <c r="K30" s="44">
        <f t="shared" si="7"/>
        <v>37.148760330578511</v>
      </c>
      <c r="O30" s="48" t="s">
        <v>91</v>
      </c>
      <c r="P30" s="49">
        <v>16173</v>
      </c>
      <c r="Q30" s="49">
        <v>15586</v>
      </c>
      <c r="R30" s="50">
        <f t="shared" si="8"/>
        <v>0.34642076853874826</v>
      </c>
      <c r="S30" s="42">
        <f t="shared" si="9"/>
        <v>3.7662004362889689E-2</v>
      </c>
    </row>
    <row r="31" spans="1:28" ht="14.4" x14ac:dyDescent="0.3">
      <c r="A31" s="37"/>
      <c r="B31" s="38" t="s">
        <v>92</v>
      </c>
      <c r="C31" s="51">
        <v>38579</v>
      </c>
      <c r="D31" s="39">
        <v>6060</v>
      </c>
      <c r="E31" s="39">
        <v>27.97</v>
      </c>
      <c r="F31" s="41">
        <v>216</v>
      </c>
      <c r="G31" s="42">
        <f t="shared" si="6"/>
        <v>0.15708027683454728</v>
      </c>
      <c r="H31" s="43">
        <v>1870</v>
      </c>
      <c r="I31" s="43">
        <v>1315</v>
      </c>
      <c r="J31" s="44">
        <f t="shared" si="7"/>
        <v>66.85734715766894</v>
      </c>
      <c r="K31" s="44">
        <f t="shared" si="7"/>
        <v>47.014658562745801</v>
      </c>
      <c r="O31" s="48" t="s">
        <v>93</v>
      </c>
      <c r="P31" s="49">
        <v>11381</v>
      </c>
      <c r="Q31" s="49">
        <v>11082</v>
      </c>
      <c r="R31" s="50">
        <f t="shared" si="8"/>
        <v>0.24377757786060061</v>
      </c>
      <c r="S31" s="42">
        <f t="shared" si="9"/>
        <v>2.6980689406244318E-2</v>
      </c>
    </row>
    <row r="32" spans="1:28" ht="14.4" x14ac:dyDescent="0.3">
      <c r="A32" s="52"/>
      <c r="B32" s="38" t="s">
        <v>94</v>
      </c>
      <c r="C32" s="51">
        <v>39136</v>
      </c>
      <c r="D32" s="51">
        <v>6756</v>
      </c>
      <c r="E32" s="51">
        <v>31.17</v>
      </c>
      <c r="F32" s="41">
        <v>216</v>
      </c>
      <c r="G32" s="42">
        <f t="shared" si="6"/>
        <v>0.17262878168438267</v>
      </c>
      <c r="H32" s="53">
        <v>2303</v>
      </c>
      <c r="I32" s="53">
        <v>1643</v>
      </c>
      <c r="J32" s="44">
        <f t="shared" ref="J32:J35" si="10">H32/E32</f>
        <v>73.885145973692644</v>
      </c>
      <c r="K32" s="44">
        <f t="shared" ref="K32:K35" si="11">I32/E32</f>
        <v>52.710940006416422</v>
      </c>
      <c r="O32" s="48" t="s">
        <v>95</v>
      </c>
      <c r="P32" s="49">
        <v>1809</v>
      </c>
      <c r="Q32" s="49">
        <v>1932</v>
      </c>
      <c r="R32" s="50">
        <f t="shared" si="8"/>
        <v>3.8748232874951806E-2</v>
      </c>
      <c r="S32" s="42">
        <f t="shared" si="9"/>
        <v>-6.3664596273291907E-2</v>
      </c>
    </row>
    <row r="33" spans="1:23" ht="14.4" x14ac:dyDescent="0.3">
      <c r="B33" s="38" t="s">
        <v>96</v>
      </c>
      <c r="C33" s="51">
        <v>45311</v>
      </c>
      <c r="D33" s="51">
        <v>7999</v>
      </c>
      <c r="E33" s="51">
        <v>34.03</v>
      </c>
      <c r="F33" s="41">
        <v>235</v>
      </c>
      <c r="G33" s="42">
        <f t="shared" si="6"/>
        <v>0.1765354991061773</v>
      </c>
      <c r="H33" s="53">
        <v>2603</v>
      </c>
      <c r="I33" s="53">
        <v>1894</v>
      </c>
      <c r="J33" s="44">
        <f t="shared" si="10"/>
        <v>76.491331178372022</v>
      </c>
      <c r="K33" s="44">
        <f t="shared" si="11"/>
        <v>55.656773435204229</v>
      </c>
    </row>
    <row r="34" spans="1:23" ht="14.4" x14ac:dyDescent="0.3">
      <c r="A34" s="52"/>
      <c r="B34" s="38" t="s">
        <v>97</v>
      </c>
      <c r="C34" s="51">
        <v>51472</v>
      </c>
      <c r="D34" s="51">
        <v>8892</v>
      </c>
      <c r="E34" s="51">
        <v>37.770000000000003</v>
      </c>
      <c r="F34" s="41">
        <v>235</v>
      </c>
      <c r="G34" s="42">
        <f t="shared" si="6"/>
        <v>0.1727541187441716</v>
      </c>
      <c r="H34" s="53">
        <v>2859</v>
      </c>
      <c r="I34" s="53">
        <v>1902</v>
      </c>
      <c r="J34" s="44">
        <f t="shared" si="10"/>
        <v>75.694996028594119</v>
      </c>
      <c r="K34" s="44">
        <f t="shared" si="11"/>
        <v>50.357426528991262</v>
      </c>
      <c r="O34" s="54" t="s">
        <v>98</v>
      </c>
      <c r="P34" s="55">
        <f t="shared" ref="P34:R34" si="12">SUM(P29:P32)</f>
        <v>46686</v>
      </c>
      <c r="Q34" s="55">
        <f t="shared" si="12"/>
        <v>45365</v>
      </c>
      <c r="R34" s="56">
        <f t="shared" si="12"/>
        <v>1</v>
      </c>
      <c r="S34" s="57">
        <f>(P34/Q34)^(1/1)-1</f>
        <v>2.9119365149344212E-2</v>
      </c>
    </row>
    <row r="35" spans="1:23" ht="14.4" x14ac:dyDescent="0.3">
      <c r="A35" s="52"/>
      <c r="B35" s="38" t="s">
        <v>99</v>
      </c>
      <c r="C35" s="51">
        <v>59443</v>
      </c>
      <c r="D35" s="51">
        <v>10143</v>
      </c>
      <c r="E35" s="58">
        <v>43.07</v>
      </c>
      <c r="F35" s="41">
        <v>235</v>
      </c>
      <c r="G35" s="42">
        <f t="shared" si="6"/>
        <v>0.1706340527900678</v>
      </c>
      <c r="H35" s="53">
        <v>2741</v>
      </c>
      <c r="I35" s="53">
        <v>2038</v>
      </c>
      <c r="J35" s="44">
        <f t="shared" si="10"/>
        <v>63.640585094032971</v>
      </c>
      <c r="K35" s="44">
        <f t="shared" si="11"/>
        <v>47.318319015556071</v>
      </c>
    </row>
    <row r="36" spans="1:23" ht="14.4" x14ac:dyDescent="0.3">
      <c r="A36" s="52"/>
      <c r="B36" s="35"/>
      <c r="E36" s="59"/>
    </row>
    <row r="37" spans="1:23" ht="15" thickBot="1" x14ac:dyDescent="0.35">
      <c r="A37" s="36" t="s">
        <v>27</v>
      </c>
      <c r="B37" s="2" t="s">
        <v>52</v>
      </c>
      <c r="C37" s="36" t="s">
        <v>53</v>
      </c>
      <c r="D37" s="36" t="s">
        <v>54</v>
      </c>
      <c r="E37" s="36" t="s">
        <v>55</v>
      </c>
      <c r="F37" s="36"/>
      <c r="G37" s="36" t="s">
        <v>56</v>
      </c>
      <c r="H37" s="36" t="s">
        <v>57</v>
      </c>
      <c r="I37" s="36" t="s">
        <v>58</v>
      </c>
      <c r="J37" s="36" t="s">
        <v>59</v>
      </c>
      <c r="K37" s="36" t="s">
        <v>60</v>
      </c>
      <c r="L37" s="36" t="s">
        <v>100</v>
      </c>
      <c r="O37" s="36" t="s">
        <v>101</v>
      </c>
      <c r="P37" s="36" t="s">
        <v>85</v>
      </c>
      <c r="Q37" s="36" t="s">
        <v>86</v>
      </c>
      <c r="R37" s="36" t="s">
        <v>27</v>
      </c>
      <c r="T37" s="36" t="s">
        <v>101</v>
      </c>
      <c r="U37" s="36" t="s">
        <v>102</v>
      </c>
      <c r="V37" s="36" t="s">
        <v>103</v>
      </c>
      <c r="W37" s="36" t="s">
        <v>27</v>
      </c>
    </row>
    <row r="38" spans="1:23" ht="15" thickTop="1" x14ac:dyDescent="0.3">
      <c r="B38" s="60" t="s">
        <v>104</v>
      </c>
      <c r="C38" s="61">
        <f t="shared" ref="C38:F38" si="13">(C35/C15)^(1/20)-1</f>
        <v>9.0043526820312136E-2</v>
      </c>
      <c r="D38" s="61">
        <f t="shared" si="13"/>
        <v>9.1151704451476689E-2</v>
      </c>
      <c r="E38" s="61">
        <f t="shared" si="13"/>
        <v>8.7949154537869667E-2</v>
      </c>
      <c r="F38" s="61">
        <f t="shared" si="13"/>
        <v>3.3033424394799393E-3</v>
      </c>
      <c r="G38" s="62">
        <f>MEDIAN(G15:G35)</f>
        <v>0.13905533593647693</v>
      </c>
      <c r="H38" s="61">
        <f t="shared" ref="H38:I38" si="14">(H35/H15)^(1/20)-1</f>
        <v>0.13679283856973101</v>
      </c>
      <c r="I38" s="61">
        <f t="shared" si="14"/>
        <v>0.1453639786408234</v>
      </c>
      <c r="J38" s="63">
        <f t="shared" ref="J38:K38" si="15">MEDIAN(J15:J35)</f>
        <v>46.115094606614377</v>
      </c>
      <c r="K38" s="63">
        <f t="shared" si="15"/>
        <v>28.773275470555586</v>
      </c>
      <c r="L38" s="64">
        <f t="shared" ref="L38:L40" si="16">AVERAGE(K38,J38)</f>
        <v>37.444185038584983</v>
      </c>
      <c r="O38" s="65" t="s">
        <v>105</v>
      </c>
      <c r="P38" s="53">
        <v>45839</v>
      </c>
      <c r="Q38" s="53">
        <v>44517</v>
      </c>
      <c r="R38" s="66">
        <f t="shared" ref="R38:R43" si="17">(P38/Q38)^(1/1)-1</f>
        <v>2.9696520430397388E-2</v>
      </c>
      <c r="T38" s="65" t="s">
        <v>105</v>
      </c>
      <c r="U38" s="53">
        <v>30580</v>
      </c>
      <c r="V38" s="53">
        <v>29203</v>
      </c>
      <c r="W38" s="66">
        <f t="shared" ref="W38:W43" si="18">(U38/V38)^(1/1)-1</f>
        <v>4.7152689792144598E-2</v>
      </c>
    </row>
    <row r="39" spans="1:23" ht="14.4" x14ac:dyDescent="0.3">
      <c r="A39" s="52"/>
      <c r="B39" s="67" t="s">
        <v>106</v>
      </c>
      <c r="C39" s="68">
        <f t="shared" ref="C39:F39" si="19">(C35/C25)^(1/10)-1</f>
        <v>8.7003439135363791E-2</v>
      </c>
      <c r="D39" s="68">
        <f t="shared" si="19"/>
        <v>0.10325615107332964</v>
      </c>
      <c r="E39" s="68">
        <f t="shared" si="19"/>
        <v>9.3868298080358237E-2</v>
      </c>
      <c r="F39" s="68">
        <f t="shared" si="19"/>
        <v>8.4663491692875681E-3</v>
      </c>
      <c r="G39" s="42">
        <f>MEDIAN(G15:G35)</f>
        <v>0.13905533593647693</v>
      </c>
      <c r="H39" s="68">
        <f t="shared" ref="H39:I39" si="20">(H35/H25)^(1/10)-1</f>
        <v>0.14223931165531201</v>
      </c>
      <c r="I39" s="68">
        <f t="shared" si="20"/>
        <v>0.16774204592347597</v>
      </c>
      <c r="J39" s="69">
        <f t="shared" ref="J39:K39" si="21">MEDIAN(J15:J35)</f>
        <v>46.115094606614377</v>
      </c>
      <c r="K39" s="69">
        <f t="shared" si="21"/>
        <v>28.773275470555586</v>
      </c>
      <c r="L39" s="70">
        <f t="shared" si="16"/>
        <v>37.444185038584983</v>
      </c>
      <c r="O39" s="65" t="s">
        <v>107</v>
      </c>
      <c r="P39" s="53">
        <v>36683</v>
      </c>
      <c r="Q39" s="53">
        <v>35721</v>
      </c>
      <c r="R39" s="66">
        <f t="shared" si="17"/>
        <v>2.6930936983847076E-2</v>
      </c>
      <c r="T39" s="65" t="s">
        <v>107</v>
      </c>
      <c r="U39" s="53">
        <v>24378</v>
      </c>
      <c r="V39" s="53">
        <v>23496</v>
      </c>
      <c r="W39" s="66">
        <f t="shared" si="18"/>
        <v>3.7538304392237043E-2</v>
      </c>
    </row>
    <row r="40" spans="1:23" ht="14.4" x14ac:dyDescent="0.3">
      <c r="A40" s="52"/>
      <c r="B40" s="71" t="s">
        <v>108</v>
      </c>
      <c r="C40" s="50">
        <f t="shared" ref="C40:F40" si="22">(C35/C30)^(1/5)-1</f>
        <v>0.10172126536410264</v>
      </c>
      <c r="D40" s="50">
        <f t="shared" si="22"/>
        <v>0.14186832548432671</v>
      </c>
      <c r="E40" s="50">
        <f t="shared" si="22"/>
        <v>0.12220422940688502</v>
      </c>
      <c r="F40" s="50">
        <f t="shared" si="22"/>
        <v>1.7004377406831361E-2</v>
      </c>
      <c r="G40" s="42">
        <f>MEDIAN(G30:G35)</f>
        <v>0.17163141723722525</v>
      </c>
      <c r="H40" s="50">
        <f t="shared" ref="H40:I40" si="23">(H35/H30)^(1/5)-1</f>
        <v>0.14218902960716329</v>
      </c>
      <c r="I40" s="50">
        <f t="shared" si="23"/>
        <v>0.17784704737607182</v>
      </c>
      <c r="J40" s="69">
        <f t="shared" ref="J40:K40" si="24">MEDIAN(J30:J35)</f>
        <v>70.371246565680792</v>
      </c>
      <c r="K40" s="69">
        <f t="shared" si="24"/>
        <v>48.83787277227367</v>
      </c>
      <c r="L40" s="70">
        <f t="shared" si="16"/>
        <v>59.604559668977231</v>
      </c>
      <c r="O40" s="65" t="s">
        <v>109</v>
      </c>
      <c r="P40" s="53">
        <v>229</v>
      </c>
      <c r="Q40" s="53">
        <v>85</v>
      </c>
      <c r="R40" s="66">
        <f t="shared" si="17"/>
        <v>1.6941176470588237</v>
      </c>
      <c r="T40" s="65" t="s">
        <v>109</v>
      </c>
      <c r="U40" s="53">
        <v>138</v>
      </c>
      <c r="V40" s="53">
        <v>56</v>
      </c>
      <c r="W40" s="66">
        <f t="shared" si="18"/>
        <v>1.4642857142857144</v>
      </c>
    </row>
    <row r="41" spans="1:23" ht="15" thickBot="1" x14ac:dyDescent="0.35">
      <c r="A41" s="52"/>
      <c r="B41" s="72" t="s">
        <v>110</v>
      </c>
      <c r="C41" s="73">
        <f t="shared" ref="C41:F41" si="25">(C35/C34)-1</f>
        <v>0.15486089524401625</v>
      </c>
      <c r="D41" s="73">
        <f t="shared" si="25"/>
        <v>0.14068825910931171</v>
      </c>
      <c r="E41" s="73">
        <f t="shared" si="25"/>
        <v>0.14032300767805128</v>
      </c>
      <c r="F41" s="73">
        <f t="shared" si="25"/>
        <v>0</v>
      </c>
      <c r="G41" s="42">
        <f>G35</f>
        <v>0.1706340527900678</v>
      </c>
      <c r="H41" s="73">
        <f t="shared" ref="H41:I41" si="26">(H35/H34)-1</f>
        <v>-4.1273172437915395E-2</v>
      </c>
      <c r="I41" s="73">
        <f t="shared" si="26"/>
        <v>7.1503680336487907E-2</v>
      </c>
      <c r="J41" s="74">
        <f t="shared" ref="J41:K41" si="27">J35</f>
        <v>63.640585094032971</v>
      </c>
      <c r="K41" s="74">
        <f t="shared" si="27"/>
        <v>47.318319015556071</v>
      </c>
      <c r="L41" s="75">
        <f>AVERAGE(L38:L40)</f>
        <v>44.830976582049061</v>
      </c>
      <c r="O41" s="65" t="s">
        <v>54</v>
      </c>
      <c r="P41" s="53">
        <v>7721</v>
      </c>
      <c r="Q41" s="53">
        <v>7542</v>
      </c>
      <c r="R41" s="66">
        <f t="shared" si="17"/>
        <v>2.3733757623972451E-2</v>
      </c>
      <c r="T41" s="65" t="s">
        <v>54</v>
      </c>
      <c r="U41" s="53">
        <v>5213</v>
      </c>
      <c r="V41" s="53">
        <v>5061</v>
      </c>
      <c r="W41" s="66">
        <f t="shared" si="18"/>
        <v>3.0033590199565197E-2</v>
      </c>
    </row>
    <row r="42" spans="1:23" ht="15" thickTop="1" x14ac:dyDescent="0.3">
      <c r="A42" s="52"/>
      <c r="B42" s="35"/>
      <c r="O42" s="65" t="s">
        <v>111</v>
      </c>
      <c r="P42" s="53">
        <v>235</v>
      </c>
      <c r="Q42" s="53">
        <v>235</v>
      </c>
      <c r="R42" s="66">
        <f t="shared" si="17"/>
        <v>0</v>
      </c>
      <c r="T42" s="65" t="s">
        <v>111</v>
      </c>
      <c r="U42" s="53">
        <v>235</v>
      </c>
      <c r="V42" s="53">
        <v>235</v>
      </c>
      <c r="W42" s="66">
        <f t="shared" si="18"/>
        <v>0</v>
      </c>
    </row>
    <row r="43" spans="1:23" ht="14.4" x14ac:dyDescent="0.3">
      <c r="A43" s="36" t="s">
        <v>112</v>
      </c>
      <c r="B43" s="2" t="s">
        <v>52</v>
      </c>
      <c r="C43" s="36" t="s">
        <v>53</v>
      </c>
      <c r="D43" s="36" t="s">
        <v>54</v>
      </c>
      <c r="E43" s="36" t="s">
        <v>55</v>
      </c>
      <c r="F43" s="36" t="s">
        <v>113</v>
      </c>
      <c r="H43" s="36" t="s">
        <v>114</v>
      </c>
      <c r="I43" s="36" t="s">
        <v>115</v>
      </c>
      <c r="J43" s="36" t="s">
        <v>116</v>
      </c>
      <c r="K43" s="36" t="s">
        <v>103</v>
      </c>
      <c r="L43" s="36" t="s">
        <v>86</v>
      </c>
      <c r="M43" s="36" t="s">
        <v>117</v>
      </c>
      <c r="O43" s="65" t="s">
        <v>55</v>
      </c>
      <c r="P43" s="53">
        <v>32.85</v>
      </c>
      <c r="Q43" s="53">
        <v>32.01</v>
      </c>
      <c r="R43" s="66">
        <f t="shared" si="17"/>
        <v>2.6241799437675795E-2</v>
      </c>
      <c r="T43" s="65" t="s">
        <v>55</v>
      </c>
      <c r="U43" s="53">
        <v>22.17</v>
      </c>
      <c r="V43" s="53">
        <v>21.48</v>
      </c>
      <c r="W43" s="66">
        <f t="shared" si="18"/>
        <v>3.2122905027933024E-2</v>
      </c>
    </row>
    <row r="44" spans="1:23" ht="14.4" x14ac:dyDescent="0.3">
      <c r="A44" s="52"/>
      <c r="B44" s="76" t="s">
        <v>118</v>
      </c>
      <c r="C44" s="50">
        <v>0.1</v>
      </c>
      <c r="D44" s="50">
        <v>0.1</v>
      </c>
      <c r="E44" s="50">
        <v>0.1</v>
      </c>
      <c r="F44" s="42">
        <f>AVERAGE(G38:G40)</f>
        <v>0.14991402970339304</v>
      </c>
      <c r="H44" s="77" t="s">
        <v>119</v>
      </c>
      <c r="I44" s="78">
        <v>0.15</v>
      </c>
      <c r="J44" s="78">
        <v>7.0000000000000007E-2</v>
      </c>
      <c r="K44" s="78">
        <v>4.7E-2</v>
      </c>
      <c r="L44" s="78">
        <v>0.03</v>
      </c>
      <c r="M44" s="79">
        <v>2.5000000000000001E-2</v>
      </c>
      <c r="O44" s="65" t="s">
        <v>120</v>
      </c>
      <c r="P44" s="80">
        <f t="shared" ref="P44:Q44" si="28">P41/P38</f>
        <v>0.1684373568358821</v>
      </c>
      <c r="Q44" s="80">
        <f t="shared" si="28"/>
        <v>0.16941842442213087</v>
      </c>
      <c r="R44" s="66">
        <f t="shared" ref="R44:R45" si="29">P44-Q44</f>
        <v>-9.8106758624877388E-4</v>
      </c>
      <c r="T44" s="65" t="s">
        <v>120</v>
      </c>
      <c r="U44" s="80">
        <f t="shared" ref="U44:V44" si="30">U41/U38</f>
        <v>0.17047089601046436</v>
      </c>
      <c r="V44" s="80">
        <f t="shared" si="30"/>
        <v>0.17330411259117215</v>
      </c>
      <c r="W44" s="66">
        <f t="shared" ref="W44:W45" si="31">U44-V44</f>
        <v>-2.8332165807077869E-3</v>
      </c>
    </row>
    <row r="45" spans="1:23" ht="14.4" x14ac:dyDescent="0.3">
      <c r="A45" s="52"/>
      <c r="B45" s="76" t="s">
        <v>110</v>
      </c>
      <c r="C45" s="42">
        <v>2.5000000000000001E-2</v>
      </c>
      <c r="D45" s="42">
        <f>(D48/D35)-1</f>
        <v>9.1772256728779311E-3</v>
      </c>
      <c r="E45" s="42">
        <v>8.9999999999999993E-3</v>
      </c>
      <c r="F45" s="42">
        <v>0.16800000000000001</v>
      </c>
      <c r="H45" s="48" t="s">
        <v>113</v>
      </c>
      <c r="I45" s="42">
        <v>0.17100000000000001</v>
      </c>
      <c r="J45" s="42">
        <v>0.17100000000000001</v>
      </c>
      <c r="K45" s="42">
        <v>0.17</v>
      </c>
      <c r="L45" s="42">
        <v>0.16800000000000001</v>
      </c>
      <c r="M45" s="42">
        <v>0.16800000000000001</v>
      </c>
      <c r="O45" s="65" t="s">
        <v>40</v>
      </c>
      <c r="P45" s="81">
        <f t="shared" ref="P45:Q45" si="32">(P38-P39+P40)/P40</f>
        <v>40.982532751091703</v>
      </c>
      <c r="Q45" s="81">
        <f t="shared" si="32"/>
        <v>104.48235294117647</v>
      </c>
      <c r="R45" s="40">
        <f t="shared" si="29"/>
        <v>-63.499820190084769</v>
      </c>
      <c r="T45" s="65" t="s">
        <v>40</v>
      </c>
      <c r="U45" s="81">
        <f t="shared" ref="U45:V45" si="33">(U38-U39+U40)/U40</f>
        <v>45.94202898550725</v>
      </c>
      <c r="V45" s="81">
        <f t="shared" si="33"/>
        <v>102.91071428571429</v>
      </c>
      <c r="W45" s="40">
        <f t="shared" si="31"/>
        <v>-56.968685300207042</v>
      </c>
    </row>
    <row r="46" spans="1:23" ht="14.4" x14ac:dyDescent="0.3">
      <c r="A46" s="52"/>
      <c r="B46" s="35"/>
      <c r="H46" s="77" t="s">
        <v>121</v>
      </c>
      <c r="I46" s="78">
        <v>0.14000000000000001</v>
      </c>
      <c r="J46" s="78">
        <v>7.0000000000000007E-2</v>
      </c>
      <c r="K46" s="78">
        <v>0.03</v>
      </c>
      <c r="L46" s="78">
        <v>2.4E-2</v>
      </c>
      <c r="M46" s="78">
        <v>8.9999999999999993E-3</v>
      </c>
    </row>
    <row r="47" spans="1:23" ht="14.4" x14ac:dyDescent="0.3">
      <c r="A47" s="36" t="s">
        <v>122</v>
      </c>
      <c r="B47" s="2" t="s">
        <v>52</v>
      </c>
      <c r="C47" s="36" t="s">
        <v>53</v>
      </c>
      <c r="D47" s="36" t="s">
        <v>54</v>
      </c>
      <c r="E47" s="36" t="s">
        <v>55</v>
      </c>
      <c r="F47" s="36" t="s">
        <v>123</v>
      </c>
      <c r="G47" s="19"/>
      <c r="O47" s="36" t="s">
        <v>124</v>
      </c>
      <c r="P47" s="36" t="s">
        <v>85</v>
      </c>
      <c r="Q47" s="36" t="s">
        <v>86</v>
      </c>
      <c r="R47" s="36" t="s">
        <v>87</v>
      </c>
      <c r="S47" s="36" t="s">
        <v>27</v>
      </c>
    </row>
    <row r="48" spans="1:23" ht="14.4" x14ac:dyDescent="0.3">
      <c r="A48" s="52"/>
      <c r="B48" s="82" t="s">
        <v>125</v>
      </c>
      <c r="C48" s="83">
        <f>FV(C45,1,0,-C35,0)</f>
        <v>60929.074999999997</v>
      </c>
      <c r="D48" s="83">
        <f>C48*F45</f>
        <v>10236.0846</v>
      </c>
      <c r="E48" s="84">
        <f>FV(E45,1,0,-E35,0)</f>
        <v>43.457629999999995</v>
      </c>
      <c r="F48" s="85">
        <f>E48*L41</f>
        <v>1948.2479928413525</v>
      </c>
      <c r="G48" s="86"/>
      <c r="H48" s="36" t="s">
        <v>126</v>
      </c>
      <c r="I48" s="36" t="s">
        <v>127</v>
      </c>
      <c r="J48" s="36" t="s">
        <v>128</v>
      </c>
      <c r="K48" s="36" t="s">
        <v>129</v>
      </c>
      <c r="L48" s="36" t="s">
        <v>130</v>
      </c>
      <c r="M48" s="36" t="s">
        <v>126</v>
      </c>
      <c r="O48" s="48" t="s">
        <v>131</v>
      </c>
      <c r="P48" s="49">
        <v>14646</v>
      </c>
      <c r="Q48" s="49">
        <v>15304</v>
      </c>
      <c r="R48" s="50">
        <f t="shared" ref="R48:R55" si="34">P48/$P$57</f>
        <v>0.39925851211732954</v>
      </c>
      <c r="S48" s="42">
        <f t="shared" ref="S48:S55" si="35">(P48/Q48)-1</f>
        <v>-4.2995295347621587E-2</v>
      </c>
    </row>
    <row r="49" spans="1:19" ht="14.4" x14ac:dyDescent="0.3">
      <c r="A49" s="37"/>
      <c r="B49" s="38" t="s">
        <v>132</v>
      </c>
      <c r="C49" s="83">
        <f>FV(C44,6,0,-C48,0)</f>
        <v>107939.57303607505</v>
      </c>
      <c r="D49" s="83">
        <f>C49*F44</f>
        <v>16181.656358301718</v>
      </c>
      <c r="E49" s="83">
        <f>(D49*E48)/D48</f>
        <v>68.699748222696726</v>
      </c>
      <c r="F49" s="85">
        <f>E49*L41</f>
        <v>3079.8768037643836</v>
      </c>
      <c r="G49" s="87"/>
      <c r="H49" s="88"/>
      <c r="I49" s="48">
        <v>11.06</v>
      </c>
      <c r="J49" s="48">
        <v>10.87</v>
      </c>
      <c r="K49" s="48">
        <v>11.3</v>
      </c>
      <c r="L49" s="48">
        <v>10.68</v>
      </c>
      <c r="M49" s="89">
        <f>SUM(I49:L49)</f>
        <v>43.910000000000004</v>
      </c>
      <c r="O49" s="48" t="s">
        <v>133</v>
      </c>
      <c r="P49" s="49">
        <v>7946</v>
      </c>
      <c r="Q49" s="49">
        <v>8782</v>
      </c>
      <c r="R49" s="50">
        <f t="shared" si="34"/>
        <v>0.2166125998418886</v>
      </c>
      <c r="S49" s="42">
        <f t="shared" si="35"/>
        <v>-9.5194716465497597E-2</v>
      </c>
    </row>
    <row r="50" spans="1:19" ht="14.4" x14ac:dyDescent="0.3">
      <c r="A50" s="19" t="s">
        <v>134</v>
      </c>
      <c r="B50" s="38" t="s">
        <v>135</v>
      </c>
      <c r="C50" s="83">
        <f t="shared" ref="C50:E50" si="36">FV(C44,3,0,-C49,0)</f>
        <v>143667.57171101592</v>
      </c>
      <c r="D50" s="83">
        <f t="shared" si="36"/>
        <v>21537.784612899592</v>
      </c>
      <c r="E50" s="83">
        <f t="shared" si="36"/>
        <v>91.439364884409372</v>
      </c>
      <c r="F50" s="85">
        <f>E50*L41</f>
        <v>4099.3160258103962</v>
      </c>
      <c r="O50" s="48" t="s">
        <v>136</v>
      </c>
      <c r="P50" s="49">
        <v>6005</v>
      </c>
      <c r="Q50" s="49">
        <v>5109</v>
      </c>
      <c r="R50" s="50">
        <f t="shared" si="34"/>
        <v>0.16369980644985416</v>
      </c>
      <c r="S50" s="42">
        <f t="shared" si="35"/>
        <v>0.17537678606380891</v>
      </c>
    </row>
    <row r="51" spans="1:19" ht="14.4" x14ac:dyDescent="0.3">
      <c r="B51" s="38" t="s">
        <v>137</v>
      </c>
      <c r="C51" s="83">
        <f t="shared" ref="C51:E51" si="37">FV(C44,2,0,-C50,0)</f>
        <v>173837.76177032929</v>
      </c>
      <c r="D51" s="83">
        <f t="shared" si="37"/>
        <v>26060.719381608509</v>
      </c>
      <c r="E51" s="83">
        <f t="shared" si="37"/>
        <v>110.64163151013535</v>
      </c>
      <c r="F51" s="85">
        <f>E51*L41</f>
        <v>4960.1723912305797</v>
      </c>
      <c r="J51" s="90" t="s">
        <v>138</v>
      </c>
      <c r="K51" s="90" t="s">
        <v>139</v>
      </c>
      <c r="L51" s="90" t="s">
        <v>140</v>
      </c>
      <c r="M51" s="90" t="s">
        <v>47</v>
      </c>
      <c r="O51" s="48" t="s">
        <v>141</v>
      </c>
      <c r="P51" s="49">
        <v>4873</v>
      </c>
      <c r="Q51" s="49">
        <v>3596</v>
      </c>
      <c r="R51" s="50">
        <f t="shared" si="34"/>
        <v>0.13284082545048115</v>
      </c>
      <c r="S51" s="42">
        <f t="shared" si="35"/>
        <v>0.35511679644048932</v>
      </c>
    </row>
    <row r="52" spans="1:19" ht="14.4" x14ac:dyDescent="0.3">
      <c r="B52" s="35"/>
      <c r="J52" s="91">
        <v>43.1</v>
      </c>
      <c r="K52" s="92">
        <v>43.9</v>
      </c>
      <c r="L52" s="92">
        <v>43.5</v>
      </c>
      <c r="M52" s="93">
        <f ca="1">K54/2.4</f>
        <v>23.016799544419136</v>
      </c>
      <c r="O52" s="48" t="s">
        <v>142</v>
      </c>
      <c r="P52" s="48">
        <v>2177</v>
      </c>
      <c r="Q52" s="48">
        <v>2116</v>
      </c>
      <c r="R52" s="50">
        <f t="shared" si="34"/>
        <v>5.9346291197557452E-2</v>
      </c>
      <c r="S52" s="42">
        <f t="shared" si="35"/>
        <v>2.882797731569009E-2</v>
      </c>
    </row>
    <row r="53" spans="1:19" ht="14.4" x14ac:dyDescent="0.3">
      <c r="B53" s="35"/>
      <c r="J53" s="90" t="s">
        <v>143</v>
      </c>
      <c r="K53" s="90" t="s">
        <v>144</v>
      </c>
      <c r="L53" s="90" t="s">
        <v>145</v>
      </c>
      <c r="M53" s="94"/>
      <c r="O53" s="48" t="s">
        <v>146</v>
      </c>
      <c r="P53" s="48">
        <v>896</v>
      </c>
      <c r="Q53" s="48">
        <v>846</v>
      </c>
      <c r="R53" s="50">
        <f t="shared" si="34"/>
        <v>2.4425483193850014E-2</v>
      </c>
      <c r="S53" s="42">
        <f t="shared" si="35"/>
        <v>5.9101654846335672E-2</v>
      </c>
    </row>
    <row r="54" spans="1:19" ht="14.4" x14ac:dyDescent="0.3">
      <c r="B54" s="35"/>
      <c r="J54" s="95">
        <f>C4/J52</f>
        <v>59.396751740139209</v>
      </c>
      <c r="K54" s="96">
        <f ca="1">C3/K52</f>
        <v>55.240318906605928</v>
      </c>
      <c r="L54" s="96">
        <f ca="1">C3/L52</f>
        <v>55.748275862068972</v>
      </c>
      <c r="M54" s="94"/>
      <c r="O54" s="48" t="s">
        <v>147</v>
      </c>
      <c r="P54" s="53">
        <v>229</v>
      </c>
      <c r="Q54" s="53">
        <v>85</v>
      </c>
      <c r="R54" s="50">
        <f t="shared" si="34"/>
        <v>6.2426737180710408E-3</v>
      </c>
      <c r="S54" s="42">
        <f t="shared" si="35"/>
        <v>1.6941176470588237</v>
      </c>
    </row>
    <row r="55" spans="1:19" ht="13.8" x14ac:dyDescent="0.3">
      <c r="B55" s="35"/>
      <c r="M55" s="45"/>
      <c r="O55" s="48" t="s">
        <v>148</v>
      </c>
      <c r="P55" s="48">
        <v>-89</v>
      </c>
      <c r="Q55" s="48">
        <v>-117</v>
      </c>
      <c r="R55" s="50">
        <f t="shared" si="34"/>
        <v>-2.4261919690319765E-3</v>
      </c>
      <c r="S55" s="42">
        <f t="shared" si="35"/>
        <v>-0.23931623931623935</v>
      </c>
    </row>
    <row r="56" spans="1:19" ht="13.8" x14ac:dyDescent="0.3">
      <c r="B56" s="35"/>
      <c r="M56" s="45"/>
      <c r="S56" s="42"/>
    </row>
    <row r="57" spans="1:19" ht="13.8" x14ac:dyDescent="0.3">
      <c r="B57" s="35"/>
      <c r="M57" s="45"/>
      <c r="O57" s="97" t="s">
        <v>24</v>
      </c>
      <c r="P57" s="98">
        <f t="shared" ref="P57:Q57" si="38">SUM(P48:P55)</f>
        <v>36683</v>
      </c>
      <c r="Q57" s="98">
        <f t="shared" si="38"/>
        <v>35721</v>
      </c>
      <c r="R57" s="56">
        <f>P57/$P$57</f>
        <v>1</v>
      </c>
      <c r="S57" s="57">
        <f>(P57/Q57)-1</f>
        <v>2.6930936983847076E-2</v>
      </c>
    </row>
    <row r="58" spans="1:19" ht="13.8" x14ac:dyDescent="0.3">
      <c r="B58" s="35"/>
    </row>
    <row r="59" spans="1:19" ht="13.8" x14ac:dyDescent="0.3">
      <c r="B59" s="35"/>
    </row>
    <row r="60" spans="1:19" ht="13.8" x14ac:dyDescent="0.3">
      <c r="B60" s="35"/>
    </row>
    <row r="61" spans="1:19" ht="13.8" x14ac:dyDescent="0.3">
      <c r="B61" s="35"/>
    </row>
    <row r="62" spans="1:19" ht="13.8" x14ac:dyDescent="0.3">
      <c r="B62" s="35"/>
    </row>
    <row r="63" spans="1:19" ht="13.8" x14ac:dyDescent="0.3">
      <c r="B63" s="35"/>
    </row>
    <row r="64" spans="1:19" ht="13.8" x14ac:dyDescent="0.3">
      <c r="B64" s="35"/>
    </row>
    <row r="65" spans="2:2" ht="13.8" x14ac:dyDescent="0.3">
      <c r="B65" s="35"/>
    </row>
    <row r="66" spans="2:2" ht="13.8" x14ac:dyDescent="0.3">
      <c r="B66" s="35"/>
    </row>
    <row r="67" spans="2:2" ht="13.8" x14ac:dyDescent="0.3">
      <c r="B67" s="35"/>
    </row>
    <row r="68" spans="2:2" ht="13.8" x14ac:dyDescent="0.3">
      <c r="B68" s="35"/>
    </row>
    <row r="69" spans="2:2" ht="13.8" x14ac:dyDescent="0.3">
      <c r="B69" s="35"/>
    </row>
    <row r="70" spans="2:2" ht="13.8" x14ac:dyDescent="0.3">
      <c r="B70" s="35"/>
    </row>
    <row r="71" spans="2:2" ht="13.8" x14ac:dyDescent="0.3">
      <c r="B71" s="35"/>
    </row>
    <row r="72" spans="2:2" ht="13.8" x14ac:dyDescent="0.3">
      <c r="B72" s="35"/>
    </row>
    <row r="73" spans="2:2" ht="13.8" x14ac:dyDescent="0.3">
      <c r="B73" s="35"/>
    </row>
    <row r="74" spans="2:2" ht="13.8" x14ac:dyDescent="0.3">
      <c r="B74" s="35"/>
    </row>
    <row r="75" spans="2:2" ht="13.8" x14ac:dyDescent="0.3">
      <c r="B75" s="35"/>
    </row>
    <row r="76" spans="2:2" ht="13.8" x14ac:dyDescent="0.3">
      <c r="B76" s="35"/>
    </row>
    <row r="77" spans="2:2" ht="13.8" x14ac:dyDescent="0.3">
      <c r="B77" s="35"/>
    </row>
    <row r="78" spans="2:2" ht="13.8" x14ac:dyDescent="0.3">
      <c r="B78" s="35"/>
    </row>
    <row r="79" spans="2:2" ht="13.8" x14ac:dyDescent="0.3">
      <c r="B79" s="35"/>
    </row>
    <row r="80" spans="2:2" ht="13.8" x14ac:dyDescent="0.3">
      <c r="B80" s="35"/>
    </row>
    <row r="81" spans="2:9" ht="13.8" x14ac:dyDescent="0.3">
      <c r="B81" s="35"/>
    </row>
    <row r="82" spans="2:9" ht="13.8" x14ac:dyDescent="0.3">
      <c r="B82" s="35"/>
    </row>
    <row r="83" spans="2:9" ht="13.8" x14ac:dyDescent="0.3">
      <c r="B83" s="35"/>
    </row>
    <row r="84" spans="2:9" ht="13.8" x14ac:dyDescent="0.3">
      <c r="B84" s="35"/>
    </row>
    <row r="85" spans="2:9" ht="13.8" x14ac:dyDescent="0.3">
      <c r="B85" s="35"/>
    </row>
    <row r="86" spans="2:9" ht="13.8" x14ac:dyDescent="0.3">
      <c r="B86" s="35"/>
    </row>
    <row r="87" spans="2:9" ht="13.8" x14ac:dyDescent="0.3">
      <c r="B87" s="35"/>
    </row>
    <row r="88" spans="2:9" ht="13.8" x14ac:dyDescent="0.3">
      <c r="B88" s="35"/>
    </row>
    <row r="89" spans="2:9" ht="13.8" x14ac:dyDescent="0.3">
      <c r="B89" s="35"/>
    </row>
    <row r="90" spans="2:9" ht="13.8" x14ac:dyDescent="0.3">
      <c r="B90" s="35"/>
    </row>
    <row r="91" spans="2:9" ht="13.8" x14ac:dyDescent="0.3">
      <c r="B91" s="35"/>
    </row>
    <row r="92" spans="2:9" ht="27.6" x14ac:dyDescent="0.3">
      <c r="B92" s="99" t="s">
        <v>149</v>
      </c>
      <c r="C92" s="94"/>
      <c r="D92" s="94"/>
      <c r="E92" s="94"/>
      <c r="F92" s="94"/>
      <c r="G92" s="94"/>
      <c r="H92" s="94"/>
      <c r="I92" s="94"/>
    </row>
    <row r="93" spans="2:9" ht="13.8" x14ac:dyDescent="0.3">
      <c r="B93" s="35"/>
    </row>
    <row r="94" spans="2:9" ht="13.8" x14ac:dyDescent="0.3">
      <c r="B94" s="35"/>
    </row>
    <row r="95" spans="2:9" ht="13.8" x14ac:dyDescent="0.3">
      <c r="B95" s="35"/>
    </row>
    <row r="96" spans="2:9" ht="13.8" x14ac:dyDescent="0.3">
      <c r="B96" s="35"/>
    </row>
    <row r="97" spans="2:2" ht="13.8" x14ac:dyDescent="0.3">
      <c r="B97" s="35"/>
    </row>
    <row r="98" spans="2:2" ht="13.8" x14ac:dyDescent="0.3">
      <c r="B98" s="35"/>
    </row>
    <row r="99" spans="2:2" ht="13.8" x14ac:dyDescent="0.3">
      <c r="B99" s="35"/>
    </row>
    <row r="100" spans="2:2" ht="13.8" x14ac:dyDescent="0.3">
      <c r="B100" s="35"/>
    </row>
    <row r="101" spans="2:2" ht="13.8" x14ac:dyDescent="0.3">
      <c r="B101" s="35"/>
    </row>
    <row r="102" spans="2:2" ht="13.8" x14ac:dyDescent="0.3">
      <c r="B102" s="35"/>
    </row>
    <row r="103" spans="2:2" ht="13.8" x14ac:dyDescent="0.3">
      <c r="B103" s="35"/>
    </row>
    <row r="104" spans="2:2" ht="13.8" x14ac:dyDescent="0.3">
      <c r="B104" s="35"/>
    </row>
    <row r="105" spans="2:2" ht="13.8" x14ac:dyDescent="0.3">
      <c r="B105" s="35"/>
    </row>
    <row r="106" spans="2:2" ht="13.8" x14ac:dyDescent="0.3">
      <c r="B106" s="35"/>
    </row>
    <row r="107" spans="2:2" ht="13.8" x14ac:dyDescent="0.3">
      <c r="B107" s="35"/>
    </row>
    <row r="108" spans="2:2" ht="13.8" x14ac:dyDescent="0.3">
      <c r="B108" s="35"/>
    </row>
    <row r="109" spans="2:2" ht="13.8" x14ac:dyDescent="0.3">
      <c r="B109" s="35"/>
    </row>
    <row r="110" spans="2:2" ht="13.8" x14ac:dyDescent="0.3">
      <c r="B110" s="35"/>
    </row>
    <row r="111" spans="2:2" ht="13.8" x14ac:dyDescent="0.3">
      <c r="B111" s="35"/>
    </row>
    <row r="112" spans="2:2" ht="13.8" x14ac:dyDescent="0.3">
      <c r="B112" s="35"/>
    </row>
    <row r="113" spans="2:2" ht="13.8" x14ac:dyDescent="0.3">
      <c r="B113" s="35"/>
    </row>
    <row r="114" spans="2:2" ht="13.8" x14ac:dyDescent="0.3">
      <c r="B114" s="35"/>
    </row>
    <row r="115" spans="2:2" ht="13.8" x14ac:dyDescent="0.3">
      <c r="B115" s="35"/>
    </row>
    <row r="116" spans="2:2" ht="13.8" x14ac:dyDescent="0.3">
      <c r="B116" s="35"/>
    </row>
    <row r="117" spans="2:2" ht="13.8" x14ac:dyDescent="0.3">
      <c r="B117" s="35"/>
    </row>
    <row r="118" spans="2:2" ht="13.8" x14ac:dyDescent="0.3">
      <c r="B118" s="35"/>
    </row>
    <row r="119" spans="2:2" ht="13.8" x14ac:dyDescent="0.3">
      <c r="B119" s="35"/>
    </row>
    <row r="120" spans="2:2" ht="13.8" x14ac:dyDescent="0.3">
      <c r="B120" s="35"/>
    </row>
    <row r="121" spans="2:2" ht="13.8" x14ac:dyDescent="0.3">
      <c r="B121" s="35"/>
    </row>
    <row r="122" spans="2:2" ht="13.8" x14ac:dyDescent="0.3">
      <c r="B122" s="35"/>
    </row>
    <row r="123" spans="2:2" ht="13.8" x14ac:dyDescent="0.3">
      <c r="B123" s="35"/>
    </row>
    <row r="124" spans="2:2" ht="13.8" x14ac:dyDescent="0.3">
      <c r="B124" s="35"/>
    </row>
    <row r="125" spans="2:2" ht="13.8" x14ac:dyDescent="0.3">
      <c r="B125" s="35"/>
    </row>
    <row r="126" spans="2:2" ht="13.8" x14ac:dyDescent="0.3">
      <c r="B126" s="35"/>
    </row>
    <row r="127" spans="2:2" ht="13.8" x14ac:dyDescent="0.3">
      <c r="B127" s="35"/>
    </row>
    <row r="128" spans="2:2" ht="13.8" x14ac:dyDescent="0.3">
      <c r="B128" s="35"/>
    </row>
    <row r="129" spans="2:2" ht="13.8" x14ac:dyDescent="0.3">
      <c r="B129" s="35"/>
    </row>
    <row r="130" spans="2:2" ht="13.8" x14ac:dyDescent="0.3">
      <c r="B130" s="35"/>
    </row>
    <row r="131" spans="2:2" ht="13.8" x14ac:dyDescent="0.3">
      <c r="B131" s="35"/>
    </row>
    <row r="132" spans="2:2" ht="13.8" x14ac:dyDescent="0.3">
      <c r="B132" s="35"/>
    </row>
    <row r="133" spans="2:2" ht="13.8" x14ac:dyDescent="0.3">
      <c r="B133" s="35"/>
    </row>
    <row r="134" spans="2:2" ht="13.8" x14ac:dyDescent="0.3">
      <c r="B134" s="35"/>
    </row>
    <row r="135" spans="2:2" ht="13.8" x14ac:dyDescent="0.3">
      <c r="B135" s="35"/>
    </row>
    <row r="136" spans="2:2" ht="13.8" x14ac:dyDescent="0.3">
      <c r="B136" s="35"/>
    </row>
    <row r="137" spans="2:2" ht="13.8" x14ac:dyDescent="0.3">
      <c r="B137" s="35"/>
    </row>
    <row r="138" spans="2:2" ht="13.8" x14ac:dyDescent="0.3">
      <c r="B138" s="35"/>
    </row>
    <row r="139" spans="2:2" ht="13.8" x14ac:dyDescent="0.3">
      <c r="B139" s="35"/>
    </row>
    <row r="140" spans="2:2" ht="13.8" x14ac:dyDescent="0.3">
      <c r="B140" s="35"/>
    </row>
    <row r="141" spans="2:2" ht="13.8" x14ac:dyDescent="0.3">
      <c r="B141" s="35"/>
    </row>
    <row r="142" spans="2:2" ht="13.8" x14ac:dyDescent="0.3">
      <c r="B142" s="35"/>
    </row>
    <row r="143" spans="2:2" ht="13.8" x14ac:dyDescent="0.3">
      <c r="B143" s="35"/>
    </row>
    <row r="144" spans="2:2" ht="13.8" x14ac:dyDescent="0.3">
      <c r="B144" s="35"/>
    </row>
    <row r="145" spans="2:2" ht="13.8" x14ac:dyDescent="0.3">
      <c r="B145" s="35"/>
    </row>
    <row r="146" spans="2:2" ht="13.8" x14ac:dyDescent="0.3">
      <c r="B146" s="35"/>
    </row>
    <row r="147" spans="2:2" ht="13.8" x14ac:dyDescent="0.3">
      <c r="B147" s="35"/>
    </row>
    <row r="148" spans="2:2" ht="13.8" x14ac:dyDescent="0.3">
      <c r="B148" s="35"/>
    </row>
    <row r="149" spans="2:2" ht="13.8" x14ac:dyDescent="0.3">
      <c r="B149" s="35"/>
    </row>
    <row r="150" spans="2:2" ht="13.8" x14ac:dyDescent="0.3">
      <c r="B150" s="35"/>
    </row>
    <row r="151" spans="2:2" ht="13.8" x14ac:dyDescent="0.3">
      <c r="B151" s="35"/>
    </row>
    <row r="152" spans="2:2" ht="13.8" x14ac:dyDescent="0.3">
      <c r="B152" s="35"/>
    </row>
    <row r="153" spans="2:2" ht="13.8" x14ac:dyDescent="0.3">
      <c r="B153" s="35"/>
    </row>
    <row r="154" spans="2:2" ht="13.8" x14ac:dyDescent="0.3">
      <c r="B154" s="35"/>
    </row>
    <row r="155" spans="2:2" ht="13.8" x14ac:dyDescent="0.3">
      <c r="B155" s="35"/>
    </row>
    <row r="156" spans="2:2" ht="13.8" x14ac:dyDescent="0.3">
      <c r="B156" s="35"/>
    </row>
    <row r="157" spans="2:2" ht="13.8" x14ac:dyDescent="0.3">
      <c r="B157" s="35"/>
    </row>
    <row r="158" spans="2:2" ht="13.8" x14ac:dyDescent="0.3">
      <c r="B158" s="35"/>
    </row>
    <row r="159" spans="2:2" ht="13.8" x14ac:dyDescent="0.3">
      <c r="B159" s="35"/>
    </row>
    <row r="160" spans="2:2" ht="13.8" x14ac:dyDescent="0.3">
      <c r="B160" s="35"/>
    </row>
    <row r="161" spans="2:2" ht="13.8" x14ac:dyDescent="0.3">
      <c r="B161" s="35"/>
    </row>
    <row r="162" spans="2:2" ht="13.8" x14ac:dyDescent="0.3">
      <c r="B162" s="35"/>
    </row>
    <row r="163" spans="2:2" ht="13.8" x14ac:dyDescent="0.3">
      <c r="B163" s="35"/>
    </row>
    <row r="164" spans="2:2" ht="13.8" x14ac:dyDescent="0.3">
      <c r="B164" s="35"/>
    </row>
    <row r="165" spans="2:2" ht="13.8" x14ac:dyDescent="0.3">
      <c r="B165" s="35"/>
    </row>
    <row r="166" spans="2:2" ht="13.8" x14ac:dyDescent="0.3">
      <c r="B166" s="35"/>
    </row>
    <row r="167" spans="2:2" ht="13.8" x14ac:dyDescent="0.3">
      <c r="B167" s="35"/>
    </row>
    <row r="168" spans="2:2" ht="13.8" x14ac:dyDescent="0.3">
      <c r="B168" s="35"/>
    </row>
    <row r="169" spans="2:2" ht="13.8" x14ac:dyDescent="0.3">
      <c r="B169" s="35"/>
    </row>
    <row r="170" spans="2:2" ht="13.8" x14ac:dyDescent="0.3">
      <c r="B170" s="35"/>
    </row>
    <row r="171" spans="2:2" ht="13.8" x14ac:dyDescent="0.3">
      <c r="B171" s="35"/>
    </row>
    <row r="172" spans="2:2" ht="13.8" x14ac:dyDescent="0.3">
      <c r="B172" s="35"/>
    </row>
    <row r="173" spans="2:2" ht="13.8" x14ac:dyDescent="0.3">
      <c r="B173" s="35"/>
    </row>
    <row r="174" spans="2:2" ht="13.8" x14ac:dyDescent="0.3">
      <c r="B174" s="35"/>
    </row>
    <row r="175" spans="2:2" ht="13.8" x14ac:dyDescent="0.3">
      <c r="B175" s="35"/>
    </row>
    <row r="176" spans="2:2" ht="13.8" x14ac:dyDescent="0.3">
      <c r="B176" s="35"/>
    </row>
    <row r="177" spans="2:2" ht="13.8" x14ac:dyDescent="0.3">
      <c r="B177" s="35"/>
    </row>
    <row r="178" spans="2:2" ht="13.8" x14ac:dyDescent="0.3">
      <c r="B178" s="35"/>
    </row>
    <row r="179" spans="2:2" ht="13.8" x14ac:dyDescent="0.3">
      <c r="B179" s="35"/>
    </row>
    <row r="180" spans="2:2" ht="13.8" x14ac:dyDescent="0.3">
      <c r="B180" s="35"/>
    </row>
    <row r="181" spans="2:2" ht="13.8" x14ac:dyDescent="0.3">
      <c r="B181" s="35"/>
    </row>
    <row r="182" spans="2:2" ht="13.8" x14ac:dyDescent="0.3">
      <c r="B182" s="35"/>
    </row>
    <row r="183" spans="2:2" ht="13.8" x14ac:dyDescent="0.3">
      <c r="B183" s="35"/>
    </row>
    <row r="184" spans="2:2" ht="13.8" x14ac:dyDescent="0.3">
      <c r="B184" s="35"/>
    </row>
    <row r="185" spans="2:2" ht="13.8" x14ac:dyDescent="0.3">
      <c r="B185" s="35"/>
    </row>
    <row r="186" spans="2:2" ht="13.8" x14ac:dyDescent="0.3">
      <c r="B186" s="35"/>
    </row>
    <row r="187" spans="2:2" ht="13.8" x14ac:dyDescent="0.3">
      <c r="B187" s="35"/>
    </row>
    <row r="188" spans="2:2" ht="13.8" x14ac:dyDescent="0.3">
      <c r="B188" s="35"/>
    </row>
    <row r="189" spans="2:2" ht="13.8" x14ac:dyDescent="0.3">
      <c r="B189" s="35"/>
    </row>
    <row r="190" spans="2:2" ht="13.8" x14ac:dyDescent="0.3">
      <c r="B190" s="35"/>
    </row>
    <row r="191" spans="2:2" ht="13.8" x14ac:dyDescent="0.3">
      <c r="B191" s="35"/>
    </row>
    <row r="192" spans="2:2" ht="13.8" x14ac:dyDescent="0.3">
      <c r="B192" s="35"/>
    </row>
    <row r="193" spans="2:2" ht="13.8" x14ac:dyDescent="0.3">
      <c r="B193" s="35"/>
    </row>
    <row r="194" spans="2:2" ht="13.8" x14ac:dyDescent="0.3">
      <c r="B194" s="35"/>
    </row>
    <row r="195" spans="2:2" ht="13.8" x14ac:dyDescent="0.3">
      <c r="B195" s="35"/>
    </row>
    <row r="196" spans="2:2" ht="13.8" x14ac:dyDescent="0.3">
      <c r="B196" s="35"/>
    </row>
    <row r="197" spans="2:2" ht="13.8" x14ac:dyDescent="0.3">
      <c r="B197" s="35"/>
    </row>
    <row r="198" spans="2:2" ht="13.8" x14ac:dyDescent="0.3">
      <c r="B198" s="35"/>
    </row>
    <row r="199" spans="2:2" ht="13.8" x14ac:dyDescent="0.3">
      <c r="B199" s="35"/>
    </row>
    <row r="200" spans="2:2" ht="13.8" x14ac:dyDescent="0.3">
      <c r="B200" s="35"/>
    </row>
    <row r="201" spans="2:2" ht="13.8" x14ac:dyDescent="0.3">
      <c r="B201" s="35"/>
    </row>
    <row r="202" spans="2:2" ht="13.8" x14ac:dyDescent="0.3">
      <c r="B202" s="35"/>
    </row>
    <row r="203" spans="2:2" ht="13.8" x14ac:dyDescent="0.3">
      <c r="B203" s="35"/>
    </row>
    <row r="204" spans="2:2" ht="13.8" x14ac:dyDescent="0.3">
      <c r="B204" s="35"/>
    </row>
    <row r="205" spans="2:2" ht="13.8" x14ac:dyDescent="0.3">
      <c r="B205" s="35"/>
    </row>
    <row r="206" spans="2:2" ht="13.8" x14ac:dyDescent="0.3">
      <c r="B206" s="35"/>
    </row>
    <row r="207" spans="2:2" ht="13.8" x14ac:dyDescent="0.3">
      <c r="B207" s="35"/>
    </row>
    <row r="208" spans="2:2" ht="13.8" x14ac:dyDescent="0.3">
      <c r="B208" s="35"/>
    </row>
    <row r="209" spans="2:2" ht="13.8" x14ac:dyDescent="0.3">
      <c r="B209" s="35"/>
    </row>
    <row r="210" spans="2:2" ht="13.8" x14ac:dyDescent="0.3">
      <c r="B210" s="35"/>
    </row>
    <row r="211" spans="2:2" ht="13.8" x14ac:dyDescent="0.3">
      <c r="B211" s="35"/>
    </row>
    <row r="212" spans="2:2" ht="13.8" x14ac:dyDescent="0.3">
      <c r="B212" s="35"/>
    </row>
    <row r="213" spans="2:2" ht="13.8" x14ac:dyDescent="0.3">
      <c r="B213" s="35"/>
    </row>
    <row r="214" spans="2:2" ht="13.8" x14ac:dyDescent="0.3">
      <c r="B214" s="35"/>
    </row>
    <row r="215" spans="2:2" ht="13.8" x14ac:dyDescent="0.3">
      <c r="B215" s="35"/>
    </row>
    <row r="216" spans="2:2" ht="13.8" x14ac:dyDescent="0.3">
      <c r="B216" s="35"/>
    </row>
    <row r="217" spans="2:2" ht="13.8" x14ac:dyDescent="0.3">
      <c r="B217" s="35"/>
    </row>
    <row r="218" spans="2:2" ht="13.8" x14ac:dyDescent="0.3">
      <c r="B218" s="35"/>
    </row>
    <row r="219" spans="2:2" ht="13.8" x14ac:dyDescent="0.3">
      <c r="B219" s="35"/>
    </row>
    <row r="220" spans="2:2" ht="13.8" x14ac:dyDescent="0.3">
      <c r="B220" s="35"/>
    </row>
    <row r="221" spans="2:2" ht="13.8" x14ac:dyDescent="0.3">
      <c r="B221" s="35"/>
    </row>
    <row r="222" spans="2:2" ht="13.8" x14ac:dyDescent="0.3">
      <c r="B222" s="35"/>
    </row>
    <row r="223" spans="2:2" ht="13.8" x14ac:dyDescent="0.3">
      <c r="B223" s="35"/>
    </row>
    <row r="224" spans="2:2" ht="13.8" x14ac:dyDescent="0.3">
      <c r="B224" s="35"/>
    </row>
    <row r="225" spans="2:2" ht="13.8" x14ac:dyDescent="0.3">
      <c r="B225" s="35"/>
    </row>
    <row r="226" spans="2:2" ht="13.8" x14ac:dyDescent="0.3">
      <c r="B226" s="35"/>
    </row>
    <row r="227" spans="2:2" ht="13.8" x14ac:dyDescent="0.3">
      <c r="B227" s="35"/>
    </row>
    <row r="228" spans="2:2" ht="13.8" x14ac:dyDescent="0.3">
      <c r="B228" s="35"/>
    </row>
    <row r="229" spans="2:2" ht="13.8" x14ac:dyDescent="0.3">
      <c r="B229" s="35"/>
    </row>
    <row r="230" spans="2:2" ht="13.8" x14ac:dyDescent="0.3">
      <c r="B230" s="35"/>
    </row>
    <row r="231" spans="2:2" ht="13.8" x14ac:dyDescent="0.3">
      <c r="B231" s="35"/>
    </row>
    <row r="232" spans="2:2" ht="13.8" x14ac:dyDescent="0.3">
      <c r="B232" s="35"/>
    </row>
    <row r="233" spans="2:2" ht="13.8" x14ac:dyDescent="0.3">
      <c r="B233" s="35"/>
    </row>
    <row r="234" spans="2:2" ht="13.8" x14ac:dyDescent="0.3">
      <c r="B234" s="35"/>
    </row>
    <row r="235" spans="2:2" ht="13.8" x14ac:dyDescent="0.3">
      <c r="B235" s="35"/>
    </row>
    <row r="236" spans="2:2" ht="13.8" x14ac:dyDescent="0.3">
      <c r="B236" s="35"/>
    </row>
    <row r="237" spans="2:2" ht="13.8" x14ac:dyDescent="0.3">
      <c r="B237" s="35"/>
    </row>
    <row r="238" spans="2:2" ht="13.8" x14ac:dyDescent="0.3">
      <c r="B238" s="35"/>
    </row>
    <row r="239" spans="2:2" ht="13.8" x14ac:dyDescent="0.3">
      <c r="B239" s="35"/>
    </row>
    <row r="240" spans="2:2" ht="13.8" x14ac:dyDescent="0.3">
      <c r="B240" s="35"/>
    </row>
    <row r="241" spans="2:2" ht="13.8" x14ac:dyDescent="0.3">
      <c r="B241" s="35"/>
    </row>
    <row r="242" spans="2:2" ht="13.8" x14ac:dyDescent="0.3">
      <c r="B242" s="35"/>
    </row>
    <row r="243" spans="2:2" ht="13.8" x14ac:dyDescent="0.3">
      <c r="B243" s="35"/>
    </row>
    <row r="244" spans="2:2" ht="13.8" x14ac:dyDescent="0.3">
      <c r="B244" s="35"/>
    </row>
    <row r="245" spans="2:2" ht="13.8" x14ac:dyDescent="0.3">
      <c r="B245" s="35"/>
    </row>
    <row r="246" spans="2:2" ht="13.8" x14ac:dyDescent="0.3">
      <c r="B246" s="35"/>
    </row>
    <row r="247" spans="2:2" ht="13.8" x14ac:dyDescent="0.3">
      <c r="B247" s="35"/>
    </row>
    <row r="248" spans="2:2" ht="13.8" x14ac:dyDescent="0.3">
      <c r="B248" s="35"/>
    </row>
    <row r="249" spans="2:2" ht="13.8" x14ac:dyDescent="0.3">
      <c r="B249" s="35"/>
    </row>
    <row r="250" spans="2:2" ht="13.8" x14ac:dyDescent="0.3">
      <c r="B250" s="35"/>
    </row>
    <row r="251" spans="2:2" ht="13.8" x14ac:dyDescent="0.3">
      <c r="B251" s="35"/>
    </row>
    <row r="252" spans="2:2" ht="13.8" x14ac:dyDescent="0.3">
      <c r="B252" s="35"/>
    </row>
    <row r="253" spans="2:2" ht="13.8" x14ac:dyDescent="0.3">
      <c r="B253" s="35"/>
    </row>
    <row r="254" spans="2:2" ht="13.8" x14ac:dyDescent="0.3">
      <c r="B254" s="35"/>
    </row>
    <row r="255" spans="2:2" ht="13.8" x14ac:dyDescent="0.3">
      <c r="B255" s="35"/>
    </row>
    <row r="256" spans="2:2" ht="13.8" x14ac:dyDescent="0.3">
      <c r="B256" s="35"/>
    </row>
    <row r="257" spans="2:2" ht="13.8" x14ac:dyDescent="0.3">
      <c r="B257" s="35"/>
    </row>
    <row r="258" spans="2:2" ht="13.8" x14ac:dyDescent="0.3">
      <c r="B258" s="35"/>
    </row>
    <row r="259" spans="2:2" ht="13.8" x14ac:dyDescent="0.3">
      <c r="B259" s="35"/>
    </row>
    <row r="260" spans="2:2" ht="13.8" x14ac:dyDescent="0.3">
      <c r="B260" s="35"/>
    </row>
    <row r="261" spans="2:2" ht="13.8" x14ac:dyDescent="0.3">
      <c r="B261" s="35"/>
    </row>
    <row r="262" spans="2:2" ht="13.8" x14ac:dyDescent="0.3">
      <c r="B262" s="35"/>
    </row>
    <row r="263" spans="2:2" ht="13.8" x14ac:dyDescent="0.3">
      <c r="B263" s="35"/>
    </row>
    <row r="264" spans="2:2" ht="13.8" x14ac:dyDescent="0.3">
      <c r="B264" s="35"/>
    </row>
    <row r="265" spans="2:2" ht="13.8" x14ac:dyDescent="0.3">
      <c r="B265" s="35"/>
    </row>
    <row r="266" spans="2:2" ht="13.8" x14ac:dyDescent="0.3">
      <c r="B266" s="35"/>
    </row>
    <row r="267" spans="2:2" ht="13.8" x14ac:dyDescent="0.3">
      <c r="B267" s="35"/>
    </row>
    <row r="268" spans="2:2" ht="13.8" x14ac:dyDescent="0.3">
      <c r="B268" s="35"/>
    </row>
    <row r="269" spans="2:2" ht="13.8" x14ac:dyDescent="0.3">
      <c r="B269" s="35"/>
    </row>
    <row r="270" spans="2:2" ht="13.8" x14ac:dyDescent="0.3">
      <c r="B270" s="35"/>
    </row>
    <row r="271" spans="2:2" ht="13.8" x14ac:dyDescent="0.3">
      <c r="B271" s="35"/>
    </row>
    <row r="272" spans="2:2" ht="13.8" x14ac:dyDescent="0.3">
      <c r="B272" s="35"/>
    </row>
    <row r="273" spans="2:2" ht="13.8" x14ac:dyDescent="0.3">
      <c r="B273" s="35"/>
    </row>
    <row r="274" spans="2:2" ht="13.8" x14ac:dyDescent="0.3">
      <c r="B274" s="35"/>
    </row>
    <row r="275" spans="2:2" ht="13.8" x14ac:dyDescent="0.3">
      <c r="B275" s="35"/>
    </row>
    <row r="276" spans="2:2" ht="13.8" x14ac:dyDescent="0.3">
      <c r="B276" s="35"/>
    </row>
    <row r="277" spans="2:2" ht="13.8" x14ac:dyDescent="0.3">
      <c r="B277" s="35"/>
    </row>
    <row r="278" spans="2:2" ht="13.8" x14ac:dyDescent="0.3">
      <c r="B278" s="35"/>
    </row>
    <row r="279" spans="2:2" ht="13.8" x14ac:dyDescent="0.3">
      <c r="B279" s="35"/>
    </row>
    <row r="280" spans="2:2" ht="13.8" x14ac:dyDescent="0.3">
      <c r="B280" s="35"/>
    </row>
    <row r="281" spans="2:2" ht="13.8" x14ac:dyDescent="0.3">
      <c r="B281" s="35"/>
    </row>
    <row r="282" spans="2:2" ht="13.8" x14ac:dyDescent="0.3">
      <c r="B282" s="35"/>
    </row>
    <row r="283" spans="2:2" ht="13.8" x14ac:dyDescent="0.3">
      <c r="B283" s="35"/>
    </row>
    <row r="284" spans="2:2" ht="13.8" x14ac:dyDescent="0.3">
      <c r="B284" s="35"/>
    </row>
    <row r="285" spans="2:2" ht="13.8" x14ac:dyDescent="0.3">
      <c r="B285" s="35"/>
    </row>
    <row r="286" spans="2:2" ht="13.8" x14ac:dyDescent="0.3">
      <c r="B286" s="35"/>
    </row>
    <row r="287" spans="2:2" ht="13.8" x14ac:dyDescent="0.3">
      <c r="B287" s="35"/>
    </row>
    <row r="288" spans="2:2" ht="13.8" x14ac:dyDescent="0.3">
      <c r="B288" s="35"/>
    </row>
    <row r="289" spans="2:2" ht="13.8" x14ac:dyDescent="0.3">
      <c r="B289" s="35"/>
    </row>
    <row r="290" spans="2:2" ht="13.8" x14ac:dyDescent="0.3">
      <c r="B290" s="35"/>
    </row>
    <row r="291" spans="2:2" ht="13.8" x14ac:dyDescent="0.3">
      <c r="B291" s="35"/>
    </row>
    <row r="292" spans="2:2" ht="13.8" x14ac:dyDescent="0.3">
      <c r="B292" s="35"/>
    </row>
    <row r="293" spans="2:2" ht="13.8" x14ac:dyDescent="0.3">
      <c r="B293" s="35"/>
    </row>
    <row r="294" spans="2:2" ht="13.8" x14ac:dyDescent="0.3">
      <c r="B294" s="35"/>
    </row>
    <row r="295" spans="2:2" ht="13.8" x14ac:dyDescent="0.3">
      <c r="B295" s="35"/>
    </row>
    <row r="296" spans="2:2" ht="13.8" x14ac:dyDescent="0.3">
      <c r="B296" s="35"/>
    </row>
    <row r="297" spans="2:2" ht="13.8" x14ac:dyDescent="0.3">
      <c r="B297" s="35"/>
    </row>
    <row r="298" spans="2:2" ht="13.8" x14ac:dyDescent="0.3">
      <c r="B298" s="35"/>
    </row>
    <row r="299" spans="2:2" ht="13.8" x14ac:dyDescent="0.3">
      <c r="B299" s="35"/>
    </row>
    <row r="300" spans="2:2" ht="13.8" x14ac:dyDescent="0.3">
      <c r="B300" s="35"/>
    </row>
    <row r="301" spans="2:2" ht="13.8" x14ac:dyDescent="0.3">
      <c r="B301" s="35"/>
    </row>
    <row r="302" spans="2:2" ht="13.8" x14ac:dyDescent="0.3">
      <c r="B302" s="35"/>
    </row>
    <row r="303" spans="2:2" ht="13.8" x14ac:dyDescent="0.3">
      <c r="B303" s="35"/>
    </row>
    <row r="304" spans="2:2" ht="13.8" x14ac:dyDescent="0.3">
      <c r="B304" s="35"/>
    </row>
    <row r="305" spans="2:2" ht="13.8" x14ac:dyDescent="0.3">
      <c r="B305" s="35"/>
    </row>
    <row r="306" spans="2:2" ht="13.8" x14ac:dyDescent="0.3">
      <c r="B306" s="35"/>
    </row>
    <row r="307" spans="2:2" ht="13.8" x14ac:dyDescent="0.3">
      <c r="B307" s="35"/>
    </row>
    <row r="308" spans="2:2" ht="13.8" x14ac:dyDescent="0.3">
      <c r="B308" s="35"/>
    </row>
    <row r="309" spans="2:2" ht="13.8" x14ac:dyDescent="0.3">
      <c r="B309" s="35"/>
    </row>
    <row r="310" spans="2:2" ht="13.8" x14ac:dyDescent="0.3">
      <c r="B310" s="35"/>
    </row>
    <row r="311" spans="2:2" ht="13.8" x14ac:dyDescent="0.3">
      <c r="B311" s="35"/>
    </row>
    <row r="312" spans="2:2" ht="13.8" x14ac:dyDescent="0.3">
      <c r="B312" s="35"/>
    </row>
    <row r="313" spans="2:2" ht="13.8" x14ac:dyDescent="0.3">
      <c r="B313" s="35"/>
    </row>
    <row r="314" spans="2:2" ht="13.8" x14ac:dyDescent="0.3">
      <c r="B314" s="35"/>
    </row>
    <row r="315" spans="2:2" ht="13.8" x14ac:dyDescent="0.3">
      <c r="B315" s="35"/>
    </row>
    <row r="316" spans="2:2" ht="13.8" x14ac:dyDescent="0.3">
      <c r="B316" s="35"/>
    </row>
    <row r="317" spans="2:2" ht="13.8" x14ac:dyDescent="0.3">
      <c r="B317" s="35"/>
    </row>
    <row r="318" spans="2:2" ht="13.8" x14ac:dyDescent="0.3">
      <c r="B318" s="35"/>
    </row>
    <row r="319" spans="2:2" ht="13.8" x14ac:dyDescent="0.3">
      <c r="B319" s="35"/>
    </row>
    <row r="320" spans="2:2" ht="13.8" x14ac:dyDescent="0.3">
      <c r="B320" s="35"/>
    </row>
    <row r="321" spans="2:2" ht="13.8" x14ac:dyDescent="0.3">
      <c r="B321" s="35"/>
    </row>
    <row r="322" spans="2:2" ht="13.8" x14ac:dyDescent="0.3">
      <c r="B322" s="35"/>
    </row>
    <row r="323" spans="2:2" ht="13.8" x14ac:dyDescent="0.3">
      <c r="B323" s="35"/>
    </row>
    <row r="324" spans="2:2" ht="13.8" x14ac:dyDescent="0.3">
      <c r="B324" s="35"/>
    </row>
    <row r="325" spans="2:2" ht="13.8" x14ac:dyDescent="0.3">
      <c r="B325" s="35"/>
    </row>
    <row r="326" spans="2:2" ht="13.8" x14ac:dyDescent="0.3">
      <c r="B326" s="35"/>
    </row>
    <row r="327" spans="2:2" ht="13.8" x14ac:dyDescent="0.3">
      <c r="B327" s="35"/>
    </row>
    <row r="328" spans="2:2" ht="13.8" x14ac:dyDescent="0.3">
      <c r="B328" s="35"/>
    </row>
    <row r="329" spans="2:2" ht="13.8" x14ac:dyDescent="0.3">
      <c r="B329" s="35"/>
    </row>
    <row r="330" spans="2:2" ht="13.8" x14ac:dyDescent="0.3">
      <c r="B330" s="35"/>
    </row>
    <row r="331" spans="2:2" ht="13.8" x14ac:dyDescent="0.3">
      <c r="B331" s="35"/>
    </row>
    <row r="332" spans="2:2" ht="13.8" x14ac:dyDescent="0.3">
      <c r="B332" s="35"/>
    </row>
    <row r="333" spans="2:2" ht="13.8" x14ac:dyDescent="0.3">
      <c r="B333" s="35"/>
    </row>
    <row r="334" spans="2:2" ht="13.8" x14ac:dyDescent="0.3">
      <c r="B334" s="35"/>
    </row>
    <row r="335" spans="2:2" ht="13.8" x14ac:dyDescent="0.3">
      <c r="B335" s="35"/>
    </row>
    <row r="336" spans="2:2" ht="13.8" x14ac:dyDescent="0.3">
      <c r="B336" s="35"/>
    </row>
    <row r="337" spans="2:2" ht="13.8" x14ac:dyDescent="0.3">
      <c r="B337" s="35"/>
    </row>
    <row r="338" spans="2:2" ht="13.8" x14ac:dyDescent="0.3">
      <c r="B338" s="35"/>
    </row>
    <row r="339" spans="2:2" ht="13.8" x14ac:dyDescent="0.3">
      <c r="B339" s="35"/>
    </row>
    <row r="340" spans="2:2" ht="13.8" x14ac:dyDescent="0.3">
      <c r="B340" s="35"/>
    </row>
    <row r="341" spans="2:2" ht="13.8" x14ac:dyDescent="0.3">
      <c r="B341" s="35"/>
    </row>
    <row r="342" spans="2:2" ht="13.8" x14ac:dyDescent="0.3">
      <c r="B342" s="35"/>
    </row>
    <row r="343" spans="2:2" ht="13.8" x14ac:dyDescent="0.3">
      <c r="B343" s="35"/>
    </row>
    <row r="344" spans="2:2" ht="13.8" x14ac:dyDescent="0.3">
      <c r="B344" s="35"/>
    </row>
    <row r="345" spans="2:2" ht="13.8" x14ac:dyDescent="0.3">
      <c r="B345" s="35"/>
    </row>
    <row r="346" spans="2:2" ht="13.8" x14ac:dyDescent="0.3">
      <c r="B346" s="35"/>
    </row>
    <row r="347" spans="2:2" ht="13.8" x14ac:dyDescent="0.3">
      <c r="B347" s="35"/>
    </row>
    <row r="348" spans="2:2" ht="13.8" x14ac:dyDescent="0.3">
      <c r="B348" s="35"/>
    </row>
    <row r="349" spans="2:2" ht="13.8" x14ac:dyDescent="0.3">
      <c r="B349" s="35"/>
    </row>
    <row r="350" spans="2:2" ht="13.8" x14ac:dyDescent="0.3">
      <c r="B350" s="35"/>
    </row>
    <row r="351" spans="2:2" ht="13.8" x14ac:dyDescent="0.3">
      <c r="B351" s="35"/>
    </row>
    <row r="352" spans="2:2" ht="13.8" x14ac:dyDescent="0.3">
      <c r="B352" s="35"/>
    </row>
    <row r="353" spans="2:2" ht="13.8" x14ac:dyDescent="0.3">
      <c r="B353" s="35"/>
    </row>
    <row r="354" spans="2:2" ht="13.8" x14ac:dyDescent="0.3">
      <c r="B354" s="35"/>
    </row>
    <row r="355" spans="2:2" ht="13.8" x14ac:dyDescent="0.3">
      <c r="B355" s="35"/>
    </row>
    <row r="356" spans="2:2" ht="13.8" x14ac:dyDescent="0.3">
      <c r="B356" s="35"/>
    </row>
    <row r="357" spans="2:2" ht="13.8" x14ac:dyDescent="0.3">
      <c r="B357" s="35"/>
    </row>
    <row r="358" spans="2:2" ht="13.8" x14ac:dyDescent="0.3">
      <c r="B358" s="35"/>
    </row>
    <row r="359" spans="2:2" ht="13.8" x14ac:dyDescent="0.3">
      <c r="B359" s="35"/>
    </row>
    <row r="360" spans="2:2" ht="13.8" x14ac:dyDescent="0.3">
      <c r="B360" s="35"/>
    </row>
    <row r="361" spans="2:2" ht="13.8" x14ac:dyDescent="0.3">
      <c r="B361" s="35"/>
    </row>
    <row r="362" spans="2:2" ht="13.8" x14ac:dyDescent="0.3">
      <c r="B362" s="35"/>
    </row>
    <row r="363" spans="2:2" ht="13.8" x14ac:dyDescent="0.3">
      <c r="B363" s="35"/>
    </row>
    <row r="364" spans="2:2" ht="13.8" x14ac:dyDescent="0.3">
      <c r="B364" s="35"/>
    </row>
    <row r="365" spans="2:2" ht="13.8" x14ac:dyDescent="0.3">
      <c r="B365" s="35"/>
    </row>
    <row r="366" spans="2:2" ht="13.8" x14ac:dyDescent="0.3">
      <c r="B366" s="35"/>
    </row>
    <row r="367" spans="2:2" ht="13.8" x14ac:dyDescent="0.3">
      <c r="B367" s="35"/>
    </row>
    <row r="368" spans="2:2" ht="13.8" x14ac:dyDescent="0.3">
      <c r="B368" s="35"/>
    </row>
    <row r="369" spans="2:2" ht="13.8" x14ac:dyDescent="0.3">
      <c r="B369" s="35"/>
    </row>
    <row r="370" spans="2:2" ht="13.8" x14ac:dyDescent="0.3">
      <c r="B370" s="35"/>
    </row>
    <row r="371" spans="2:2" ht="13.8" x14ac:dyDescent="0.3">
      <c r="B371" s="35"/>
    </row>
    <row r="372" spans="2:2" ht="13.8" x14ac:dyDescent="0.3">
      <c r="B372" s="35"/>
    </row>
    <row r="373" spans="2:2" ht="13.8" x14ac:dyDescent="0.3">
      <c r="B373" s="35"/>
    </row>
    <row r="374" spans="2:2" ht="13.8" x14ac:dyDescent="0.3">
      <c r="B374" s="35"/>
    </row>
    <row r="375" spans="2:2" ht="13.8" x14ac:dyDescent="0.3">
      <c r="B375" s="35"/>
    </row>
    <row r="376" spans="2:2" ht="13.8" x14ac:dyDescent="0.3">
      <c r="B376" s="35"/>
    </row>
    <row r="377" spans="2:2" ht="13.8" x14ac:dyDescent="0.3">
      <c r="B377" s="35"/>
    </row>
    <row r="378" spans="2:2" ht="13.8" x14ac:dyDescent="0.3">
      <c r="B378" s="35"/>
    </row>
    <row r="379" spans="2:2" ht="13.8" x14ac:dyDescent="0.3">
      <c r="B379" s="35"/>
    </row>
    <row r="380" spans="2:2" ht="13.8" x14ac:dyDescent="0.3">
      <c r="B380" s="35"/>
    </row>
    <row r="381" spans="2:2" ht="13.8" x14ac:dyDescent="0.3">
      <c r="B381" s="35"/>
    </row>
    <row r="382" spans="2:2" ht="13.8" x14ac:dyDescent="0.3">
      <c r="B382" s="35"/>
    </row>
    <row r="383" spans="2:2" ht="13.8" x14ac:dyDescent="0.3">
      <c r="B383" s="35"/>
    </row>
    <row r="384" spans="2:2" ht="13.8" x14ac:dyDescent="0.3">
      <c r="B384" s="35"/>
    </row>
    <row r="385" spans="2:2" ht="13.8" x14ac:dyDescent="0.3">
      <c r="B385" s="35"/>
    </row>
    <row r="386" spans="2:2" ht="13.8" x14ac:dyDescent="0.3">
      <c r="B386" s="35"/>
    </row>
    <row r="387" spans="2:2" ht="13.8" x14ac:dyDescent="0.3">
      <c r="B387" s="35"/>
    </row>
    <row r="388" spans="2:2" ht="13.8" x14ac:dyDescent="0.3">
      <c r="B388" s="35"/>
    </row>
    <row r="389" spans="2:2" ht="13.8" x14ac:dyDescent="0.3">
      <c r="B389" s="35"/>
    </row>
    <row r="390" spans="2:2" ht="13.8" x14ac:dyDescent="0.3">
      <c r="B390" s="35"/>
    </row>
    <row r="391" spans="2:2" ht="13.8" x14ac:dyDescent="0.3">
      <c r="B391" s="35"/>
    </row>
    <row r="392" spans="2:2" ht="13.8" x14ac:dyDescent="0.3">
      <c r="B392" s="35"/>
    </row>
    <row r="393" spans="2:2" ht="13.8" x14ac:dyDescent="0.3">
      <c r="B393" s="35"/>
    </row>
    <row r="394" spans="2:2" ht="13.8" x14ac:dyDescent="0.3">
      <c r="B394" s="35"/>
    </row>
    <row r="395" spans="2:2" ht="13.8" x14ac:dyDescent="0.3">
      <c r="B395" s="35"/>
    </row>
    <row r="396" spans="2:2" ht="13.8" x14ac:dyDescent="0.3">
      <c r="B396" s="35"/>
    </row>
    <row r="397" spans="2:2" ht="13.8" x14ac:dyDescent="0.3">
      <c r="B397" s="35"/>
    </row>
    <row r="398" spans="2:2" ht="13.8" x14ac:dyDescent="0.3">
      <c r="B398" s="35"/>
    </row>
    <row r="399" spans="2:2" ht="13.8" x14ac:dyDescent="0.3">
      <c r="B399" s="35"/>
    </row>
    <row r="400" spans="2:2" ht="13.8" x14ac:dyDescent="0.3">
      <c r="B400" s="35"/>
    </row>
    <row r="401" spans="2:2" ht="13.8" x14ac:dyDescent="0.3">
      <c r="B401" s="35"/>
    </row>
    <row r="402" spans="2:2" ht="13.8" x14ac:dyDescent="0.3">
      <c r="B402" s="35"/>
    </row>
    <row r="403" spans="2:2" ht="13.8" x14ac:dyDescent="0.3">
      <c r="B403" s="35"/>
    </row>
    <row r="404" spans="2:2" ht="13.8" x14ac:dyDescent="0.3">
      <c r="B404" s="35"/>
    </row>
    <row r="405" spans="2:2" ht="13.8" x14ac:dyDescent="0.3">
      <c r="B405" s="35"/>
    </row>
    <row r="406" spans="2:2" ht="13.8" x14ac:dyDescent="0.3">
      <c r="B406" s="35"/>
    </row>
    <row r="407" spans="2:2" ht="13.8" x14ac:dyDescent="0.3">
      <c r="B407" s="35"/>
    </row>
    <row r="408" spans="2:2" ht="13.8" x14ac:dyDescent="0.3">
      <c r="B408" s="35"/>
    </row>
    <row r="409" spans="2:2" ht="13.8" x14ac:dyDescent="0.3">
      <c r="B409" s="35"/>
    </row>
    <row r="410" spans="2:2" ht="13.8" x14ac:dyDescent="0.3">
      <c r="B410" s="35"/>
    </row>
    <row r="411" spans="2:2" ht="13.8" x14ac:dyDescent="0.3">
      <c r="B411" s="35"/>
    </row>
    <row r="412" spans="2:2" ht="13.8" x14ac:dyDescent="0.3">
      <c r="B412" s="35"/>
    </row>
    <row r="413" spans="2:2" ht="13.8" x14ac:dyDescent="0.3">
      <c r="B413" s="35"/>
    </row>
    <row r="414" spans="2:2" ht="13.8" x14ac:dyDescent="0.3">
      <c r="B414" s="35"/>
    </row>
    <row r="415" spans="2:2" ht="13.8" x14ac:dyDescent="0.3">
      <c r="B415" s="35"/>
    </row>
    <row r="416" spans="2:2" ht="13.8" x14ac:dyDescent="0.3">
      <c r="B416" s="35"/>
    </row>
    <row r="417" spans="2:2" ht="13.8" x14ac:dyDescent="0.3">
      <c r="B417" s="35"/>
    </row>
    <row r="418" spans="2:2" ht="13.8" x14ac:dyDescent="0.3">
      <c r="B418" s="35"/>
    </row>
    <row r="419" spans="2:2" ht="13.8" x14ac:dyDescent="0.3">
      <c r="B419" s="35"/>
    </row>
    <row r="420" spans="2:2" ht="13.8" x14ac:dyDescent="0.3">
      <c r="B420" s="35"/>
    </row>
    <row r="421" spans="2:2" ht="13.8" x14ac:dyDescent="0.3">
      <c r="B421" s="35"/>
    </row>
    <row r="422" spans="2:2" ht="13.8" x14ac:dyDescent="0.3">
      <c r="B422" s="35"/>
    </row>
    <row r="423" spans="2:2" ht="13.8" x14ac:dyDescent="0.3">
      <c r="B423" s="35"/>
    </row>
    <row r="424" spans="2:2" ht="13.8" x14ac:dyDescent="0.3">
      <c r="B424" s="35"/>
    </row>
    <row r="425" spans="2:2" ht="13.8" x14ac:dyDescent="0.3">
      <c r="B425" s="35"/>
    </row>
    <row r="426" spans="2:2" ht="13.8" x14ac:dyDescent="0.3">
      <c r="B426" s="35"/>
    </row>
    <row r="427" spans="2:2" ht="13.8" x14ac:dyDescent="0.3">
      <c r="B427" s="35"/>
    </row>
    <row r="428" spans="2:2" ht="13.8" x14ac:dyDescent="0.3">
      <c r="B428" s="35"/>
    </row>
    <row r="429" spans="2:2" ht="13.8" x14ac:dyDescent="0.3">
      <c r="B429" s="35"/>
    </row>
    <row r="430" spans="2:2" ht="13.8" x14ac:dyDescent="0.3">
      <c r="B430" s="35"/>
    </row>
    <row r="431" spans="2:2" ht="13.8" x14ac:dyDescent="0.3">
      <c r="B431" s="35"/>
    </row>
    <row r="432" spans="2:2" ht="13.8" x14ac:dyDescent="0.3">
      <c r="B432" s="35"/>
    </row>
    <row r="433" spans="2:2" ht="13.8" x14ac:dyDescent="0.3">
      <c r="B433" s="35"/>
    </row>
    <row r="434" spans="2:2" ht="13.8" x14ac:dyDescent="0.3">
      <c r="B434" s="35"/>
    </row>
    <row r="435" spans="2:2" ht="13.8" x14ac:dyDescent="0.3">
      <c r="B435" s="35"/>
    </row>
    <row r="436" spans="2:2" ht="13.8" x14ac:dyDescent="0.3">
      <c r="B436" s="35"/>
    </row>
    <row r="437" spans="2:2" ht="13.8" x14ac:dyDescent="0.3">
      <c r="B437" s="35"/>
    </row>
    <row r="438" spans="2:2" ht="13.8" x14ac:dyDescent="0.3">
      <c r="B438" s="35"/>
    </row>
    <row r="439" spans="2:2" ht="13.8" x14ac:dyDescent="0.3">
      <c r="B439" s="35"/>
    </row>
    <row r="440" spans="2:2" ht="13.8" x14ac:dyDescent="0.3">
      <c r="B440" s="35"/>
    </row>
    <row r="441" spans="2:2" ht="13.8" x14ac:dyDescent="0.3">
      <c r="B441" s="35"/>
    </row>
    <row r="442" spans="2:2" ht="13.8" x14ac:dyDescent="0.3">
      <c r="B442" s="35"/>
    </row>
    <row r="443" spans="2:2" ht="13.8" x14ac:dyDescent="0.3">
      <c r="B443" s="35"/>
    </row>
    <row r="444" spans="2:2" ht="13.8" x14ac:dyDescent="0.3">
      <c r="B444" s="35"/>
    </row>
    <row r="445" spans="2:2" ht="13.8" x14ac:dyDescent="0.3">
      <c r="B445" s="35"/>
    </row>
    <row r="446" spans="2:2" ht="13.8" x14ac:dyDescent="0.3">
      <c r="B446" s="35"/>
    </row>
    <row r="447" spans="2:2" ht="13.8" x14ac:dyDescent="0.3">
      <c r="B447" s="35"/>
    </row>
    <row r="448" spans="2:2" ht="13.8" x14ac:dyDescent="0.3">
      <c r="B448" s="35"/>
    </row>
    <row r="449" spans="2:2" ht="13.8" x14ac:dyDescent="0.3">
      <c r="B449" s="35"/>
    </row>
    <row r="450" spans="2:2" ht="13.8" x14ac:dyDescent="0.3">
      <c r="B450" s="35"/>
    </row>
    <row r="451" spans="2:2" ht="13.8" x14ac:dyDescent="0.3">
      <c r="B451" s="35"/>
    </row>
    <row r="452" spans="2:2" ht="13.8" x14ac:dyDescent="0.3">
      <c r="B452" s="35"/>
    </row>
    <row r="453" spans="2:2" ht="13.8" x14ac:dyDescent="0.3">
      <c r="B453" s="35"/>
    </row>
    <row r="454" spans="2:2" ht="13.8" x14ac:dyDescent="0.3">
      <c r="B454" s="35"/>
    </row>
    <row r="455" spans="2:2" ht="13.8" x14ac:dyDescent="0.3">
      <c r="B455" s="35"/>
    </row>
    <row r="456" spans="2:2" ht="13.8" x14ac:dyDescent="0.3">
      <c r="B456" s="35"/>
    </row>
    <row r="457" spans="2:2" ht="13.8" x14ac:dyDescent="0.3">
      <c r="B457" s="35"/>
    </row>
    <row r="458" spans="2:2" ht="13.8" x14ac:dyDescent="0.3">
      <c r="B458" s="35"/>
    </row>
    <row r="459" spans="2:2" ht="13.8" x14ac:dyDescent="0.3">
      <c r="B459" s="35"/>
    </row>
    <row r="460" spans="2:2" ht="13.8" x14ac:dyDescent="0.3">
      <c r="B460" s="35"/>
    </row>
    <row r="461" spans="2:2" ht="13.8" x14ac:dyDescent="0.3">
      <c r="B461" s="35"/>
    </row>
    <row r="462" spans="2:2" ht="13.8" x14ac:dyDescent="0.3">
      <c r="B462" s="35"/>
    </row>
    <row r="463" spans="2:2" ht="13.8" x14ac:dyDescent="0.3">
      <c r="B463" s="35"/>
    </row>
    <row r="464" spans="2:2" ht="13.8" x14ac:dyDescent="0.3">
      <c r="B464" s="35"/>
    </row>
    <row r="465" spans="2:2" ht="13.8" x14ac:dyDescent="0.3">
      <c r="B465" s="35"/>
    </row>
    <row r="466" spans="2:2" ht="13.8" x14ac:dyDescent="0.3">
      <c r="B466" s="35"/>
    </row>
    <row r="467" spans="2:2" ht="13.8" x14ac:dyDescent="0.3">
      <c r="B467" s="35"/>
    </row>
    <row r="468" spans="2:2" ht="13.8" x14ac:dyDescent="0.3">
      <c r="B468" s="35"/>
    </row>
    <row r="469" spans="2:2" ht="13.8" x14ac:dyDescent="0.3">
      <c r="B469" s="35"/>
    </row>
    <row r="470" spans="2:2" ht="13.8" x14ac:dyDescent="0.3">
      <c r="B470" s="35"/>
    </row>
    <row r="471" spans="2:2" ht="13.8" x14ac:dyDescent="0.3">
      <c r="B471" s="35"/>
    </row>
    <row r="472" spans="2:2" ht="13.8" x14ac:dyDescent="0.3">
      <c r="B472" s="35"/>
    </row>
    <row r="473" spans="2:2" ht="13.8" x14ac:dyDescent="0.3">
      <c r="B473" s="35"/>
    </row>
    <row r="474" spans="2:2" ht="13.8" x14ac:dyDescent="0.3">
      <c r="B474" s="35"/>
    </row>
    <row r="475" spans="2:2" ht="13.8" x14ac:dyDescent="0.3">
      <c r="B475" s="35"/>
    </row>
    <row r="476" spans="2:2" ht="13.8" x14ac:dyDescent="0.3">
      <c r="B476" s="35"/>
    </row>
    <row r="477" spans="2:2" ht="13.8" x14ac:dyDescent="0.3">
      <c r="B477" s="35"/>
    </row>
    <row r="478" spans="2:2" ht="13.8" x14ac:dyDescent="0.3">
      <c r="B478" s="35"/>
    </row>
    <row r="479" spans="2:2" ht="13.8" x14ac:dyDescent="0.3">
      <c r="B479" s="35"/>
    </row>
    <row r="480" spans="2:2" ht="13.8" x14ac:dyDescent="0.3">
      <c r="B480" s="35"/>
    </row>
    <row r="481" spans="2:2" ht="13.8" x14ac:dyDescent="0.3">
      <c r="B481" s="35"/>
    </row>
    <row r="482" spans="2:2" ht="13.8" x14ac:dyDescent="0.3">
      <c r="B482" s="35"/>
    </row>
    <row r="483" spans="2:2" ht="13.8" x14ac:dyDescent="0.3">
      <c r="B483" s="35"/>
    </row>
    <row r="484" spans="2:2" ht="13.8" x14ac:dyDescent="0.3">
      <c r="B484" s="35"/>
    </row>
    <row r="485" spans="2:2" ht="13.8" x14ac:dyDescent="0.3">
      <c r="B485" s="35"/>
    </row>
    <row r="486" spans="2:2" ht="13.8" x14ac:dyDescent="0.3">
      <c r="B486" s="35"/>
    </row>
    <row r="487" spans="2:2" ht="13.8" x14ac:dyDescent="0.3">
      <c r="B487" s="35"/>
    </row>
    <row r="488" spans="2:2" ht="13.8" x14ac:dyDescent="0.3">
      <c r="B488" s="35"/>
    </row>
    <row r="489" spans="2:2" ht="13.8" x14ac:dyDescent="0.3">
      <c r="B489" s="35"/>
    </row>
    <row r="490" spans="2:2" ht="13.8" x14ac:dyDescent="0.3">
      <c r="B490" s="35"/>
    </row>
    <row r="491" spans="2:2" ht="13.8" x14ac:dyDescent="0.3">
      <c r="B491" s="35"/>
    </row>
    <row r="492" spans="2:2" ht="13.8" x14ac:dyDescent="0.3">
      <c r="B492" s="35"/>
    </row>
    <row r="493" spans="2:2" ht="13.8" x14ac:dyDescent="0.3">
      <c r="B493" s="35"/>
    </row>
    <row r="494" spans="2:2" ht="13.8" x14ac:dyDescent="0.3">
      <c r="B494" s="35"/>
    </row>
    <row r="495" spans="2:2" ht="13.8" x14ac:dyDescent="0.3">
      <c r="B495" s="35"/>
    </row>
    <row r="496" spans="2:2" ht="13.8" x14ac:dyDescent="0.3">
      <c r="B496" s="35"/>
    </row>
    <row r="497" spans="2:2" ht="13.8" x14ac:dyDescent="0.3">
      <c r="B497" s="35"/>
    </row>
    <row r="498" spans="2:2" ht="13.8" x14ac:dyDescent="0.3">
      <c r="B498" s="35"/>
    </row>
    <row r="499" spans="2:2" ht="13.8" x14ac:dyDescent="0.3">
      <c r="B499" s="35"/>
    </row>
    <row r="500" spans="2:2" ht="13.8" x14ac:dyDescent="0.3">
      <c r="B500" s="35"/>
    </row>
    <row r="501" spans="2:2" ht="13.8" x14ac:dyDescent="0.3">
      <c r="B501" s="35"/>
    </row>
    <row r="502" spans="2:2" ht="13.8" x14ac:dyDescent="0.3">
      <c r="B502" s="35"/>
    </row>
    <row r="503" spans="2:2" ht="13.8" x14ac:dyDescent="0.3">
      <c r="B503" s="35"/>
    </row>
    <row r="504" spans="2:2" ht="13.8" x14ac:dyDescent="0.3">
      <c r="B504" s="35"/>
    </row>
    <row r="505" spans="2:2" ht="13.8" x14ac:dyDescent="0.3">
      <c r="B505" s="35"/>
    </row>
    <row r="506" spans="2:2" ht="13.8" x14ac:dyDescent="0.3">
      <c r="B506" s="35"/>
    </row>
    <row r="507" spans="2:2" ht="13.8" x14ac:dyDescent="0.3">
      <c r="B507" s="35"/>
    </row>
    <row r="508" spans="2:2" ht="13.8" x14ac:dyDescent="0.3">
      <c r="B508" s="35"/>
    </row>
    <row r="509" spans="2:2" ht="13.8" x14ac:dyDescent="0.3">
      <c r="B509" s="35"/>
    </row>
    <row r="510" spans="2:2" ht="13.8" x14ac:dyDescent="0.3">
      <c r="B510" s="35"/>
    </row>
    <row r="511" spans="2:2" ht="13.8" x14ac:dyDescent="0.3">
      <c r="B511" s="35"/>
    </row>
    <row r="512" spans="2:2" ht="13.8" x14ac:dyDescent="0.3">
      <c r="B512" s="35"/>
    </row>
    <row r="513" spans="2:2" ht="13.8" x14ac:dyDescent="0.3">
      <c r="B513" s="35"/>
    </row>
    <row r="514" spans="2:2" ht="13.8" x14ac:dyDescent="0.3">
      <c r="B514" s="35"/>
    </row>
    <row r="515" spans="2:2" ht="13.8" x14ac:dyDescent="0.3">
      <c r="B515" s="35"/>
    </row>
    <row r="516" spans="2:2" ht="13.8" x14ac:dyDescent="0.3">
      <c r="B516" s="35"/>
    </row>
    <row r="517" spans="2:2" ht="13.8" x14ac:dyDescent="0.3">
      <c r="B517" s="35"/>
    </row>
    <row r="518" spans="2:2" ht="13.8" x14ac:dyDescent="0.3">
      <c r="B518" s="35"/>
    </row>
    <row r="519" spans="2:2" ht="13.8" x14ac:dyDescent="0.3">
      <c r="B519" s="35"/>
    </row>
    <row r="520" spans="2:2" ht="13.8" x14ac:dyDescent="0.3">
      <c r="B520" s="35"/>
    </row>
    <row r="521" spans="2:2" ht="13.8" x14ac:dyDescent="0.3">
      <c r="B521" s="35"/>
    </row>
    <row r="522" spans="2:2" ht="13.8" x14ac:dyDescent="0.3">
      <c r="B522" s="35"/>
    </row>
    <row r="523" spans="2:2" ht="13.8" x14ac:dyDescent="0.3">
      <c r="B523" s="35"/>
    </row>
    <row r="524" spans="2:2" ht="13.8" x14ac:dyDescent="0.3">
      <c r="B524" s="35"/>
    </row>
    <row r="525" spans="2:2" ht="13.8" x14ac:dyDescent="0.3">
      <c r="B525" s="35"/>
    </row>
    <row r="526" spans="2:2" ht="13.8" x14ac:dyDescent="0.3">
      <c r="B526" s="35"/>
    </row>
    <row r="527" spans="2:2" ht="13.8" x14ac:dyDescent="0.3">
      <c r="B527" s="35"/>
    </row>
    <row r="528" spans="2:2" ht="13.8" x14ac:dyDescent="0.3">
      <c r="B528" s="35"/>
    </row>
    <row r="529" spans="2:2" ht="13.8" x14ac:dyDescent="0.3">
      <c r="B529" s="35"/>
    </row>
    <row r="530" spans="2:2" ht="13.8" x14ac:dyDescent="0.3">
      <c r="B530" s="35"/>
    </row>
    <row r="531" spans="2:2" ht="13.8" x14ac:dyDescent="0.3">
      <c r="B531" s="35"/>
    </row>
    <row r="532" spans="2:2" ht="13.8" x14ac:dyDescent="0.3">
      <c r="B532" s="35"/>
    </row>
    <row r="533" spans="2:2" ht="13.8" x14ac:dyDescent="0.3">
      <c r="B533" s="35"/>
    </row>
    <row r="534" spans="2:2" ht="13.8" x14ac:dyDescent="0.3">
      <c r="B534" s="35"/>
    </row>
    <row r="535" spans="2:2" ht="13.8" x14ac:dyDescent="0.3">
      <c r="B535" s="35"/>
    </row>
    <row r="536" spans="2:2" ht="13.8" x14ac:dyDescent="0.3">
      <c r="B536" s="35"/>
    </row>
    <row r="537" spans="2:2" ht="13.8" x14ac:dyDescent="0.3">
      <c r="B537" s="35"/>
    </row>
    <row r="538" spans="2:2" ht="13.8" x14ac:dyDescent="0.3">
      <c r="B538" s="35"/>
    </row>
    <row r="539" spans="2:2" ht="13.8" x14ac:dyDescent="0.3">
      <c r="B539" s="35"/>
    </row>
    <row r="540" spans="2:2" ht="13.8" x14ac:dyDescent="0.3">
      <c r="B540" s="35"/>
    </row>
    <row r="541" spans="2:2" ht="13.8" x14ac:dyDescent="0.3">
      <c r="B541" s="35"/>
    </row>
    <row r="542" spans="2:2" ht="13.8" x14ac:dyDescent="0.3">
      <c r="B542" s="35"/>
    </row>
    <row r="543" spans="2:2" ht="13.8" x14ac:dyDescent="0.3">
      <c r="B543" s="35"/>
    </row>
    <row r="544" spans="2:2" ht="13.8" x14ac:dyDescent="0.3">
      <c r="B544" s="35"/>
    </row>
    <row r="545" spans="2:2" ht="13.8" x14ac:dyDescent="0.3">
      <c r="B545" s="35"/>
    </row>
    <row r="546" spans="2:2" ht="13.8" x14ac:dyDescent="0.3">
      <c r="B546" s="35"/>
    </row>
    <row r="547" spans="2:2" ht="13.8" x14ac:dyDescent="0.3">
      <c r="B547" s="35"/>
    </row>
    <row r="548" spans="2:2" ht="13.8" x14ac:dyDescent="0.3">
      <c r="B548" s="35"/>
    </row>
    <row r="549" spans="2:2" ht="13.8" x14ac:dyDescent="0.3">
      <c r="B549" s="35"/>
    </row>
    <row r="550" spans="2:2" ht="13.8" x14ac:dyDescent="0.3">
      <c r="B550" s="35"/>
    </row>
    <row r="551" spans="2:2" ht="13.8" x14ac:dyDescent="0.3">
      <c r="B551" s="35"/>
    </row>
    <row r="552" spans="2:2" ht="13.8" x14ac:dyDescent="0.3">
      <c r="B552" s="35"/>
    </row>
    <row r="553" spans="2:2" ht="13.8" x14ac:dyDescent="0.3">
      <c r="B553" s="35"/>
    </row>
    <row r="554" spans="2:2" ht="13.8" x14ac:dyDescent="0.3">
      <c r="B554" s="35"/>
    </row>
    <row r="555" spans="2:2" ht="13.8" x14ac:dyDescent="0.3">
      <c r="B555" s="35"/>
    </row>
    <row r="556" spans="2:2" ht="13.8" x14ac:dyDescent="0.3">
      <c r="B556" s="35"/>
    </row>
    <row r="557" spans="2:2" ht="13.8" x14ac:dyDescent="0.3">
      <c r="B557" s="35"/>
    </row>
    <row r="558" spans="2:2" ht="13.8" x14ac:dyDescent="0.3">
      <c r="B558" s="35"/>
    </row>
    <row r="559" spans="2:2" ht="13.8" x14ac:dyDescent="0.3">
      <c r="B559" s="35"/>
    </row>
    <row r="560" spans="2:2" ht="13.8" x14ac:dyDescent="0.3">
      <c r="B560" s="35"/>
    </row>
    <row r="561" spans="2:2" ht="13.8" x14ac:dyDescent="0.3">
      <c r="B561" s="35"/>
    </row>
    <row r="562" spans="2:2" ht="13.8" x14ac:dyDescent="0.3">
      <c r="B562" s="35"/>
    </row>
    <row r="563" spans="2:2" ht="13.8" x14ac:dyDescent="0.3">
      <c r="B563" s="35"/>
    </row>
    <row r="564" spans="2:2" ht="13.8" x14ac:dyDescent="0.3">
      <c r="B564" s="35"/>
    </row>
    <row r="565" spans="2:2" ht="13.8" x14ac:dyDescent="0.3">
      <c r="B565" s="35"/>
    </row>
    <row r="566" spans="2:2" ht="13.8" x14ac:dyDescent="0.3">
      <c r="B566" s="35"/>
    </row>
    <row r="567" spans="2:2" ht="13.8" x14ac:dyDescent="0.3">
      <c r="B567" s="35"/>
    </row>
    <row r="568" spans="2:2" ht="13.8" x14ac:dyDescent="0.3">
      <c r="B568" s="35"/>
    </row>
    <row r="569" spans="2:2" ht="13.8" x14ac:dyDescent="0.3">
      <c r="B569" s="35"/>
    </row>
    <row r="570" spans="2:2" ht="13.8" x14ac:dyDescent="0.3">
      <c r="B570" s="35"/>
    </row>
    <row r="571" spans="2:2" ht="13.8" x14ac:dyDescent="0.3">
      <c r="B571" s="35"/>
    </row>
    <row r="572" spans="2:2" ht="13.8" x14ac:dyDescent="0.3">
      <c r="B572" s="35"/>
    </row>
    <row r="573" spans="2:2" ht="13.8" x14ac:dyDescent="0.3">
      <c r="B573" s="35"/>
    </row>
    <row r="574" spans="2:2" ht="13.8" x14ac:dyDescent="0.3">
      <c r="B574" s="35"/>
    </row>
    <row r="575" spans="2:2" ht="13.8" x14ac:dyDescent="0.3">
      <c r="B575" s="35"/>
    </row>
    <row r="576" spans="2:2" ht="13.8" x14ac:dyDescent="0.3">
      <c r="B576" s="35"/>
    </row>
    <row r="577" spans="2:2" ht="13.8" x14ac:dyDescent="0.3">
      <c r="B577" s="35"/>
    </row>
    <row r="578" spans="2:2" ht="13.8" x14ac:dyDescent="0.3">
      <c r="B578" s="35"/>
    </row>
    <row r="579" spans="2:2" ht="13.8" x14ac:dyDescent="0.3">
      <c r="B579" s="35"/>
    </row>
    <row r="580" spans="2:2" ht="13.8" x14ac:dyDescent="0.3">
      <c r="B580" s="35"/>
    </row>
    <row r="581" spans="2:2" ht="13.8" x14ac:dyDescent="0.3">
      <c r="B581" s="35"/>
    </row>
    <row r="582" spans="2:2" ht="13.8" x14ac:dyDescent="0.3">
      <c r="B582" s="35"/>
    </row>
    <row r="583" spans="2:2" ht="13.8" x14ac:dyDescent="0.3">
      <c r="B583" s="35"/>
    </row>
    <row r="584" spans="2:2" ht="13.8" x14ac:dyDescent="0.3">
      <c r="B584" s="35"/>
    </row>
    <row r="585" spans="2:2" ht="13.8" x14ac:dyDescent="0.3">
      <c r="B585" s="35"/>
    </row>
    <row r="586" spans="2:2" ht="13.8" x14ac:dyDescent="0.3">
      <c r="B586" s="35"/>
    </row>
    <row r="587" spans="2:2" ht="13.8" x14ac:dyDescent="0.3">
      <c r="B587" s="35"/>
    </row>
    <row r="588" spans="2:2" ht="13.8" x14ac:dyDescent="0.3">
      <c r="B588" s="35"/>
    </row>
    <row r="589" spans="2:2" ht="13.8" x14ac:dyDescent="0.3">
      <c r="B589" s="35"/>
    </row>
    <row r="590" spans="2:2" ht="13.8" x14ac:dyDescent="0.3">
      <c r="B590" s="35"/>
    </row>
    <row r="591" spans="2:2" ht="13.8" x14ac:dyDescent="0.3">
      <c r="B591" s="35"/>
    </row>
    <row r="592" spans="2:2" ht="13.8" x14ac:dyDescent="0.3">
      <c r="B592" s="35"/>
    </row>
    <row r="593" spans="2:2" ht="13.8" x14ac:dyDescent="0.3">
      <c r="B593" s="35"/>
    </row>
    <row r="594" spans="2:2" ht="13.8" x14ac:dyDescent="0.3">
      <c r="B594" s="35"/>
    </row>
    <row r="595" spans="2:2" ht="13.8" x14ac:dyDescent="0.3">
      <c r="B595" s="35"/>
    </row>
    <row r="596" spans="2:2" ht="13.8" x14ac:dyDescent="0.3">
      <c r="B596" s="35"/>
    </row>
    <row r="597" spans="2:2" ht="13.8" x14ac:dyDescent="0.3">
      <c r="B597" s="35"/>
    </row>
    <row r="598" spans="2:2" ht="13.8" x14ac:dyDescent="0.3">
      <c r="B598" s="35"/>
    </row>
    <row r="599" spans="2:2" ht="13.8" x14ac:dyDescent="0.3">
      <c r="B599" s="35"/>
    </row>
    <row r="600" spans="2:2" ht="13.8" x14ac:dyDescent="0.3">
      <c r="B600" s="35"/>
    </row>
    <row r="601" spans="2:2" ht="13.8" x14ac:dyDescent="0.3">
      <c r="B601" s="35"/>
    </row>
    <row r="602" spans="2:2" ht="13.8" x14ac:dyDescent="0.3">
      <c r="B602" s="35"/>
    </row>
    <row r="603" spans="2:2" ht="13.8" x14ac:dyDescent="0.3">
      <c r="B603" s="35"/>
    </row>
    <row r="604" spans="2:2" ht="13.8" x14ac:dyDescent="0.3">
      <c r="B604" s="35"/>
    </row>
    <row r="605" spans="2:2" ht="13.8" x14ac:dyDescent="0.3">
      <c r="B605" s="35"/>
    </row>
    <row r="606" spans="2:2" ht="13.8" x14ac:dyDescent="0.3">
      <c r="B606" s="35"/>
    </row>
    <row r="607" spans="2:2" ht="13.8" x14ac:dyDescent="0.3">
      <c r="B607" s="35"/>
    </row>
    <row r="608" spans="2:2" ht="13.8" x14ac:dyDescent="0.3">
      <c r="B608" s="35"/>
    </row>
    <row r="609" spans="2:2" ht="13.8" x14ac:dyDescent="0.3">
      <c r="B609" s="35"/>
    </row>
    <row r="610" spans="2:2" ht="13.8" x14ac:dyDescent="0.3">
      <c r="B610" s="35"/>
    </row>
    <row r="611" spans="2:2" ht="13.8" x14ac:dyDescent="0.3">
      <c r="B611" s="35"/>
    </row>
    <row r="612" spans="2:2" ht="13.8" x14ac:dyDescent="0.3">
      <c r="B612" s="35"/>
    </row>
    <row r="613" spans="2:2" ht="13.8" x14ac:dyDescent="0.3">
      <c r="B613" s="35"/>
    </row>
    <row r="614" spans="2:2" ht="13.8" x14ac:dyDescent="0.3">
      <c r="B614" s="35"/>
    </row>
    <row r="615" spans="2:2" ht="13.8" x14ac:dyDescent="0.3">
      <c r="B615" s="35"/>
    </row>
    <row r="616" spans="2:2" ht="13.8" x14ac:dyDescent="0.3">
      <c r="B616" s="35"/>
    </row>
    <row r="617" spans="2:2" ht="13.8" x14ac:dyDescent="0.3">
      <c r="B617" s="35"/>
    </row>
    <row r="618" spans="2:2" ht="13.8" x14ac:dyDescent="0.3">
      <c r="B618" s="35"/>
    </row>
    <row r="619" spans="2:2" ht="13.8" x14ac:dyDescent="0.3">
      <c r="B619" s="35"/>
    </row>
    <row r="620" spans="2:2" ht="13.8" x14ac:dyDescent="0.3">
      <c r="B620" s="35"/>
    </row>
    <row r="621" spans="2:2" ht="13.8" x14ac:dyDescent="0.3">
      <c r="B621" s="35"/>
    </row>
    <row r="622" spans="2:2" ht="13.8" x14ac:dyDescent="0.3">
      <c r="B622" s="35"/>
    </row>
    <row r="623" spans="2:2" ht="13.8" x14ac:dyDescent="0.3">
      <c r="B623" s="35"/>
    </row>
    <row r="624" spans="2:2" ht="13.8" x14ac:dyDescent="0.3">
      <c r="B624" s="35"/>
    </row>
    <row r="625" spans="2:2" ht="13.8" x14ac:dyDescent="0.3">
      <c r="B625" s="35"/>
    </row>
    <row r="626" spans="2:2" ht="13.8" x14ac:dyDescent="0.3">
      <c r="B626" s="35"/>
    </row>
    <row r="627" spans="2:2" ht="13.8" x14ac:dyDescent="0.3">
      <c r="B627" s="35"/>
    </row>
    <row r="628" spans="2:2" ht="13.8" x14ac:dyDescent="0.3">
      <c r="B628" s="35"/>
    </row>
    <row r="629" spans="2:2" ht="13.8" x14ac:dyDescent="0.3">
      <c r="B629" s="35"/>
    </row>
    <row r="630" spans="2:2" ht="13.8" x14ac:dyDescent="0.3">
      <c r="B630" s="35"/>
    </row>
    <row r="631" spans="2:2" ht="13.8" x14ac:dyDescent="0.3">
      <c r="B631" s="35"/>
    </row>
    <row r="632" spans="2:2" ht="13.8" x14ac:dyDescent="0.3">
      <c r="B632" s="35"/>
    </row>
    <row r="633" spans="2:2" ht="13.8" x14ac:dyDescent="0.3">
      <c r="B633" s="35"/>
    </row>
    <row r="634" spans="2:2" ht="13.8" x14ac:dyDescent="0.3">
      <c r="B634" s="35"/>
    </row>
    <row r="635" spans="2:2" ht="13.8" x14ac:dyDescent="0.3">
      <c r="B635" s="35"/>
    </row>
    <row r="636" spans="2:2" ht="13.8" x14ac:dyDescent="0.3">
      <c r="B636" s="35"/>
    </row>
    <row r="637" spans="2:2" ht="13.8" x14ac:dyDescent="0.3">
      <c r="B637" s="35"/>
    </row>
    <row r="638" spans="2:2" ht="13.8" x14ac:dyDescent="0.3">
      <c r="B638" s="35"/>
    </row>
    <row r="639" spans="2:2" ht="13.8" x14ac:dyDescent="0.3">
      <c r="B639" s="35"/>
    </row>
    <row r="640" spans="2:2" ht="13.8" x14ac:dyDescent="0.3">
      <c r="B640" s="35"/>
    </row>
    <row r="641" spans="2:2" ht="13.8" x14ac:dyDescent="0.3">
      <c r="B641" s="35"/>
    </row>
    <row r="642" spans="2:2" ht="13.8" x14ac:dyDescent="0.3">
      <c r="B642" s="35"/>
    </row>
    <row r="643" spans="2:2" ht="13.8" x14ac:dyDescent="0.3">
      <c r="B643" s="35"/>
    </row>
    <row r="644" spans="2:2" ht="13.8" x14ac:dyDescent="0.3">
      <c r="B644" s="35"/>
    </row>
    <row r="645" spans="2:2" ht="13.8" x14ac:dyDescent="0.3">
      <c r="B645" s="35"/>
    </row>
    <row r="646" spans="2:2" ht="13.8" x14ac:dyDescent="0.3">
      <c r="B646" s="35"/>
    </row>
    <row r="647" spans="2:2" ht="13.8" x14ac:dyDescent="0.3">
      <c r="B647" s="35"/>
    </row>
    <row r="648" spans="2:2" ht="13.8" x14ac:dyDescent="0.3">
      <c r="B648" s="35"/>
    </row>
    <row r="649" spans="2:2" ht="13.8" x14ac:dyDescent="0.3">
      <c r="B649" s="35"/>
    </row>
    <row r="650" spans="2:2" ht="13.8" x14ac:dyDescent="0.3">
      <c r="B650" s="35"/>
    </row>
    <row r="651" spans="2:2" ht="13.8" x14ac:dyDescent="0.3">
      <c r="B651" s="35"/>
    </row>
    <row r="652" spans="2:2" ht="13.8" x14ac:dyDescent="0.3">
      <c r="B652" s="35"/>
    </row>
    <row r="653" spans="2:2" ht="13.8" x14ac:dyDescent="0.3">
      <c r="B653" s="35"/>
    </row>
    <row r="654" spans="2:2" ht="13.8" x14ac:dyDescent="0.3">
      <c r="B654" s="35"/>
    </row>
    <row r="655" spans="2:2" ht="13.8" x14ac:dyDescent="0.3">
      <c r="B655" s="35"/>
    </row>
    <row r="656" spans="2:2" ht="13.8" x14ac:dyDescent="0.3">
      <c r="B656" s="35"/>
    </row>
    <row r="657" spans="2:2" ht="13.8" x14ac:dyDescent="0.3">
      <c r="B657" s="35"/>
    </row>
    <row r="658" spans="2:2" ht="13.8" x14ac:dyDescent="0.3">
      <c r="B658" s="35"/>
    </row>
    <row r="659" spans="2:2" ht="13.8" x14ac:dyDescent="0.3">
      <c r="B659" s="35"/>
    </row>
    <row r="660" spans="2:2" ht="13.8" x14ac:dyDescent="0.3">
      <c r="B660" s="35"/>
    </row>
    <row r="661" spans="2:2" ht="13.8" x14ac:dyDescent="0.3">
      <c r="B661" s="35"/>
    </row>
    <row r="662" spans="2:2" ht="13.8" x14ac:dyDescent="0.3">
      <c r="B662" s="35"/>
    </row>
    <row r="663" spans="2:2" ht="13.8" x14ac:dyDescent="0.3">
      <c r="B663" s="35"/>
    </row>
    <row r="664" spans="2:2" ht="13.8" x14ac:dyDescent="0.3">
      <c r="B664" s="35"/>
    </row>
    <row r="665" spans="2:2" ht="13.8" x14ac:dyDescent="0.3">
      <c r="B665" s="35"/>
    </row>
    <row r="666" spans="2:2" ht="13.8" x14ac:dyDescent="0.3">
      <c r="B666" s="35"/>
    </row>
    <row r="667" spans="2:2" ht="13.8" x14ac:dyDescent="0.3">
      <c r="B667" s="35"/>
    </row>
    <row r="668" spans="2:2" ht="13.8" x14ac:dyDescent="0.3">
      <c r="B668" s="35"/>
    </row>
    <row r="669" spans="2:2" ht="13.8" x14ac:dyDescent="0.3">
      <c r="B669" s="35"/>
    </row>
    <row r="670" spans="2:2" ht="13.8" x14ac:dyDescent="0.3">
      <c r="B670" s="35"/>
    </row>
    <row r="671" spans="2:2" ht="13.8" x14ac:dyDescent="0.3">
      <c r="B671" s="35"/>
    </row>
    <row r="672" spans="2:2" ht="13.8" x14ac:dyDescent="0.3">
      <c r="B672" s="35"/>
    </row>
    <row r="673" spans="2:2" ht="13.8" x14ac:dyDescent="0.3">
      <c r="B673" s="35"/>
    </row>
    <row r="674" spans="2:2" ht="13.8" x14ac:dyDescent="0.3">
      <c r="B674" s="35"/>
    </row>
    <row r="675" spans="2:2" ht="13.8" x14ac:dyDescent="0.3">
      <c r="B675" s="35"/>
    </row>
    <row r="676" spans="2:2" ht="13.8" x14ac:dyDescent="0.3">
      <c r="B676" s="35"/>
    </row>
    <row r="677" spans="2:2" ht="13.8" x14ac:dyDescent="0.3">
      <c r="B677" s="35"/>
    </row>
    <row r="678" spans="2:2" ht="13.8" x14ac:dyDescent="0.3">
      <c r="B678" s="35"/>
    </row>
    <row r="679" spans="2:2" ht="13.8" x14ac:dyDescent="0.3">
      <c r="B679" s="35"/>
    </row>
    <row r="680" spans="2:2" ht="13.8" x14ac:dyDescent="0.3">
      <c r="B680" s="35"/>
    </row>
    <row r="681" spans="2:2" ht="13.8" x14ac:dyDescent="0.3">
      <c r="B681" s="35"/>
    </row>
    <row r="682" spans="2:2" ht="13.8" x14ac:dyDescent="0.3">
      <c r="B682" s="35"/>
    </row>
    <row r="683" spans="2:2" ht="13.8" x14ac:dyDescent="0.3">
      <c r="B683" s="35"/>
    </row>
    <row r="684" spans="2:2" ht="13.8" x14ac:dyDescent="0.3">
      <c r="B684" s="35"/>
    </row>
    <row r="685" spans="2:2" ht="13.8" x14ac:dyDescent="0.3">
      <c r="B685" s="35"/>
    </row>
    <row r="686" spans="2:2" ht="13.8" x14ac:dyDescent="0.3">
      <c r="B686" s="35"/>
    </row>
    <row r="687" spans="2:2" ht="13.8" x14ac:dyDescent="0.3">
      <c r="B687" s="35"/>
    </row>
    <row r="688" spans="2:2" ht="13.8" x14ac:dyDescent="0.3">
      <c r="B688" s="35"/>
    </row>
    <row r="689" spans="2:2" ht="13.8" x14ac:dyDescent="0.3">
      <c r="B689" s="35"/>
    </row>
    <row r="690" spans="2:2" ht="13.8" x14ac:dyDescent="0.3">
      <c r="B690" s="35"/>
    </row>
    <row r="691" spans="2:2" ht="13.8" x14ac:dyDescent="0.3">
      <c r="B691" s="35"/>
    </row>
    <row r="692" spans="2:2" ht="13.8" x14ac:dyDescent="0.3">
      <c r="B692" s="35"/>
    </row>
    <row r="693" spans="2:2" ht="13.8" x14ac:dyDescent="0.3">
      <c r="B693" s="35"/>
    </row>
    <row r="694" spans="2:2" ht="13.8" x14ac:dyDescent="0.3">
      <c r="B694" s="35"/>
    </row>
    <row r="695" spans="2:2" ht="13.8" x14ac:dyDescent="0.3">
      <c r="B695" s="35"/>
    </row>
    <row r="696" spans="2:2" ht="13.8" x14ac:dyDescent="0.3">
      <c r="B696" s="35"/>
    </row>
    <row r="697" spans="2:2" ht="13.8" x14ac:dyDescent="0.3">
      <c r="B697" s="35"/>
    </row>
    <row r="698" spans="2:2" ht="13.8" x14ac:dyDescent="0.3">
      <c r="B698" s="35"/>
    </row>
    <row r="699" spans="2:2" ht="13.8" x14ac:dyDescent="0.3">
      <c r="B699" s="35"/>
    </row>
    <row r="700" spans="2:2" ht="13.8" x14ac:dyDescent="0.3">
      <c r="B700" s="35"/>
    </row>
    <row r="701" spans="2:2" ht="13.8" x14ac:dyDescent="0.3">
      <c r="B701" s="35"/>
    </row>
    <row r="702" spans="2:2" ht="13.8" x14ac:dyDescent="0.3">
      <c r="B702" s="35"/>
    </row>
    <row r="703" spans="2:2" ht="13.8" x14ac:dyDescent="0.3">
      <c r="B703" s="35"/>
    </row>
    <row r="704" spans="2:2" ht="13.8" x14ac:dyDescent="0.3">
      <c r="B704" s="35"/>
    </row>
    <row r="705" spans="2:2" ht="13.8" x14ac:dyDescent="0.3">
      <c r="B705" s="35"/>
    </row>
    <row r="706" spans="2:2" ht="13.8" x14ac:dyDescent="0.3">
      <c r="B706" s="35"/>
    </row>
    <row r="707" spans="2:2" ht="13.8" x14ac:dyDescent="0.3">
      <c r="B707" s="35"/>
    </row>
    <row r="708" spans="2:2" ht="13.8" x14ac:dyDescent="0.3">
      <c r="B708" s="35"/>
    </row>
    <row r="709" spans="2:2" ht="13.8" x14ac:dyDescent="0.3">
      <c r="B709" s="35"/>
    </row>
    <row r="710" spans="2:2" ht="13.8" x14ac:dyDescent="0.3">
      <c r="B710" s="35"/>
    </row>
    <row r="711" spans="2:2" ht="13.8" x14ac:dyDescent="0.3">
      <c r="B711" s="35"/>
    </row>
    <row r="712" spans="2:2" ht="13.8" x14ac:dyDescent="0.3">
      <c r="B712" s="35"/>
    </row>
    <row r="713" spans="2:2" ht="13.8" x14ac:dyDescent="0.3">
      <c r="B713" s="35"/>
    </row>
    <row r="714" spans="2:2" ht="13.8" x14ac:dyDescent="0.3">
      <c r="B714" s="35"/>
    </row>
    <row r="715" spans="2:2" ht="13.8" x14ac:dyDescent="0.3">
      <c r="B715" s="35"/>
    </row>
    <row r="716" spans="2:2" ht="13.8" x14ac:dyDescent="0.3">
      <c r="B716" s="35"/>
    </row>
    <row r="717" spans="2:2" ht="13.8" x14ac:dyDescent="0.3">
      <c r="B717" s="35"/>
    </row>
    <row r="718" spans="2:2" ht="13.8" x14ac:dyDescent="0.3">
      <c r="B718" s="35"/>
    </row>
    <row r="719" spans="2:2" ht="13.8" x14ac:dyDescent="0.3">
      <c r="B719" s="35"/>
    </row>
    <row r="720" spans="2:2" ht="13.8" x14ac:dyDescent="0.3">
      <c r="B720" s="35"/>
    </row>
    <row r="721" spans="2:2" ht="13.8" x14ac:dyDescent="0.3">
      <c r="B721" s="35"/>
    </row>
    <row r="722" spans="2:2" ht="13.8" x14ac:dyDescent="0.3">
      <c r="B722" s="35"/>
    </row>
    <row r="723" spans="2:2" ht="13.8" x14ac:dyDescent="0.3">
      <c r="B723" s="35"/>
    </row>
    <row r="724" spans="2:2" ht="13.8" x14ac:dyDescent="0.3">
      <c r="B724" s="35"/>
    </row>
    <row r="725" spans="2:2" ht="13.8" x14ac:dyDescent="0.3">
      <c r="B725" s="35"/>
    </row>
    <row r="726" spans="2:2" ht="13.8" x14ac:dyDescent="0.3">
      <c r="B726" s="35"/>
    </row>
    <row r="727" spans="2:2" ht="13.8" x14ac:dyDescent="0.3">
      <c r="B727" s="35"/>
    </row>
    <row r="728" spans="2:2" ht="13.8" x14ac:dyDescent="0.3">
      <c r="B728" s="35"/>
    </row>
    <row r="729" spans="2:2" ht="13.8" x14ac:dyDescent="0.3">
      <c r="B729" s="35"/>
    </row>
    <row r="730" spans="2:2" ht="13.8" x14ac:dyDescent="0.3">
      <c r="B730" s="35"/>
    </row>
    <row r="731" spans="2:2" ht="13.8" x14ac:dyDescent="0.3">
      <c r="B731" s="35"/>
    </row>
    <row r="732" spans="2:2" ht="13.8" x14ac:dyDescent="0.3">
      <c r="B732" s="35"/>
    </row>
    <row r="733" spans="2:2" ht="13.8" x14ac:dyDescent="0.3">
      <c r="B733" s="35"/>
    </row>
    <row r="734" spans="2:2" ht="13.8" x14ac:dyDescent="0.3">
      <c r="B734" s="35"/>
    </row>
    <row r="735" spans="2:2" ht="13.8" x14ac:dyDescent="0.3">
      <c r="B735" s="35"/>
    </row>
    <row r="736" spans="2:2" ht="13.8" x14ac:dyDescent="0.3">
      <c r="B736" s="35"/>
    </row>
    <row r="737" spans="2:2" ht="13.8" x14ac:dyDescent="0.3">
      <c r="B737" s="35"/>
    </row>
    <row r="738" spans="2:2" ht="13.8" x14ac:dyDescent="0.3">
      <c r="B738" s="35"/>
    </row>
    <row r="739" spans="2:2" ht="13.8" x14ac:dyDescent="0.3">
      <c r="B739" s="35"/>
    </row>
    <row r="740" spans="2:2" ht="13.8" x14ac:dyDescent="0.3">
      <c r="B740" s="35"/>
    </row>
    <row r="741" spans="2:2" ht="13.8" x14ac:dyDescent="0.3">
      <c r="B741" s="35"/>
    </row>
    <row r="742" spans="2:2" ht="13.8" x14ac:dyDescent="0.3">
      <c r="B742" s="35"/>
    </row>
    <row r="743" spans="2:2" ht="13.8" x14ac:dyDescent="0.3">
      <c r="B743" s="35"/>
    </row>
    <row r="744" spans="2:2" ht="13.8" x14ac:dyDescent="0.3">
      <c r="B744" s="35"/>
    </row>
    <row r="745" spans="2:2" ht="13.8" x14ac:dyDescent="0.3">
      <c r="B745" s="35"/>
    </row>
    <row r="746" spans="2:2" ht="13.8" x14ac:dyDescent="0.3">
      <c r="B746" s="35"/>
    </row>
    <row r="747" spans="2:2" ht="13.8" x14ac:dyDescent="0.3">
      <c r="B747" s="35"/>
    </row>
    <row r="748" spans="2:2" ht="13.8" x14ac:dyDescent="0.3">
      <c r="B748" s="35"/>
    </row>
    <row r="749" spans="2:2" ht="13.8" x14ac:dyDescent="0.3">
      <c r="B749" s="35"/>
    </row>
    <row r="750" spans="2:2" ht="13.8" x14ac:dyDescent="0.3">
      <c r="B750" s="35"/>
    </row>
    <row r="751" spans="2:2" ht="13.8" x14ac:dyDescent="0.3">
      <c r="B751" s="35"/>
    </row>
    <row r="752" spans="2:2" ht="13.8" x14ac:dyDescent="0.3">
      <c r="B752" s="35"/>
    </row>
    <row r="753" spans="2:2" ht="13.8" x14ac:dyDescent="0.3">
      <c r="B753" s="35"/>
    </row>
    <row r="754" spans="2:2" ht="13.8" x14ac:dyDescent="0.3">
      <c r="B754" s="35"/>
    </row>
    <row r="755" spans="2:2" ht="13.8" x14ac:dyDescent="0.3">
      <c r="B755" s="35"/>
    </row>
    <row r="756" spans="2:2" ht="13.8" x14ac:dyDescent="0.3">
      <c r="B756" s="35"/>
    </row>
    <row r="757" spans="2:2" ht="13.8" x14ac:dyDescent="0.3">
      <c r="B757" s="35"/>
    </row>
    <row r="758" spans="2:2" ht="13.8" x14ac:dyDescent="0.3">
      <c r="B758" s="35"/>
    </row>
    <row r="759" spans="2:2" ht="13.8" x14ac:dyDescent="0.3">
      <c r="B759" s="35"/>
    </row>
    <row r="760" spans="2:2" ht="13.8" x14ac:dyDescent="0.3">
      <c r="B760" s="35"/>
    </row>
    <row r="761" spans="2:2" ht="13.8" x14ac:dyDescent="0.3">
      <c r="B761" s="35"/>
    </row>
    <row r="762" spans="2:2" ht="13.8" x14ac:dyDescent="0.3">
      <c r="B762" s="35"/>
    </row>
    <row r="763" spans="2:2" ht="13.8" x14ac:dyDescent="0.3">
      <c r="B763" s="35"/>
    </row>
    <row r="764" spans="2:2" ht="13.8" x14ac:dyDescent="0.3">
      <c r="B764" s="35"/>
    </row>
    <row r="765" spans="2:2" ht="13.8" x14ac:dyDescent="0.3">
      <c r="B765" s="35"/>
    </row>
    <row r="766" spans="2:2" ht="13.8" x14ac:dyDescent="0.3">
      <c r="B766" s="35"/>
    </row>
    <row r="767" spans="2:2" ht="13.8" x14ac:dyDescent="0.3">
      <c r="B767" s="35"/>
    </row>
    <row r="768" spans="2:2" ht="13.8" x14ac:dyDescent="0.3">
      <c r="B768" s="35"/>
    </row>
    <row r="769" spans="2:2" ht="13.8" x14ac:dyDescent="0.3">
      <c r="B769" s="35"/>
    </row>
    <row r="770" spans="2:2" ht="13.8" x14ac:dyDescent="0.3">
      <c r="B770" s="35"/>
    </row>
    <row r="771" spans="2:2" ht="13.8" x14ac:dyDescent="0.3">
      <c r="B771" s="35"/>
    </row>
    <row r="772" spans="2:2" ht="13.8" x14ac:dyDescent="0.3">
      <c r="B772" s="35"/>
    </row>
    <row r="773" spans="2:2" ht="13.8" x14ac:dyDescent="0.3">
      <c r="B773" s="35"/>
    </row>
    <row r="774" spans="2:2" ht="13.8" x14ac:dyDescent="0.3">
      <c r="B774" s="35"/>
    </row>
    <row r="775" spans="2:2" ht="13.8" x14ac:dyDescent="0.3">
      <c r="B775" s="35"/>
    </row>
    <row r="776" spans="2:2" ht="13.8" x14ac:dyDescent="0.3">
      <c r="B776" s="35"/>
    </row>
    <row r="777" spans="2:2" ht="13.8" x14ac:dyDescent="0.3">
      <c r="B777" s="35"/>
    </row>
    <row r="778" spans="2:2" ht="13.8" x14ac:dyDescent="0.3">
      <c r="B778" s="35"/>
    </row>
    <row r="779" spans="2:2" ht="13.8" x14ac:dyDescent="0.3">
      <c r="B779" s="35"/>
    </row>
    <row r="780" spans="2:2" ht="13.8" x14ac:dyDescent="0.3">
      <c r="B780" s="35"/>
    </row>
    <row r="781" spans="2:2" ht="13.8" x14ac:dyDescent="0.3">
      <c r="B781" s="35"/>
    </row>
    <row r="782" spans="2:2" ht="13.8" x14ac:dyDescent="0.3">
      <c r="B782" s="35"/>
    </row>
    <row r="783" spans="2:2" ht="13.8" x14ac:dyDescent="0.3">
      <c r="B783" s="35"/>
    </row>
    <row r="784" spans="2:2" ht="13.8" x14ac:dyDescent="0.3">
      <c r="B784" s="35"/>
    </row>
    <row r="785" spans="2:2" ht="13.8" x14ac:dyDescent="0.3">
      <c r="B785" s="35"/>
    </row>
    <row r="786" spans="2:2" ht="13.8" x14ac:dyDescent="0.3">
      <c r="B786" s="35"/>
    </row>
    <row r="787" spans="2:2" ht="13.8" x14ac:dyDescent="0.3">
      <c r="B787" s="35"/>
    </row>
    <row r="788" spans="2:2" ht="13.8" x14ac:dyDescent="0.3">
      <c r="B788" s="35"/>
    </row>
    <row r="789" spans="2:2" ht="13.8" x14ac:dyDescent="0.3">
      <c r="B789" s="35"/>
    </row>
    <row r="790" spans="2:2" ht="13.8" x14ac:dyDescent="0.3">
      <c r="B790" s="35"/>
    </row>
    <row r="791" spans="2:2" ht="13.8" x14ac:dyDescent="0.3">
      <c r="B791" s="35"/>
    </row>
    <row r="792" spans="2:2" ht="13.8" x14ac:dyDescent="0.3">
      <c r="B792" s="35"/>
    </row>
    <row r="793" spans="2:2" ht="13.8" x14ac:dyDescent="0.3">
      <c r="B793" s="35"/>
    </row>
    <row r="794" spans="2:2" ht="13.8" x14ac:dyDescent="0.3">
      <c r="B794" s="35"/>
    </row>
    <row r="795" spans="2:2" ht="13.8" x14ac:dyDescent="0.3">
      <c r="B795" s="35"/>
    </row>
    <row r="796" spans="2:2" ht="13.8" x14ac:dyDescent="0.3">
      <c r="B796" s="35"/>
    </row>
    <row r="797" spans="2:2" ht="13.8" x14ac:dyDescent="0.3">
      <c r="B797" s="35"/>
    </row>
    <row r="798" spans="2:2" ht="13.8" x14ac:dyDescent="0.3">
      <c r="B798" s="35"/>
    </row>
    <row r="799" spans="2:2" ht="13.8" x14ac:dyDescent="0.3">
      <c r="B799" s="35"/>
    </row>
    <row r="800" spans="2:2" ht="13.8" x14ac:dyDescent="0.3">
      <c r="B800" s="35"/>
    </row>
    <row r="801" spans="2:2" ht="13.8" x14ac:dyDescent="0.3">
      <c r="B801" s="35"/>
    </row>
    <row r="802" spans="2:2" ht="13.8" x14ac:dyDescent="0.3">
      <c r="B802" s="35"/>
    </row>
    <row r="803" spans="2:2" ht="13.8" x14ac:dyDescent="0.3">
      <c r="B803" s="35"/>
    </row>
    <row r="804" spans="2:2" ht="13.8" x14ac:dyDescent="0.3">
      <c r="B804" s="35"/>
    </row>
    <row r="805" spans="2:2" ht="13.8" x14ac:dyDescent="0.3">
      <c r="B805" s="35"/>
    </row>
    <row r="806" spans="2:2" ht="13.8" x14ac:dyDescent="0.3">
      <c r="B806" s="35"/>
    </row>
    <row r="807" spans="2:2" ht="13.8" x14ac:dyDescent="0.3">
      <c r="B807" s="35"/>
    </row>
    <row r="808" spans="2:2" ht="13.8" x14ac:dyDescent="0.3">
      <c r="B808" s="35"/>
    </row>
    <row r="809" spans="2:2" ht="13.8" x14ac:dyDescent="0.3">
      <c r="B809" s="35"/>
    </row>
    <row r="810" spans="2:2" ht="13.8" x14ac:dyDescent="0.3">
      <c r="B810" s="35"/>
    </row>
    <row r="811" spans="2:2" ht="13.8" x14ac:dyDescent="0.3">
      <c r="B811" s="35"/>
    </row>
    <row r="812" spans="2:2" ht="13.8" x14ac:dyDescent="0.3">
      <c r="B812" s="35"/>
    </row>
    <row r="813" spans="2:2" ht="13.8" x14ac:dyDescent="0.3">
      <c r="B813" s="35"/>
    </row>
    <row r="814" spans="2:2" ht="13.8" x14ac:dyDescent="0.3">
      <c r="B814" s="35"/>
    </row>
    <row r="815" spans="2:2" ht="13.8" x14ac:dyDescent="0.3">
      <c r="B815" s="35"/>
    </row>
    <row r="816" spans="2:2" ht="13.8" x14ac:dyDescent="0.3">
      <c r="B816" s="35"/>
    </row>
    <row r="817" spans="2:2" ht="13.8" x14ac:dyDescent="0.3">
      <c r="B817" s="35"/>
    </row>
    <row r="818" spans="2:2" ht="13.8" x14ac:dyDescent="0.3">
      <c r="B818" s="35"/>
    </row>
    <row r="819" spans="2:2" ht="13.8" x14ac:dyDescent="0.3">
      <c r="B819" s="35"/>
    </row>
    <row r="820" spans="2:2" ht="13.8" x14ac:dyDescent="0.3">
      <c r="B820" s="35"/>
    </row>
    <row r="821" spans="2:2" ht="13.8" x14ac:dyDescent="0.3">
      <c r="B821" s="35"/>
    </row>
    <row r="822" spans="2:2" ht="13.8" x14ac:dyDescent="0.3">
      <c r="B822" s="35"/>
    </row>
    <row r="823" spans="2:2" ht="13.8" x14ac:dyDescent="0.3">
      <c r="B823" s="35"/>
    </row>
    <row r="824" spans="2:2" ht="13.8" x14ac:dyDescent="0.3">
      <c r="B824" s="35"/>
    </row>
    <row r="825" spans="2:2" ht="13.8" x14ac:dyDescent="0.3">
      <c r="B825" s="35"/>
    </row>
    <row r="826" spans="2:2" ht="13.8" x14ac:dyDescent="0.3">
      <c r="B826" s="35"/>
    </row>
    <row r="827" spans="2:2" ht="13.8" x14ac:dyDescent="0.3">
      <c r="B827" s="35"/>
    </row>
    <row r="828" spans="2:2" ht="13.8" x14ac:dyDescent="0.3">
      <c r="B828" s="35"/>
    </row>
    <row r="829" spans="2:2" ht="13.8" x14ac:dyDescent="0.3">
      <c r="B829" s="35"/>
    </row>
    <row r="830" spans="2:2" ht="13.8" x14ac:dyDescent="0.3">
      <c r="B830" s="35"/>
    </row>
    <row r="831" spans="2:2" ht="13.8" x14ac:dyDescent="0.3">
      <c r="B831" s="35"/>
    </row>
    <row r="832" spans="2:2" ht="13.8" x14ac:dyDescent="0.3">
      <c r="B832" s="35"/>
    </row>
    <row r="833" spans="2:2" ht="13.8" x14ac:dyDescent="0.3">
      <c r="B833" s="35"/>
    </row>
    <row r="834" spans="2:2" ht="13.8" x14ac:dyDescent="0.3">
      <c r="B834" s="35"/>
    </row>
    <row r="835" spans="2:2" ht="13.8" x14ac:dyDescent="0.3">
      <c r="B835" s="35"/>
    </row>
    <row r="836" spans="2:2" ht="13.8" x14ac:dyDescent="0.3">
      <c r="B836" s="35"/>
    </row>
    <row r="837" spans="2:2" ht="13.8" x14ac:dyDescent="0.3">
      <c r="B837" s="35"/>
    </row>
    <row r="838" spans="2:2" ht="13.8" x14ac:dyDescent="0.3">
      <c r="B838" s="35"/>
    </row>
    <row r="839" spans="2:2" ht="13.8" x14ac:dyDescent="0.3">
      <c r="B839" s="35"/>
    </row>
    <row r="840" spans="2:2" ht="13.8" x14ac:dyDescent="0.3">
      <c r="B840" s="35"/>
    </row>
    <row r="841" spans="2:2" ht="13.8" x14ac:dyDescent="0.3">
      <c r="B841" s="35"/>
    </row>
    <row r="842" spans="2:2" ht="13.8" x14ac:dyDescent="0.3">
      <c r="B842" s="35"/>
    </row>
    <row r="843" spans="2:2" ht="13.8" x14ac:dyDescent="0.3">
      <c r="B843" s="35"/>
    </row>
    <row r="844" spans="2:2" ht="13.8" x14ac:dyDescent="0.3">
      <c r="B844" s="35"/>
    </row>
    <row r="845" spans="2:2" ht="13.8" x14ac:dyDescent="0.3">
      <c r="B845" s="35"/>
    </row>
    <row r="846" spans="2:2" ht="13.8" x14ac:dyDescent="0.3">
      <c r="B846" s="35"/>
    </row>
    <row r="847" spans="2:2" ht="13.8" x14ac:dyDescent="0.3">
      <c r="B847" s="35"/>
    </row>
    <row r="848" spans="2:2" ht="13.8" x14ac:dyDescent="0.3">
      <c r="B848" s="35"/>
    </row>
    <row r="849" spans="2:2" ht="13.8" x14ac:dyDescent="0.3">
      <c r="B849" s="35"/>
    </row>
    <row r="850" spans="2:2" ht="13.8" x14ac:dyDescent="0.3">
      <c r="B850" s="35"/>
    </row>
    <row r="851" spans="2:2" ht="13.8" x14ac:dyDescent="0.3">
      <c r="B851" s="35"/>
    </row>
    <row r="852" spans="2:2" ht="13.8" x14ac:dyDescent="0.3">
      <c r="B852" s="35"/>
    </row>
    <row r="853" spans="2:2" ht="13.8" x14ac:dyDescent="0.3">
      <c r="B853" s="35"/>
    </row>
    <row r="854" spans="2:2" ht="13.8" x14ac:dyDescent="0.3">
      <c r="B854" s="35"/>
    </row>
    <row r="855" spans="2:2" ht="13.8" x14ac:dyDescent="0.3">
      <c r="B855" s="35"/>
    </row>
    <row r="856" spans="2:2" ht="13.8" x14ac:dyDescent="0.3">
      <c r="B856" s="35"/>
    </row>
    <row r="857" spans="2:2" ht="13.8" x14ac:dyDescent="0.3">
      <c r="B857" s="35"/>
    </row>
    <row r="858" spans="2:2" ht="13.8" x14ac:dyDescent="0.3">
      <c r="B858" s="35"/>
    </row>
    <row r="859" spans="2:2" ht="13.8" x14ac:dyDescent="0.3">
      <c r="B859" s="35"/>
    </row>
    <row r="860" spans="2:2" ht="13.8" x14ac:dyDescent="0.3">
      <c r="B860" s="35"/>
    </row>
    <row r="861" spans="2:2" ht="13.8" x14ac:dyDescent="0.3">
      <c r="B861" s="35"/>
    </row>
    <row r="862" spans="2:2" ht="13.8" x14ac:dyDescent="0.3">
      <c r="B862" s="35"/>
    </row>
    <row r="863" spans="2:2" ht="13.8" x14ac:dyDescent="0.3">
      <c r="B863" s="35"/>
    </row>
    <row r="864" spans="2:2" ht="13.8" x14ac:dyDescent="0.3">
      <c r="B864" s="35"/>
    </row>
    <row r="865" spans="2:2" ht="13.8" x14ac:dyDescent="0.3">
      <c r="B865" s="35"/>
    </row>
    <row r="866" spans="2:2" ht="13.8" x14ac:dyDescent="0.3">
      <c r="B866" s="35"/>
    </row>
    <row r="867" spans="2:2" ht="13.8" x14ac:dyDescent="0.3">
      <c r="B867" s="35"/>
    </row>
    <row r="868" spans="2:2" ht="13.8" x14ac:dyDescent="0.3">
      <c r="B868" s="35"/>
    </row>
    <row r="869" spans="2:2" ht="13.8" x14ac:dyDescent="0.3">
      <c r="B869" s="35"/>
    </row>
    <row r="870" spans="2:2" ht="13.8" x14ac:dyDescent="0.3">
      <c r="B870" s="35"/>
    </row>
    <row r="871" spans="2:2" ht="13.8" x14ac:dyDescent="0.3">
      <c r="B871" s="35"/>
    </row>
    <row r="872" spans="2:2" ht="13.8" x14ac:dyDescent="0.3">
      <c r="B872" s="35"/>
    </row>
    <row r="873" spans="2:2" ht="13.8" x14ac:dyDescent="0.3">
      <c r="B873" s="35"/>
    </row>
    <row r="874" spans="2:2" ht="13.8" x14ac:dyDescent="0.3">
      <c r="B874" s="35"/>
    </row>
    <row r="875" spans="2:2" ht="13.8" x14ac:dyDescent="0.3">
      <c r="B875" s="35"/>
    </row>
    <row r="876" spans="2:2" ht="13.8" x14ac:dyDescent="0.3">
      <c r="B876" s="35"/>
    </row>
    <row r="877" spans="2:2" ht="13.8" x14ac:dyDescent="0.3">
      <c r="B877" s="35"/>
    </row>
    <row r="878" spans="2:2" ht="13.8" x14ac:dyDescent="0.3">
      <c r="B878" s="35"/>
    </row>
    <row r="879" spans="2:2" ht="13.8" x14ac:dyDescent="0.3">
      <c r="B879" s="35"/>
    </row>
    <row r="880" spans="2:2" ht="13.8" x14ac:dyDescent="0.3">
      <c r="B880" s="35"/>
    </row>
    <row r="881" spans="2:2" ht="13.8" x14ac:dyDescent="0.3">
      <c r="B881" s="35"/>
    </row>
    <row r="882" spans="2:2" ht="13.8" x14ac:dyDescent="0.3">
      <c r="B882" s="35"/>
    </row>
    <row r="883" spans="2:2" ht="13.8" x14ac:dyDescent="0.3">
      <c r="B883" s="35"/>
    </row>
    <row r="884" spans="2:2" ht="13.8" x14ac:dyDescent="0.3">
      <c r="B884" s="35"/>
    </row>
    <row r="885" spans="2:2" ht="13.8" x14ac:dyDescent="0.3">
      <c r="B885" s="35"/>
    </row>
    <row r="886" spans="2:2" ht="13.8" x14ac:dyDescent="0.3">
      <c r="B886" s="35"/>
    </row>
    <row r="887" spans="2:2" ht="13.8" x14ac:dyDescent="0.3">
      <c r="B887" s="35"/>
    </row>
    <row r="888" spans="2:2" ht="13.8" x14ac:dyDescent="0.3">
      <c r="B888" s="35"/>
    </row>
    <row r="889" spans="2:2" ht="13.8" x14ac:dyDescent="0.3">
      <c r="B889" s="35"/>
    </row>
    <row r="890" spans="2:2" ht="13.8" x14ac:dyDescent="0.3">
      <c r="B890" s="35"/>
    </row>
    <row r="891" spans="2:2" ht="13.8" x14ac:dyDescent="0.3">
      <c r="B891" s="35"/>
    </row>
    <row r="892" spans="2:2" ht="13.8" x14ac:dyDescent="0.3">
      <c r="B892" s="35"/>
    </row>
    <row r="893" spans="2:2" ht="13.8" x14ac:dyDescent="0.3">
      <c r="B893" s="35"/>
    </row>
    <row r="894" spans="2:2" ht="13.8" x14ac:dyDescent="0.3">
      <c r="B894" s="35"/>
    </row>
    <row r="895" spans="2:2" ht="13.8" x14ac:dyDescent="0.3">
      <c r="B895" s="35"/>
    </row>
    <row r="896" spans="2:2" ht="13.8" x14ac:dyDescent="0.3">
      <c r="B896" s="35"/>
    </row>
    <row r="897" spans="2:2" ht="13.8" x14ac:dyDescent="0.3">
      <c r="B897" s="35"/>
    </row>
    <row r="898" spans="2:2" ht="13.8" x14ac:dyDescent="0.3">
      <c r="B898" s="35"/>
    </row>
    <row r="899" spans="2:2" ht="13.8" x14ac:dyDescent="0.3">
      <c r="B899" s="35"/>
    </row>
    <row r="900" spans="2:2" ht="13.8" x14ac:dyDescent="0.3">
      <c r="B900" s="35"/>
    </row>
    <row r="901" spans="2:2" ht="13.8" x14ac:dyDescent="0.3">
      <c r="B901" s="35"/>
    </row>
    <row r="902" spans="2:2" ht="13.8" x14ac:dyDescent="0.3">
      <c r="B902" s="35"/>
    </row>
    <row r="903" spans="2:2" ht="13.8" x14ac:dyDescent="0.3">
      <c r="B903" s="35"/>
    </row>
    <row r="904" spans="2:2" ht="13.8" x14ac:dyDescent="0.3">
      <c r="B904" s="35"/>
    </row>
    <row r="905" spans="2:2" ht="13.8" x14ac:dyDescent="0.3">
      <c r="B905" s="35"/>
    </row>
    <row r="906" spans="2:2" ht="13.8" x14ac:dyDescent="0.3">
      <c r="B906" s="35"/>
    </row>
    <row r="907" spans="2:2" ht="13.8" x14ac:dyDescent="0.3">
      <c r="B907" s="35"/>
    </row>
    <row r="908" spans="2:2" ht="13.8" x14ac:dyDescent="0.3">
      <c r="B908" s="35"/>
    </row>
    <row r="909" spans="2:2" ht="13.8" x14ac:dyDescent="0.3">
      <c r="B909" s="35"/>
    </row>
    <row r="910" spans="2:2" ht="13.8" x14ac:dyDescent="0.3">
      <c r="B910" s="35"/>
    </row>
    <row r="911" spans="2:2" ht="13.8" x14ac:dyDescent="0.3">
      <c r="B911" s="35"/>
    </row>
    <row r="912" spans="2:2" ht="13.8" x14ac:dyDescent="0.3">
      <c r="B912" s="35"/>
    </row>
    <row r="913" spans="2:2" ht="13.8" x14ac:dyDescent="0.3">
      <c r="B913" s="35"/>
    </row>
    <row r="914" spans="2:2" ht="13.8" x14ac:dyDescent="0.3">
      <c r="B914" s="35"/>
    </row>
    <row r="915" spans="2:2" ht="13.8" x14ac:dyDescent="0.3">
      <c r="B915" s="35"/>
    </row>
    <row r="916" spans="2:2" ht="13.8" x14ac:dyDescent="0.3">
      <c r="B916" s="35"/>
    </row>
    <row r="917" spans="2:2" ht="13.8" x14ac:dyDescent="0.3">
      <c r="B917" s="35"/>
    </row>
    <row r="918" spans="2:2" ht="13.8" x14ac:dyDescent="0.3">
      <c r="B918" s="35"/>
    </row>
    <row r="919" spans="2:2" ht="13.8" x14ac:dyDescent="0.3">
      <c r="B919" s="35"/>
    </row>
    <row r="920" spans="2:2" ht="13.8" x14ac:dyDescent="0.3">
      <c r="B920" s="35"/>
    </row>
    <row r="921" spans="2:2" ht="13.8" x14ac:dyDescent="0.3">
      <c r="B921" s="35"/>
    </row>
    <row r="922" spans="2:2" ht="13.8" x14ac:dyDescent="0.3">
      <c r="B922" s="35"/>
    </row>
    <row r="923" spans="2:2" ht="13.8" x14ac:dyDescent="0.3">
      <c r="B923" s="35"/>
    </row>
    <row r="924" spans="2:2" ht="13.8" x14ac:dyDescent="0.3">
      <c r="B924" s="35"/>
    </row>
    <row r="925" spans="2:2" ht="13.8" x14ac:dyDescent="0.3">
      <c r="B925" s="35"/>
    </row>
    <row r="926" spans="2:2" ht="13.8" x14ac:dyDescent="0.3">
      <c r="B926" s="35"/>
    </row>
    <row r="927" spans="2:2" ht="13.8" x14ac:dyDescent="0.3">
      <c r="B927" s="35"/>
    </row>
    <row r="928" spans="2:2" ht="13.8" x14ac:dyDescent="0.3">
      <c r="B928" s="35"/>
    </row>
    <row r="929" spans="2:2" ht="13.8" x14ac:dyDescent="0.3">
      <c r="B929" s="35"/>
    </row>
    <row r="930" spans="2:2" ht="13.8" x14ac:dyDescent="0.3">
      <c r="B930" s="35"/>
    </row>
    <row r="931" spans="2:2" ht="13.8" x14ac:dyDescent="0.3">
      <c r="B931" s="35"/>
    </row>
    <row r="932" spans="2:2" ht="13.8" x14ac:dyDescent="0.3">
      <c r="B932" s="35"/>
    </row>
    <row r="933" spans="2:2" ht="13.8" x14ac:dyDescent="0.3">
      <c r="B933" s="35"/>
    </row>
    <row r="934" spans="2:2" ht="13.8" x14ac:dyDescent="0.3">
      <c r="B934" s="35"/>
    </row>
    <row r="935" spans="2:2" ht="13.8" x14ac:dyDescent="0.3">
      <c r="B935" s="35"/>
    </row>
    <row r="936" spans="2:2" ht="13.8" x14ac:dyDescent="0.3">
      <c r="B936" s="35"/>
    </row>
    <row r="937" spans="2:2" ht="13.8" x14ac:dyDescent="0.3">
      <c r="B937" s="35"/>
    </row>
    <row r="938" spans="2:2" ht="13.8" x14ac:dyDescent="0.3">
      <c r="B938" s="35"/>
    </row>
    <row r="939" spans="2:2" ht="13.8" x14ac:dyDescent="0.3">
      <c r="B939" s="35"/>
    </row>
    <row r="940" spans="2:2" ht="13.8" x14ac:dyDescent="0.3">
      <c r="B940" s="35"/>
    </row>
    <row r="941" spans="2:2" ht="13.8" x14ac:dyDescent="0.3">
      <c r="B941" s="35"/>
    </row>
    <row r="942" spans="2:2" ht="13.8" x14ac:dyDescent="0.3">
      <c r="B942" s="35"/>
    </row>
    <row r="943" spans="2:2" ht="13.8" x14ac:dyDescent="0.3">
      <c r="B943" s="35"/>
    </row>
    <row r="944" spans="2:2" ht="13.8" x14ac:dyDescent="0.3">
      <c r="B944" s="35"/>
    </row>
    <row r="945" spans="2:2" ht="13.8" x14ac:dyDescent="0.3">
      <c r="B945" s="35"/>
    </row>
    <row r="946" spans="2:2" ht="13.8" x14ac:dyDescent="0.3">
      <c r="B946" s="35"/>
    </row>
    <row r="947" spans="2:2" ht="13.8" x14ac:dyDescent="0.3">
      <c r="B947" s="35"/>
    </row>
    <row r="948" spans="2:2" ht="13.8" x14ac:dyDescent="0.3">
      <c r="B948" s="35"/>
    </row>
    <row r="949" spans="2:2" ht="13.8" x14ac:dyDescent="0.3">
      <c r="B949" s="35"/>
    </row>
    <row r="950" spans="2:2" ht="13.8" x14ac:dyDescent="0.3">
      <c r="B950" s="35"/>
    </row>
    <row r="951" spans="2:2" ht="13.8" x14ac:dyDescent="0.3">
      <c r="B951" s="35"/>
    </row>
    <row r="952" spans="2:2" ht="13.8" x14ac:dyDescent="0.3">
      <c r="B952" s="35"/>
    </row>
    <row r="953" spans="2:2" ht="13.8" x14ac:dyDescent="0.3">
      <c r="B953" s="35"/>
    </row>
    <row r="954" spans="2:2" ht="13.8" x14ac:dyDescent="0.3">
      <c r="B954" s="35"/>
    </row>
    <row r="955" spans="2:2" ht="13.8" x14ac:dyDescent="0.3">
      <c r="B955" s="35"/>
    </row>
    <row r="956" spans="2:2" ht="13.8" x14ac:dyDescent="0.3">
      <c r="B956" s="35"/>
    </row>
    <row r="957" spans="2:2" ht="13.8" x14ac:dyDescent="0.3">
      <c r="B957" s="35"/>
    </row>
    <row r="958" spans="2:2" ht="13.8" x14ac:dyDescent="0.3">
      <c r="B958" s="35"/>
    </row>
    <row r="959" spans="2:2" ht="13.8" x14ac:dyDescent="0.3">
      <c r="B959" s="35"/>
    </row>
    <row r="960" spans="2:2" ht="13.8" x14ac:dyDescent="0.3">
      <c r="B960" s="35"/>
    </row>
    <row r="961" spans="2:2" ht="13.8" x14ac:dyDescent="0.3">
      <c r="B961" s="35"/>
    </row>
    <row r="962" spans="2:2" ht="13.8" x14ac:dyDescent="0.3">
      <c r="B962" s="35"/>
    </row>
    <row r="963" spans="2:2" ht="13.8" x14ac:dyDescent="0.3">
      <c r="B963" s="35"/>
    </row>
    <row r="964" spans="2:2" ht="13.8" x14ac:dyDescent="0.3">
      <c r="B964" s="35"/>
    </row>
    <row r="965" spans="2:2" ht="13.8" x14ac:dyDescent="0.3">
      <c r="B965" s="35"/>
    </row>
    <row r="966" spans="2:2" ht="13.8" x14ac:dyDescent="0.3">
      <c r="B966" s="35"/>
    </row>
    <row r="967" spans="2:2" ht="13.8" x14ac:dyDescent="0.3">
      <c r="B967" s="35"/>
    </row>
    <row r="968" spans="2:2" ht="13.8" x14ac:dyDescent="0.3">
      <c r="B968" s="35"/>
    </row>
    <row r="969" spans="2:2" ht="13.8" x14ac:dyDescent="0.3">
      <c r="B969" s="35"/>
    </row>
    <row r="970" spans="2:2" ht="13.8" x14ac:dyDescent="0.3">
      <c r="B970" s="35"/>
    </row>
    <row r="971" spans="2:2" ht="13.8" x14ac:dyDescent="0.3">
      <c r="B971" s="35"/>
    </row>
    <row r="972" spans="2:2" ht="13.8" x14ac:dyDescent="0.3">
      <c r="B972" s="35"/>
    </row>
    <row r="973" spans="2:2" ht="13.8" x14ac:dyDescent="0.3">
      <c r="B973" s="35"/>
    </row>
    <row r="974" spans="2:2" ht="13.8" x14ac:dyDescent="0.3">
      <c r="B974" s="35"/>
    </row>
    <row r="975" spans="2:2" ht="13.8" x14ac:dyDescent="0.3">
      <c r="B975" s="35"/>
    </row>
    <row r="976" spans="2:2" ht="13.8" x14ac:dyDescent="0.3">
      <c r="B976" s="35"/>
    </row>
    <row r="977" spans="2:2" ht="13.8" x14ac:dyDescent="0.3">
      <c r="B977" s="35"/>
    </row>
    <row r="978" spans="2:2" ht="13.8" x14ac:dyDescent="0.3">
      <c r="B978" s="35"/>
    </row>
    <row r="979" spans="2:2" ht="13.8" x14ac:dyDescent="0.3">
      <c r="B979" s="35"/>
    </row>
    <row r="980" spans="2:2" ht="13.8" x14ac:dyDescent="0.3">
      <c r="B980" s="35"/>
    </row>
    <row r="981" spans="2:2" ht="13.8" x14ac:dyDescent="0.3">
      <c r="B981" s="35"/>
    </row>
    <row r="982" spans="2:2" ht="13.8" x14ac:dyDescent="0.3">
      <c r="B982" s="35"/>
    </row>
    <row r="983" spans="2:2" ht="13.8" x14ac:dyDescent="0.3">
      <c r="B983" s="35"/>
    </row>
    <row r="984" spans="2:2" ht="13.8" x14ac:dyDescent="0.3">
      <c r="B984" s="35"/>
    </row>
  </sheetData>
  <mergeCells count="2">
    <mergeCell ref="M52:M54"/>
    <mergeCell ref="B92:I92"/>
  </mergeCells>
  <conditionalFormatting sqref="C12:C35">
    <cfRule type="colorScale" priority="1">
      <colorScale>
        <cfvo type="min"/>
        <cfvo type="max"/>
        <color rgb="FFFFFFFF"/>
        <color rgb="FF57BB8A"/>
      </colorScale>
    </cfRule>
  </conditionalFormatting>
  <conditionalFormatting sqref="C44:E45">
    <cfRule type="colorScale" priority="1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38:F41">
    <cfRule type="colorScale" priority="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2:D35">
    <cfRule type="colorScale" priority="2">
      <colorScale>
        <cfvo type="min"/>
        <cfvo type="max"/>
        <color rgb="FFFFFFFF"/>
        <color rgb="FF57BB8A"/>
      </colorScale>
    </cfRule>
  </conditionalFormatting>
  <conditionalFormatting sqref="E12:E35">
    <cfRule type="colorScale" priority="3">
      <colorScale>
        <cfvo type="min"/>
        <cfvo type="max"/>
        <color rgb="FFFFFFFF"/>
        <color rgb="FF57BB8A"/>
      </colorScale>
    </cfRule>
  </conditionalFormatting>
  <conditionalFormatting sqref="F12:F35">
    <cfRule type="colorScale" priority="4">
      <colorScale>
        <cfvo type="min"/>
        <cfvo type="max"/>
        <color rgb="FFFFFFFF"/>
        <color rgb="FF57BB8A"/>
      </colorScale>
    </cfRule>
  </conditionalFormatting>
  <conditionalFormatting sqref="F44:F45">
    <cfRule type="colorScale" priority="2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2:G35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38:G41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12:I35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38:I41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12:K35">
    <cfRule type="colorScale" priority="6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I44:L44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45:L45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46:L46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49:L49">
    <cfRule type="colorScale" priority="2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38:L41">
    <cfRule type="colorScale" priority="11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J52:L52">
    <cfRule type="colorScale" priority="2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54:L54">
    <cfRule type="colorScale" priority="23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P29:Q32">
    <cfRule type="colorScale" priority="2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R29:R32">
    <cfRule type="colorScale" priority="2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R38:R45 W38:W45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R48:R55">
    <cfRule type="colorScale" priority="1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S29:S32">
    <cfRule type="colorScale" priority="2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S48:S55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W38:W45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hyperlinks>
    <hyperlink ref="B92" r:id="rId1" xr:uid="{89EAB2F5-FAA9-4FC2-BD5D-46415E18830C}"/>
  </hyperlinks>
  <pageMargins left="0.7" right="0.7" top="0.75" bottom="0.75" header="0" footer="0"/>
  <pageSetup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86691-1577-4A13-8176-209C28D3B446}">
  <sheetPr>
    <outlinePr summaryBelow="0" summaryRight="0"/>
  </sheetPr>
  <dimension ref="A1:AP126"/>
  <sheetViews>
    <sheetView showGridLines="0" workbookViewId="0"/>
  </sheetViews>
  <sheetFormatPr defaultColWidth="12.6640625" defaultRowHeight="15.75" customHeight="1" x14ac:dyDescent="0.3"/>
  <sheetData>
    <row r="1" spans="1:42" ht="13.8" x14ac:dyDescent="0.3">
      <c r="A1" s="100" t="s">
        <v>150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2"/>
      <c r="Z1" s="102"/>
      <c r="AA1" s="102"/>
      <c r="AB1" s="102"/>
      <c r="AC1" s="102"/>
      <c r="AD1" s="102"/>
      <c r="AE1" s="102"/>
      <c r="AF1" s="103"/>
      <c r="AG1" s="102"/>
      <c r="AH1" s="102"/>
      <c r="AI1" s="104"/>
      <c r="AJ1" s="102"/>
      <c r="AK1" s="102"/>
      <c r="AL1" s="102"/>
      <c r="AM1" s="103"/>
      <c r="AN1" s="104"/>
      <c r="AO1" s="103"/>
      <c r="AP1" s="102"/>
    </row>
    <row r="2" spans="1:42" ht="13.8" x14ac:dyDescent="0.3">
      <c r="A2" s="100" t="s">
        <v>151</v>
      </c>
      <c r="B2" s="100" t="s">
        <v>152</v>
      </c>
      <c r="C2" s="100" t="s">
        <v>153</v>
      </c>
      <c r="D2" s="100" t="s">
        <v>154</v>
      </c>
      <c r="E2" s="100" t="s">
        <v>155</v>
      </c>
      <c r="F2" s="100" t="s">
        <v>156</v>
      </c>
      <c r="G2" s="100" t="s">
        <v>157</v>
      </c>
      <c r="H2" s="100" t="s">
        <v>158</v>
      </c>
      <c r="I2" s="100" t="s">
        <v>12</v>
      </c>
      <c r="J2" s="100" t="s">
        <v>159</v>
      </c>
      <c r="K2" s="100" t="s">
        <v>14</v>
      </c>
      <c r="L2" s="100" t="s">
        <v>160</v>
      </c>
      <c r="M2" s="100" t="s">
        <v>10</v>
      </c>
      <c r="N2" s="100" t="s">
        <v>161</v>
      </c>
      <c r="O2" s="100" t="s">
        <v>139</v>
      </c>
      <c r="P2" s="100" t="s">
        <v>162</v>
      </c>
      <c r="Q2" s="105" t="s">
        <v>163</v>
      </c>
      <c r="R2" s="100" t="s">
        <v>164</v>
      </c>
      <c r="S2" s="100" t="s">
        <v>165</v>
      </c>
      <c r="T2" s="100" t="s">
        <v>166</v>
      </c>
      <c r="U2" s="100" t="s">
        <v>167</v>
      </c>
      <c r="V2" s="100" t="s">
        <v>168</v>
      </c>
      <c r="W2" s="100" t="s">
        <v>109</v>
      </c>
      <c r="X2" s="100" t="s">
        <v>169</v>
      </c>
    </row>
    <row r="3" spans="1:42" ht="14.4" x14ac:dyDescent="0.3">
      <c r="A3" s="106">
        <v>500696</v>
      </c>
      <c r="B3" s="107" t="s">
        <v>25</v>
      </c>
      <c r="C3" s="48">
        <v>2434.0500000000002</v>
      </c>
      <c r="D3" s="108">
        <v>571620</v>
      </c>
      <c r="E3" s="109">
        <v>20428</v>
      </c>
      <c r="F3" s="109">
        <v>13192</v>
      </c>
      <c r="G3" s="109">
        <v>76451</v>
      </c>
      <c r="H3" s="109">
        <v>26191</v>
      </c>
      <c r="I3" s="109">
        <v>235</v>
      </c>
      <c r="J3" s="109">
        <v>50260</v>
      </c>
      <c r="K3" s="109">
        <v>0</v>
      </c>
      <c r="L3" s="109">
        <v>2909</v>
      </c>
      <c r="M3" s="109">
        <v>1</v>
      </c>
      <c r="N3" s="48"/>
      <c r="O3" s="48">
        <v>44</v>
      </c>
      <c r="P3" s="110">
        <v>0.5091</v>
      </c>
      <c r="Q3" s="48">
        <v>22116</v>
      </c>
      <c r="R3" s="48">
        <v>36238</v>
      </c>
      <c r="S3" s="48">
        <v>58154</v>
      </c>
      <c r="T3" s="48">
        <v>61901</v>
      </c>
      <c r="U3" s="48">
        <v>9962</v>
      </c>
      <c r="V3" s="48">
        <v>10322</v>
      </c>
      <c r="W3" s="109">
        <v>114</v>
      </c>
      <c r="X3" s="109">
        <v>47682</v>
      </c>
    </row>
    <row r="4" spans="1:42" ht="14.4" x14ac:dyDescent="0.3">
      <c r="A4" s="106">
        <v>500875</v>
      </c>
      <c r="B4" s="107" t="s">
        <v>170</v>
      </c>
      <c r="C4" s="48">
        <v>436.1</v>
      </c>
      <c r="D4" s="108">
        <v>545150</v>
      </c>
      <c r="E4" s="109">
        <v>40380</v>
      </c>
      <c r="F4" s="109">
        <v>14801</v>
      </c>
      <c r="G4" s="109">
        <v>87137</v>
      </c>
      <c r="H4" s="109">
        <v>17506</v>
      </c>
      <c r="I4" s="109">
        <v>1247</v>
      </c>
      <c r="J4" s="109">
        <v>69631</v>
      </c>
      <c r="K4" s="109">
        <v>5</v>
      </c>
      <c r="L4" s="109">
        <v>4168</v>
      </c>
      <c r="M4" s="109">
        <v>1</v>
      </c>
      <c r="N4" s="48"/>
      <c r="O4" s="48">
        <v>16</v>
      </c>
      <c r="P4" s="110">
        <v>0.48549999999999999</v>
      </c>
      <c r="Q4" s="48">
        <v>25174</v>
      </c>
      <c r="R4" s="48">
        <v>43956</v>
      </c>
      <c r="S4" s="48">
        <v>76518</v>
      </c>
      <c r="T4" s="48">
        <v>70593</v>
      </c>
      <c r="U4" s="48">
        <v>18753</v>
      </c>
      <c r="V4" s="48">
        <v>20803</v>
      </c>
      <c r="W4" s="109">
        <v>43</v>
      </c>
      <c r="X4" s="109">
        <v>52705</v>
      </c>
    </row>
    <row r="5" spans="1:42" ht="14.4" x14ac:dyDescent="0.3">
      <c r="A5" s="106">
        <v>519126</v>
      </c>
      <c r="B5" s="107" t="s">
        <v>171</v>
      </c>
      <c r="C5" s="48">
        <v>543</v>
      </c>
      <c r="D5" s="108">
        <v>6120</v>
      </c>
      <c r="E5" s="109">
        <v>726</v>
      </c>
      <c r="F5" s="109">
        <v>598</v>
      </c>
      <c r="G5" s="109">
        <v>1494</v>
      </c>
      <c r="H5" s="109">
        <v>1071</v>
      </c>
      <c r="I5" s="109">
        <v>22</v>
      </c>
      <c r="J5" s="109">
        <v>423</v>
      </c>
      <c r="K5" s="109">
        <v>556</v>
      </c>
      <c r="L5" s="109">
        <v>106</v>
      </c>
      <c r="M5" s="109">
        <v>2</v>
      </c>
      <c r="N5" s="48"/>
      <c r="O5" s="108">
        <v>6</v>
      </c>
      <c r="P5" s="110">
        <v>5.4999999999999997E-3</v>
      </c>
      <c r="Q5" s="48">
        <v>7</v>
      </c>
      <c r="R5" s="48">
        <v>140</v>
      </c>
      <c r="S5" s="48">
        <v>2598</v>
      </c>
      <c r="T5" s="48">
        <v>2633</v>
      </c>
      <c r="U5" s="48">
        <v>71</v>
      </c>
      <c r="V5" s="48">
        <v>85</v>
      </c>
      <c r="W5" s="109">
        <v>36</v>
      </c>
      <c r="X5" s="109">
        <v>2498</v>
      </c>
    </row>
    <row r="6" spans="1:42" ht="13.8" x14ac:dyDescent="0.3">
      <c r="A6" s="48"/>
    </row>
    <row r="7" spans="1:42" ht="13.8" x14ac:dyDescent="0.3">
      <c r="A7" s="111"/>
      <c r="B7" s="111" t="s">
        <v>172</v>
      </c>
      <c r="C7" s="112">
        <v>3413.15</v>
      </c>
      <c r="D7" s="112">
        <v>1122890</v>
      </c>
      <c r="E7" s="112">
        <v>61534</v>
      </c>
      <c r="F7" s="112">
        <v>28591</v>
      </c>
      <c r="G7" s="112">
        <v>165082</v>
      </c>
      <c r="H7" s="112">
        <v>44768</v>
      </c>
      <c r="I7" s="112">
        <v>1504</v>
      </c>
      <c r="J7" s="112">
        <v>120314</v>
      </c>
      <c r="K7" s="112">
        <v>561</v>
      </c>
      <c r="L7" s="112">
        <v>7183</v>
      </c>
      <c r="M7" s="112">
        <v>1</v>
      </c>
      <c r="N7" s="112"/>
      <c r="O7" s="112">
        <v>66</v>
      </c>
      <c r="P7" s="113">
        <v>1</v>
      </c>
      <c r="Q7" s="112">
        <v>47297</v>
      </c>
      <c r="R7" s="112">
        <v>80334</v>
      </c>
      <c r="S7" s="112">
        <v>137270</v>
      </c>
      <c r="T7" s="112">
        <v>135127</v>
      </c>
      <c r="U7" s="112">
        <v>28786</v>
      </c>
      <c r="V7" s="112">
        <v>31210</v>
      </c>
      <c r="W7" s="112">
        <v>193</v>
      </c>
      <c r="X7" s="112">
        <v>102885</v>
      </c>
    </row>
    <row r="9" spans="1:42" ht="13.8" x14ac:dyDescent="0.3">
      <c r="A9" s="100" t="s">
        <v>173</v>
      </c>
    </row>
    <row r="10" spans="1:42" ht="13.8" x14ac:dyDescent="0.3">
      <c r="A10" s="100" t="s">
        <v>174</v>
      </c>
      <c r="B10" s="100" t="s">
        <v>175</v>
      </c>
      <c r="C10" s="100" t="s">
        <v>176</v>
      </c>
      <c r="D10" s="100" t="s">
        <v>177</v>
      </c>
      <c r="E10" s="100" t="s">
        <v>178</v>
      </c>
      <c r="F10" s="100" t="s">
        <v>179</v>
      </c>
      <c r="G10" s="100" t="s">
        <v>40</v>
      </c>
      <c r="H10" s="100" t="s">
        <v>180</v>
      </c>
      <c r="I10" s="100" t="s">
        <v>181</v>
      </c>
      <c r="J10" s="100" t="s">
        <v>38</v>
      </c>
      <c r="K10" s="100" t="s">
        <v>39</v>
      </c>
      <c r="L10" s="100" t="s">
        <v>41</v>
      </c>
      <c r="M10" s="100" t="s">
        <v>182</v>
      </c>
      <c r="N10" s="100" t="s">
        <v>42</v>
      </c>
      <c r="O10" s="100" t="s">
        <v>183</v>
      </c>
      <c r="P10" s="100" t="s">
        <v>44</v>
      </c>
      <c r="Q10" s="100" t="s">
        <v>45</v>
      </c>
      <c r="R10" s="100" t="s">
        <v>46</v>
      </c>
    </row>
    <row r="11" spans="1:42" ht="13.8" x14ac:dyDescent="0.3">
      <c r="A11" s="110">
        <f t="shared" ref="A11:A13" si="0">(S3/Q3)^(1/10)-1</f>
        <v>0.10150710063763069</v>
      </c>
      <c r="B11" s="110">
        <f t="shared" ref="B11:B13" si="1">(S3/R3)^(1/5)-1</f>
        <v>9.9216083562270185E-2</v>
      </c>
      <c r="C11" s="110">
        <f t="shared" ref="C11:C13" si="2">(T3/S3)-1</f>
        <v>6.4432369226536501E-2</v>
      </c>
      <c r="D11" s="110">
        <f t="shared" ref="D11:D13" si="3">(V3/U3)-1</f>
        <v>3.613732182292706E-2</v>
      </c>
      <c r="E11" s="110">
        <f t="shared" ref="E11:F13" si="4">U3/S3</f>
        <v>0.17130377961963064</v>
      </c>
      <c r="F11" s="110">
        <f t="shared" si="4"/>
        <v>0.16675013327732993</v>
      </c>
      <c r="G11" s="108">
        <f t="shared" ref="G11:G13" si="5">(S3-X3+W3)/W3</f>
        <v>92.859649122807014</v>
      </c>
      <c r="H11" s="114">
        <f t="shared" ref="H11:H13" si="6">E3/F3</f>
        <v>1.5485142510612493</v>
      </c>
      <c r="I11" s="108">
        <f t="shared" ref="I11:I13" si="7">(L3/S3)*365</f>
        <v>18.258159369948757</v>
      </c>
      <c r="J11" s="48">
        <f t="shared" ref="J11:J13" si="8">K3/J3</f>
        <v>0</v>
      </c>
      <c r="K11" s="115">
        <f t="shared" ref="K11:K13" si="9">H3/G3</f>
        <v>0.34258544688754888</v>
      </c>
      <c r="L11" s="110">
        <f t="shared" ref="L11:L13" si="10">U3/J3</f>
        <v>0.19820931157978511</v>
      </c>
      <c r="M11" s="108">
        <f t="shared" ref="M11:M13" si="11">U3/I3</f>
        <v>42.391489361702128</v>
      </c>
      <c r="N11" s="110">
        <f t="shared" ref="N11:N13" si="12">U3/G3</f>
        <v>0.13030568599495101</v>
      </c>
      <c r="O11" s="108">
        <f t="shared" ref="O11:O13" si="13">C3/O3</f>
        <v>55.319318181818183</v>
      </c>
      <c r="P11" s="110">
        <f t="shared" ref="P11:P13" si="14">O3/C3</f>
        <v>1.8076867771820628E-2</v>
      </c>
      <c r="Q11" s="108">
        <f t="shared" ref="Q11:Q13" si="15">J3/(I3/M3)</f>
        <v>213.87234042553192</v>
      </c>
      <c r="R11" s="108">
        <f t="shared" ref="R11:R13" si="16">C3/Q11</f>
        <v>11.380854556307204</v>
      </c>
    </row>
    <row r="12" spans="1:42" ht="15" customHeight="1" x14ac:dyDescent="0.3">
      <c r="A12" s="110">
        <f t="shared" si="0"/>
        <v>0.11758647732268357</v>
      </c>
      <c r="B12" s="110">
        <f t="shared" si="1"/>
        <v>0.11724672188851581</v>
      </c>
      <c r="C12" s="110">
        <f t="shared" si="2"/>
        <v>-7.7432760918999421E-2</v>
      </c>
      <c r="D12" s="110">
        <f t="shared" si="3"/>
        <v>0.1093158427984855</v>
      </c>
      <c r="E12" s="110">
        <f t="shared" si="4"/>
        <v>0.24507958911628636</v>
      </c>
      <c r="F12" s="110">
        <f t="shared" si="4"/>
        <v>0.29468927514059468</v>
      </c>
      <c r="G12" s="108">
        <f t="shared" si="5"/>
        <v>554.79069767441865</v>
      </c>
      <c r="H12" s="114">
        <f t="shared" si="6"/>
        <v>2.7281940409431793</v>
      </c>
      <c r="I12" s="108">
        <f t="shared" si="7"/>
        <v>19.881857863509239</v>
      </c>
      <c r="J12" s="108">
        <f t="shared" si="8"/>
        <v>7.1807097413508357E-5</v>
      </c>
      <c r="K12" s="115">
        <f t="shared" si="9"/>
        <v>0.20090202784121555</v>
      </c>
      <c r="L12" s="110">
        <f t="shared" si="10"/>
        <v>0.2693196995591044</v>
      </c>
      <c r="M12" s="108">
        <f t="shared" si="11"/>
        <v>15.038492381716118</v>
      </c>
      <c r="N12" s="110">
        <f t="shared" si="12"/>
        <v>0.2152128257800934</v>
      </c>
      <c r="O12" s="108">
        <f t="shared" si="13"/>
        <v>27.256250000000001</v>
      </c>
      <c r="P12" s="110">
        <f t="shared" si="14"/>
        <v>3.6688832836505383E-2</v>
      </c>
      <c r="Q12" s="108">
        <f t="shared" si="15"/>
        <v>55.838813151563755</v>
      </c>
      <c r="R12" s="108">
        <f t="shared" si="16"/>
        <v>7.8099797503985293</v>
      </c>
    </row>
    <row r="13" spans="1:42" ht="15" customHeight="1" x14ac:dyDescent="0.3">
      <c r="A13" s="110">
        <f t="shared" si="0"/>
        <v>0.80698318270408675</v>
      </c>
      <c r="B13" s="110">
        <f t="shared" si="1"/>
        <v>0.7935034738945792</v>
      </c>
      <c r="C13" s="110">
        <f t="shared" si="2"/>
        <v>1.3471901462663638E-2</v>
      </c>
      <c r="D13" s="110">
        <f t="shared" si="3"/>
        <v>0.19718309859154926</v>
      </c>
      <c r="E13" s="110">
        <f t="shared" si="4"/>
        <v>2.7328714395688992E-2</v>
      </c>
      <c r="F13" s="110">
        <f t="shared" si="4"/>
        <v>3.2282567413596655E-2</v>
      </c>
      <c r="G13" s="108">
        <f t="shared" si="5"/>
        <v>3.7777777777777777</v>
      </c>
      <c r="H13" s="114">
        <f t="shared" si="6"/>
        <v>1.214046822742475</v>
      </c>
      <c r="I13" s="108">
        <f t="shared" si="7"/>
        <v>14.892224788298693</v>
      </c>
      <c r="J13" s="114">
        <f t="shared" si="8"/>
        <v>1.3144208037825058</v>
      </c>
      <c r="K13" s="115">
        <f t="shared" si="9"/>
        <v>0.7168674698795181</v>
      </c>
      <c r="L13" s="110">
        <f t="shared" si="10"/>
        <v>0.16784869976359337</v>
      </c>
      <c r="M13" s="108">
        <f t="shared" si="11"/>
        <v>3.2272727272727271</v>
      </c>
      <c r="N13" s="110">
        <f t="shared" si="12"/>
        <v>4.7523427041499332E-2</v>
      </c>
      <c r="O13" s="108">
        <f t="shared" si="13"/>
        <v>90.5</v>
      </c>
      <c r="P13" s="110">
        <f t="shared" si="14"/>
        <v>1.1049723756906077E-2</v>
      </c>
      <c r="Q13" s="108">
        <f t="shared" si="15"/>
        <v>38.454545454545453</v>
      </c>
      <c r="R13" s="108">
        <f t="shared" si="16"/>
        <v>14.120567375886525</v>
      </c>
    </row>
    <row r="14" spans="1:42" ht="13.8" x14ac:dyDescent="0.3">
      <c r="H14" s="116"/>
    </row>
    <row r="15" spans="1:42" ht="13.8" x14ac:dyDescent="0.3">
      <c r="A15" s="117">
        <f>(S7/Q7)^(1/10)-1</f>
        <v>0.1124338716437161</v>
      </c>
      <c r="B15" s="117">
        <f>(S7/R7)^(1/5)-1</f>
        <v>0.11310273113557656</v>
      </c>
      <c r="C15" s="117">
        <f>(T7/S7)-1</f>
        <v>-1.5611568441757151E-2</v>
      </c>
      <c r="D15" s="117">
        <f t="shared" ref="D15:F15" si="17">T7/R7</f>
        <v>1.6820648791296338</v>
      </c>
      <c r="E15" s="117">
        <f t="shared" si="17"/>
        <v>0.20970350404312668</v>
      </c>
      <c r="F15" s="117">
        <f t="shared" si="17"/>
        <v>0.23096790426783692</v>
      </c>
      <c r="G15" s="118">
        <f>(S7-X7+W7)/W7</f>
        <v>179.16062176165804</v>
      </c>
      <c r="H15" s="119">
        <f>E7/F7</f>
        <v>2.1522157322234268</v>
      </c>
      <c r="I15" s="118">
        <f>(L7/S7)*365</f>
        <v>19.09954833539739</v>
      </c>
      <c r="J15" s="119">
        <f>K7/J7</f>
        <v>4.6627990092591052E-3</v>
      </c>
      <c r="K15" s="120">
        <f>H7/G7</f>
        <v>0.2711864406779661</v>
      </c>
      <c r="L15" s="117">
        <f>U7/J7</f>
        <v>0.23925727679239323</v>
      </c>
      <c r="M15" s="118">
        <f>U7/I7</f>
        <v>19.139627659574469</v>
      </c>
      <c r="N15" s="117">
        <f>U7/G7</f>
        <v>0.17437394749276117</v>
      </c>
      <c r="O15" s="118">
        <f>C7/O7</f>
        <v>51.714393939393943</v>
      </c>
      <c r="P15" s="117">
        <f>O7/C7</f>
        <v>1.9336976107115128E-2</v>
      </c>
      <c r="Q15" s="118">
        <f>SUM(Q11:Q13)</f>
        <v>308.16569903164111</v>
      </c>
      <c r="R15" s="118">
        <f>C7/Q15</f>
        <v>11.075697297672162</v>
      </c>
    </row>
    <row r="17" spans="1:17" ht="13.8" x14ac:dyDescent="0.3">
      <c r="A17" s="100" t="s">
        <v>172</v>
      </c>
      <c r="B17" s="100" t="s">
        <v>152</v>
      </c>
      <c r="C17" s="100" t="s">
        <v>154</v>
      </c>
      <c r="F17" s="100" t="s">
        <v>152</v>
      </c>
      <c r="G17" s="100" t="s">
        <v>165</v>
      </c>
      <c r="J17" s="100" t="s">
        <v>152</v>
      </c>
      <c r="K17" s="100" t="s">
        <v>167</v>
      </c>
      <c r="N17" s="100" t="s">
        <v>152</v>
      </c>
      <c r="O17" s="100" t="s">
        <v>174</v>
      </c>
      <c r="P17" s="100" t="s">
        <v>175</v>
      </c>
      <c r="Q17" s="100" t="s">
        <v>176</v>
      </c>
    </row>
    <row r="18" spans="1:17" ht="13.8" x14ac:dyDescent="0.3">
      <c r="B18" s="19" t="s">
        <v>25</v>
      </c>
      <c r="C18" s="47">
        <v>568288.63096159999</v>
      </c>
      <c r="F18" s="19" t="s">
        <v>25</v>
      </c>
      <c r="G18" s="19">
        <v>58154</v>
      </c>
      <c r="J18" s="19" t="s">
        <v>25</v>
      </c>
      <c r="K18" s="19">
        <v>9962</v>
      </c>
      <c r="N18" s="19" t="s">
        <v>25</v>
      </c>
      <c r="O18" s="79">
        <v>0.10150710063763069</v>
      </c>
      <c r="P18" s="79">
        <v>9.9216083562270185E-2</v>
      </c>
      <c r="Q18" s="121">
        <v>6.4432369226536501E-2</v>
      </c>
    </row>
    <row r="19" spans="1:17" ht="13.8" x14ac:dyDescent="0.3">
      <c r="B19" s="19" t="s">
        <v>170</v>
      </c>
      <c r="C19" s="47">
        <v>546523.43017009995</v>
      </c>
      <c r="F19" s="19" t="s">
        <v>170</v>
      </c>
      <c r="G19" s="19">
        <v>76518</v>
      </c>
      <c r="J19" s="19" t="s">
        <v>170</v>
      </c>
      <c r="K19" s="19">
        <v>18753</v>
      </c>
      <c r="N19" s="19" t="s">
        <v>170</v>
      </c>
      <c r="O19" s="79">
        <v>0.11758647732268357</v>
      </c>
      <c r="P19" s="79">
        <v>0.11724672188851581</v>
      </c>
      <c r="Q19" s="121">
        <v>-7.7432760918999421E-2</v>
      </c>
    </row>
    <row r="20" spans="1:17" ht="13.8" x14ac:dyDescent="0.3">
      <c r="B20" s="122" t="s">
        <v>171</v>
      </c>
      <c r="C20" s="123">
        <v>6087.5368245999998</v>
      </c>
      <c r="F20" s="122" t="s">
        <v>171</v>
      </c>
      <c r="G20" s="122">
        <v>2598</v>
      </c>
      <c r="J20" s="122" t="s">
        <v>171</v>
      </c>
      <c r="K20" s="122">
        <v>71</v>
      </c>
      <c r="N20" s="19" t="s">
        <v>171</v>
      </c>
      <c r="O20" s="79">
        <v>0.80698318270408675</v>
      </c>
      <c r="P20" s="79">
        <v>0.7935034738945792</v>
      </c>
      <c r="Q20" s="121">
        <v>1.3471901462663638E-2</v>
      </c>
    </row>
    <row r="22" spans="1:17" ht="13.8" x14ac:dyDescent="0.3">
      <c r="B22" s="124" t="s">
        <v>172</v>
      </c>
      <c r="C22" s="125">
        <f>SUM(C18:C20)</f>
        <v>1120899.5979563</v>
      </c>
      <c r="F22" s="124" t="s">
        <v>172</v>
      </c>
      <c r="G22" s="124">
        <f>SUM(G18:G20)</f>
        <v>137270</v>
      </c>
      <c r="J22" s="124" t="s">
        <v>172</v>
      </c>
      <c r="K22" s="124">
        <f>SUM(K18:K20)</f>
        <v>28786</v>
      </c>
      <c r="N22" s="126" t="s">
        <v>172</v>
      </c>
      <c r="O22" s="127">
        <v>0.1124338716437161</v>
      </c>
      <c r="P22" s="128">
        <v>0.113</v>
      </c>
      <c r="Q22" s="127">
        <v>-1.5599999999999999E-2</v>
      </c>
    </row>
    <row r="37" spans="1:11" ht="13.8" x14ac:dyDescent="0.3">
      <c r="A37" s="100" t="s">
        <v>29</v>
      </c>
      <c r="B37" s="100" t="s">
        <v>152</v>
      </c>
      <c r="C37" s="100" t="s">
        <v>178</v>
      </c>
      <c r="F37" s="100" t="s">
        <v>152</v>
      </c>
      <c r="G37" s="129" t="s">
        <v>180</v>
      </c>
      <c r="J37" s="100" t="s">
        <v>152</v>
      </c>
      <c r="K37" s="129" t="s">
        <v>181</v>
      </c>
    </row>
    <row r="38" spans="1:11" ht="13.8" x14ac:dyDescent="0.3">
      <c r="B38" s="19" t="s">
        <v>25</v>
      </c>
      <c r="C38" s="79">
        <v>0.17130377961963064</v>
      </c>
      <c r="F38" s="19" t="s">
        <v>25</v>
      </c>
      <c r="G38" s="116">
        <v>1.5485142510612493</v>
      </c>
      <c r="J38" s="19" t="s">
        <v>25</v>
      </c>
      <c r="K38" s="47">
        <v>18.258159369948757</v>
      </c>
    </row>
    <row r="39" spans="1:11" ht="13.8" x14ac:dyDescent="0.3">
      <c r="B39" s="19" t="s">
        <v>170</v>
      </c>
      <c r="C39" s="79">
        <v>0.24507958911628636</v>
      </c>
      <c r="F39" s="19" t="s">
        <v>170</v>
      </c>
      <c r="G39" s="116">
        <v>2.7281798459710114</v>
      </c>
      <c r="J39" s="19" t="s">
        <v>170</v>
      </c>
      <c r="K39" s="47">
        <v>19.882954990982512</v>
      </c>
    </row>
    <row r="40" spans="1:11" ht="13.8" x14ac:dyDescent="0.3">
      <c r="B40" s="122" t="s">
        <v>171</v>
      </c>
      <c r="C40" s="130">
        <v>2.7328714395688992E-2</v>
      </c>
      <c r="F40" s="122" t="s">
        <v>171</v>
      </c>
      <c r="G40" s="131">
        <v>1.214046822742475</v>
      </c>
      <c r="J40" s="122" t="s">
        <v>171</v>
      </c>
      <c r="K40" s="123">
        <v>14.892224788298693</v>
      </c>
    </row>
    <row r="41" spans="1:11" ht="13.8" x14ac:dyDescent="0.3">
      <c r="C41" s="79"/>
      <c r="G41" s="116"/>
    </row>
    <row r="42" spans="1:11" ht="13.8" x14ac:dyDescent="0.3">
      <c r="B42" s="132" t="s">
        <v>172</v>
      </c>
      <c r="C42" s="133">
        <v>0.2097</v>
      </c>
      <c r="F42" s="132" t="s">
        <v>172</v>
      </c>
      <c r="G42" s="134">
        <v>2.2000000000000002</v>
      </c>
      <c r="J42" s="126" t="s">
        <v>172</v>
      </c>
      <c r="K42" s="135">
        <v>19.100159903839149</v>
      </c>
    </row>
    <row r="58" spans="1:11" ht="13.8" x14ac:dyDescent="0.3">
      <c r="A58" s="100" t="s">
        <v>30</v>
      </c>
      <c r="B58" s="100" t="s">
        <v>152</v>
      </c>
      <c r="C58" s="100" t="s">
        <v>38</v>
      </c>
      <c r="F58" s="100" t="s">
        <v>152</v>
      </c>
      <c r="G58" s="136" t="s">
        <v>39</v>
      </c>
      <c r="J58" s="100" t="s">
        <v>152</v>
      </c>
      <c r="K58" s="136" t="s">
        <v>40</v>
      </c>
    </row>
    <row r="59" spans="1:11" ht="13.8" x14ac:dyDescent="0.3">
      <c r="B59" s="19" t="s">
        <v>25</v>
      </c>
      <c r="C59" s="46">
        <v>0</v>
      </c>
      <c r="F59" s="19" t="s">
        <v>25</v>
      </c>
      <c r="G59" s="46">
        <v>0.34258544688754888</v>
      </c>
      <c r="J59" s="19" t="s">
        <v>25</v>
      </c>
      <c r="K59" s="47">
        <v>92.859649122807014</v>
      </c>
    </row>
    <row r="60" spans="1:11" ht="13.8" x14ac:dyDescent="0.3">
      <c r="B60" s="19" t="s">
        <v>170</v>
      </c>
      <c r="C60" s="46">
        <v>6.5056940620534053E-5</v>
      </c>
      <c r="F60" s="19" t="s">
        <v>170</v>
      </c>
      <c r="G60" s="46">
        <v>0.20089920387508969</v>
      </c>
      <c r="J60" s="19" t="s">
        <v>170</v>
      </c>
      <c r="K60" s="47">
        <v>554.79069767441865</v>
      </c>
    </row>
    <row r="61" spans="1:11" ht="13.8" x14ac:dyDescent="0.3">
      <c r="B61" s="19" t="s">
        <v>171</v>
      </c>
      <c r="C61" s="46">
        <v>1.3144208037825058</v>
      </c>
      <c r="F61" s="122" t="s">
        <v>171</v>
      </c>
      <c r="G61" s="137">
        <v>0.7168674698795181</v>
      </c>
      <c r="J61" s="122" t="s">
        <v>171</v>
      </c>
      <c r="K61" s="123">
        <v>3.7777777777777777</v>
      </c>
    </row>
    <row r="62" spans="1:11" ht="13.8" x14ac:dyDescent="0.3">
      <c r="C62" s="46"/>
    </row>
    <row r="63" spans="1:11" ht="13.8" x14ac:dyDescent="0.3">
      <c r="B63" s="132" t="s">
        <v>172</v>
      </c>
      <c r="C63" s="138">
        <v>4.6588805604254385E-3</v>
      </c>
      <c r="F63" s="132" t="s">
        <v>172</v>
      </c>
      <c r="G63" s="138">
        <v>0.27118491601268896</v>
      </c>
      <c r="J63" s="132" t="s">
        <v>172</v>
      </c>
      <c r="K63" s="138">
        <v>179.16062176165804</v>
      </c>
    </row>
    <row r="79" spans="1:8" ht="13.8" x14ac:dyDescent="0.3">
      <c r="A79" s="100" t="s">
        <v>31</v>
      </c>
      <c r="B79" s="100" t="s">
        <v>152</v>
      </c>
      <c r="C79" s="100" t="s">
        <v>41</v>
      </c>
      <c r="D79" s="100" t="s">
        <v>42</v>
      </c>
      <c r="G79" s="100" t="s">
        <v>152</v>
      </c>
      <c r="H79" s="100" t="s">
        <v>182</v>
      </c>
    </row>
    <row r="80" spans="1:8" ht="13.8" x14ac:dyDescent="0.3">
      <c r="B80" s="19" t="s">
        <v>25</v>
      </c>
      <c r="C80" s="79">
        <v>0.19820931157978511</v>
      </c>
      <c r="D80" s="79">
        <v>0.13030568599495101</v>
      </c>
      <c r="G80" s="19" t="s">
        <v>25</v>
      </c>
      <c r="H80" s="47">
        <v>42.391489361702128</v>
      </c>
    </row>
    <row r="81" spans="2:8" ht="13.8" x14ac:dyDescent="0.3">
      <c r="B81" s="19" t="s">
        <v>170</v>
      </c>
      <c r="C81" s="79">
        <v>0.26931850054235662</v>
      </c>
      <c r="D81" s="79">
        <v>0.21521262819456424</v>
      </c>
      <c r="G81" s="19" t="s">
        <v>170</v>
      </c>
      <c r="H81" s="47">
        <v>15.037407083690834</v>
      </c>
    </row>
    <row r="82" spans="2:8" ht="13.8" x14ac:dyDescent="0.3">
      <c r="B82" s="19" t="s">
        <v>171</v>
      </c>
      <c r="C82" s="79">
        <v>0.16784869976359337</v>
      </c>
      <c r="D82" s="79">
        <v>4.7523427041499332E-2</v>
      </c>
      <c r="G82" s="122" t="s">
        <v>171</v>
      </c>
      <c r="H82" s="123">
        <v>3.2272727272727271</v>
      </c>
    </row>
    <row r="83" spans="2:8" ht="13.8" x14ac:dyDescent="0.3">
      <c r="C83" s="79"/>
      <c r="D83" s="79"/>
    </row>
    <row r="84" spans="2:8" ht="13.8" x14ac:dyDescent="0.3">
      <c r="B84" s="132" t="s">
        <v>172</v>
      </c>
      <c r="C84" s="133">
        <v>0.23925666032577506</v>
      </c>
      <c r="D84" s="133">
        <v>0.17437386298985327</v>
      </c>
      <c r="G84" s="132" t="s">
        <v>172</v>
      </c>
      <c r="H84" s="134">
        <v>19.138482404643341</v>
      </c>
    </row>
    <row r="100" spans="1:5" ht="13.8" x14ac:dyDescent="0.3">
      <c r="A100" s="100" t="s">
        <v>32</v>
      </c>
      <c r="B100" s="100" t="s">
        <v>152</v>
      </c>
      <c r="C100" s="129" t="s">
        <v>183</v>
      </c>
      <c r="D100" s="136" t="s">
        <v>46</v>
      </c>
      <c r="E100" s="136" t="s">
        <v>44</v>
      </c>
    </row>
    <row r="101" spans="1:5" ht="13.8" x14ac:dyDescent="0.3">
      <c r="B101" s="19" t="s">
        <v>25</v>
      </c>
      <c r="C101" s="47">
        <v>55.76587938546205</v>
      </c>
      <c r="D101" s="47">
        <v>11.371035614803024</v>
      </c>
      <c r="E101" s="79">
        <v>1.7932112091120295E-2</v>
      </c>
    </row>
    <row r="102" spans="1:5" ht="13.8" x14ac:dyDescent="0.3">
      <c r="B102" s="19" t="s">
        <v>170</v>
      </c>
      <c r="C102" s="47">
        <v>27.609375</v>
      </c>
      <c r="D102" s="47">
        <v>7.9116996003665596</v>
      </c>
      <c r="E102" s="79">
        <v>3.6219581211092249E-2</v>
      </c>
    </row>
    <row r="103" spans="1:5" ht="13.8" x14ac:dyDescent="0.3">
      <c r="B103" s="122" t="s">
        <v>171</v>
      </c>
      <c r="C103" s="123">
        <v>83.896604938271594</v>
      </c>
      <c r="D103" s="123">
        <v>14.137470449172577</v>
      </c>
      <c r="E103" s="130">
        <v>1.1919433459026949E-2</v>
      </c>
    </row>
    <row r="104" spans="1:5" ht="13.8" x14ac:dyDescent="0.3">
      <c r="E104" s="79"/>
    </row>
    <row r="105" spans="1:5" ht="13.8" x14ac:dyDescent="0.3">
      <c r="B105" s="126" t="s">
        <v>172</v>
      </c>
      <c r="C105" s="135">
        <v>51.707520048418822</v>
      </c>
      <c r="D105" s="135">
        <v>11.0894623969587</v>
      </c>
      <c r="E105" s="128">
        <v>1.9339546724801381E-2</v>
      </c>
    </row>
    <row r="121" spans="1:12" ht="13.8" x14ac:dyDescent="0.3">
      <c r="A121" s="100" t="s">
        <v>184</v>
      </c>
      <c r="B121" s="100" t="s">
        <v>152</v>
      </c>
      <c r="C121" s="129" t="s">
        <v>185</v>
      </c>
      <c r="D121" s="100" t="s">
        <v>186</v>
      </c>
      <c r="E121" s="100" t="s">
        <v>187</v>
      </c>
      <c r="F121" s="100" t="s">
        <v>188</v>
      </c>
      <c r="G121" s="100" t="s">
        <v>189</v>
      </c>
      <c r="I121" s="100" t="s">
        <v>152</v>
      </c>
      <c r="J121" s="129" t="s">
        <v>185</v>
      </c>
      <c r="K121" s="129" t="s">
        <v>190</v>
      </c>
      <c r="L121" s="129" t="s">
        <v>191</v>
      </c>
    </row>
    <row r="122" spans="1:12" ht="13.8" x14ac:dyDescent="0.3">
      <c r="B122" s="19" t="s">
        <v>25</v>
      </c>
      <c r="C122" s="47">
        <f ca="1">IFERROR(__xludf.DUMMYFUNCTION("GOOGLEFINANCE(""NSE:""&amp;B122,""price"")"),2425.05)</f>
        <v>2425.0500000000002</v>
      </c>
      <c r="D122" s="47">
        <v>567</v>
      </c>
      <c r="E122" s="19">
        <v>189</v>
      </c>
      <c r="F122" s="79">
        <f t="shared" ref="F122:F124" ca="1" si="18">(C122/D122)^(1/10)-1</f>
        <v>0.15641512654957501</v>
      </c>
      <c r="G122" s="79">
        <f t="shared" ref="G122:G124" ca="1" si="19">(C122/E122)^(1/20)-1</f>
        <v>0.13609054284653355</v>
      </c>
      <c r="I122" s="19" t="s">
        <v>25</v>
      </c>
      <c r="J122" s="47">
        <f ca="1">IFERROR(__xludf.DUMMYFUNCTION("GOOGLEFINANCE(""NSE:""&amp;I122,""price"")"),2425.05)</f>
        <v>2425.0500000000002</v>
      </c>
      <c r="K122" s="79">
        <f>40/43</f>
        <v>0.93023255813953487</v>
      </c>
      <c r="L122" s="79">
        <f>40/189</f>
        <v>0.21164021164021163</v>
      </c>
    </row>
    <row r="123" spans="1:12" ht="13.8" x14ac:dyDescent="0.3">
      <c r="B123" s="19" t="s">
        <v>170</v>
      </c>
      <c r="C123" s="47">
        <f ca="1">IFERROR(__xludf.DUMMYFUNCTION("GOOGLEFINANCE(""NSE:""&amp;B123,""price"")"),432.35)</f>
        <v>432.35</v>
      </c>
      <c r="D123" s="47">
        <v>215</v>
      </c>
      <c r="E123" s="47">
        <v>21.85</v>
      </c>
      <c r="F123" s="79">
        <f t="shared" ca="1" si="18"/>
        <v>7.2357763658779328E-2</v>
      </c>
      <c r="G123" s="79">
        <f t="shared" ca="1" si="19"/>
        <v>0.16096519777899054</v>
      </c>
      <c r="I123" s="19" t="s">
        <v>170</v>
      </c>
      <c r="J123" s="47">
        <f ca="1">IFERROR(__xludf.DUMMYFUNCTION("GOOGLEFINANCE(""NSE:""&amp;I123,""price"")"),432.35)</f>
        <v>432.35</v>
      </c>
      <c r="K123" s="79">
        <f>13/15.46</f>
        <v>0.8408796895213454</v>
      </c>
      <c r="L123" s="79">
        <f>13/22</f>
        <v>0.59090909090909094</v>
      </c>
    </row>
    <row r="124" spans="1:12" ht="13.8" x14ac:dyDescent="0.3">
      <c r="B124" s="122" t="s">
        <v>171</v>
      </c>
      <c r="C124" s="123">
        <f ca="1">IFERROR(__xludf.DUMMYFUNCTION("GOOGLEFINANCE(""NSE:""&amp;B124,""price"")"),536)</f>
        <v>536</v>
      </c>
      <c r="D124" s="123">
        <v>4.7300000000000004</v>
      </c>
      <c r="E124" s="122">
        <v>1</v>
      </c>
      <c r="F124" s="130">
        <f t="shared" ca="1" si="18"/>
        <v>0.6048349170263434</v>
      </c>
      <c r="G124" s="130">
        <f t="shared" ca="1" si="19"/>
        <v>0.36917272632745401</v>
      </c>
      <c r="I124" s="122" t="s">
        <v>171</v>
      </c>
      <c r="J124" s="123">
        <f ca="1">IFERROR(__xludf.DUMMYFUNCTION("GOOGLEFINANCE(""NSE:""&amp;I124,""price"")"),536)</f>
        <v>536</v>
      </c>
      <c r="K124" s="19">
        <v>0</v>
      </c>
      <c r="L124" s="19">
        <v>0</v>
      </c>
    </row>
    <row r="126" spans="1:12" ht="13.8" x14ac:dyDescent="0.3">
      <c r="B126" s="135" t="s">
        <v>172</v>
      </c>
      <c r="C126" s="135"/>
      <c r="D126" s="135"/>
      <c r="E126" s="135"/>
      <c r="F126" s="128">
        <f t="shared" ref="F126:G126" ca="1" si="20">AVERAGE(F122:F124)</f>
        <v>0.27786926907823256</v>
      </c>
      <c r="G126" s="128">
        <f t="shared" ca="1" si="20"/>
        <v>0.2220761556509927</v>
      </c>
      <c r="I126" s="135" t="s">
        <v>172</v>
      </c>
      <c r="K126" s="128">
        <f t="shared" ref="K126:L126" si="21">AVERAGE(K122:K124)</f>
        <v>0.59037074922029342</v>
      </c>
      <c r="L126" s="128">
        <f t="shared" si="21"/>
        <v>0.26751643418310084</v>
      </c>
    </row>
  </sheetData>
  <autoFilter ref="A2:D6" xr:uid="{00000000-0009-0000-0000-000000000000}">
    <sortState xmlns:xlrd2="http://schemas.microsoft.com/office/spreadsheetml/2017/richdata2" ref="A2:D6">
      <sortCondition descending="1" ref="D2:D6"/>
    </sortState>
  </autoFilter>
  <conditionalFormatting sqref="C18:C19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38:C40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59:C61">
    <cfRule type="colorScale" priority="9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C80:C82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101:C103">
    <cfRule type="colorScale" priority="15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D80:D82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01:D103">
    <cfRule type="colorScale" priority="17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E101:E103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122:G124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8:G19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38:G40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59:G61">
    <cfRule type="colorScale" priority="10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H80:H82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18:K20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38:K40">
    <cfRule type="colorScale" priority="8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K59:K61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122:K124">
    <cfRule type="colorScale" priority="1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L122:L124">
    <cfRule type="colorScale" priority="2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O18:O20">
    <cfRule type="colorScale" priority="2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P18:P20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Q18:Q20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HINDUNILVR</vt:lpstr>
      <vt:lpstr>Diversified FMCG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2024-02-06T06:57:07Z</dcterms:created>
  <dcterms:modified xsi:type="dcterms:W3CDTF">2024-02-06T06:57:34Z</dcterms:modified>
</cp:coreProperties>
</file>