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profi\Desktop\Documents\Annual Result\Q1_fy26\"/>
    </mc:Choice>
  </mc:AlternateContent>
  <xr:revisionPtr revIDLastSave="0" documentId="8_{21D32568-1F0C-4439-8C29-216A9CED29BC}" xr6:coauthVersionLast="47" xr6:coauthVersionMax="47" xr10:uidLastSave="{00000000-0000-0000-0000-000000000000}"/>
  <bookViews>
    <workbookView xWindow="-108" yWindow="-108" windowWidth="23256" windowHeight="12456" xr2:uid="{7C1BA8B2-E1D8-4CD4-89CD-6B9599304E0A}"/>
  </bookViews>
  <sheets>
    <sheet name="CDSL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0" i="1" l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M56" i="1"/>
  <c r="F56" i="1"/>
  <c r="M55" i="1"/>
  <c r="F55" i="1"/>
  <c r="M54" i="1"/>
  <c r="F54" i="1"/>
  <c r="M53" i="1"/>
  <c r="F53" i="1"/>
  <c r="M52" i="1"/>
  <c r="O52" i="1" s="1"/>
  <c r="L52" i="1"/>
  <c r="K52" i="1"/>
  <c r="F52" i="1"/>
  <c r="M51" i="1"/>
  <c r="O51" i="1" s="1"/>
  <c r="L51" i="1"/>
  <c r="K51" i="1"/>
  <c r="F51" i="1"/>
  <c r="N50" i="1"/>
  <c r="M50" i="1"/>
  <c r="O50" i="1" s="1"/>
  <c r="L50" i="1"/>
  <c r="K50" i="1"/>
  <c r="F50" i="1"/>
  <c r="O49" i="1"/>
  <c r="M49" i="1"/>
  <c r="N49" i="1" s="1"/>
  <c r="L49" i="1"/>
  <c r="K49" i="1"/>
  <c r="F49" i="1"/>
  <c r="M48" i="1"/>
  <c r="O48" i="1" s="1"/>
  <c r="L48" i="1"/>
  <c r="K48" i="1"/>
  <c r="F48" i="1"/>
  <c r="F40" i="1" s="1"/>
  <c r="M47" i="1"/>
  <c r="O47" i="1" s="1"/>
  <c r="L47" i="1"/>
  <c r="K47" i="1"/>
  <c r="F47" i="1"/>
  <c r="N46" i="1"/>
  <c r="M46" i="1"/>
  <c r="O46" i="1" s="1"/>
  <c r="L46" i="1"/>
  <c r="K46" i="1"/>
  <c r="K40" i="1" s="1"/>
  <c r="F46" i="1"/>
  <c r="O45" i="1"/>
  <c r="M45" i="1"/>
  <c r="N45" i="1" s="1"/>
  <c r="L45" i="1"/>
  <c r="L41" i="1" s="1"/>
  <c r="K45" i="1"/>
  <c r="F45" i="1"/>
  <c r="M44" i="1"/>
  <c r="O44" i="1" s="1"/>
  <c r="F44" i="1"/>
  <c r="D44" i="1"/>
  <c r="C44" i="1"/>
  <c r="M41" i="1"/>
  <c r="K41" i="1"/>
  <c r="J41" i="1"/>
  <c r="I41" i="1"/>
  <c r="H41" i="1"/>
  <c r="G41" i="1"/>
  <c r="F41" i="1"/>
  <c r="E41" i="1"/>
  <c r="D41" i="1"/>
  <c r="C41" i="1"/>
  <c r="A41" i="1"/>
  <c r="M40" i="1"/>
  <c r="L40" i="1"/>
  <c r="J40" i="1"/>
  <c r="I40" i="1"/>
  <c r="H40" i="1"/>
  <c r="G40" i="1"/>
  <c r="E40" i="1"/>
  <c r="D40" i="1"/>
  <c r="C40" i="1"/>
  <c r="A40" i="1"/>
  <c r="M39" i="1"/>
  <c r="H39" i="1"/>
  <c r="G39" i="1"/>
  <c r="E39" i="1"/>
  <c r="D39" i="1"/>
  <c r="C39" i="1"/>
  <c r="A39" i="1"/>
  <c r="F38" i="1"/>
  <c r="E38" i="1"/>
  <c r="D38" i="1"/>
  <c r="C38" i="1"/>
  <c r="A38" i="1"/>
  <c r="O35" i="1"/>
  <c r="M33" i="1"/>
  <c r="E44" i="1" s="1"/>
  <c r="N30" i="1"/>
  <c r="O30" i="1" s="1"/>
  <c r="M30" i="1"/>
  <c r="I30" i="1"/>
  <c r="H30" i="1"/>
  <c r="J30" i="1" s="1"/>
  <c r="D30" i="1"/>
  <c r="C30" i="1"/>
  <c r="H8" i="1" s="1"/>
  <c r="AE29" i="1"/>
  <c r="AD29" i="1"/>
  <c r="AG29" i="1" s="1"/>
  <c r="Y29" i="1"/>
  <c r="X29" i="1"/>
  <c r="Z25" i="1" s="1"/>
  <c r="O29" i="1"/>
  <c r="N29" i="1"/>
  <c r="M29" i="1"/>
  <c r="J29" i="1"/>
  <c r="I29" i="1"/>
  <c r="H29" i="1"/>
  <c r="D29" i="1"/>
  <c r="C29" i="1"/>
  <c r="E29" i="1" s="1"/>
  <c r="O28" i="1"/>
  <c r="J28" i="1"/>
  <c r="E28" i="1"/>
  <c r="AG27" i="1"/>
  <c r="AA27" i="1"/>
  <c r="Z27" i="1"/>
  <c r="S27" i="1"/>
  <c r="R27" i="1"/>
  <c r="U27" i="1" s="1"/>
  <c r="O27" i="1"/>
  <c r="J27" i="1"/>
  <c r="E27" i="1"/>
  <c r="AG26" i="1"/>
  <c r="AF26" i="1"/>
  <c r="AA26" i="1"/>
  <c r="O26" i="1"/>
  <c r="J26" i="1"/>
  <c r="E26" i="1"/>
  <c r="AG25" i="1"/>
  <c r="AA25" i="1"/>
  <c r="U25" i="1"/>
  <c r="T25" i="1"/>
  <c r="O25" i="1"/>
  <c r="J25" i="1"/>
  <c r="E25" i="1"/>
  <c r="AG24" i="1"/>
  <c r="AF24" i="1"/>
  <c r="AA24" i="1"/>
  <c r="U24" i="1"/>
  <c r="O24" i="1"/>
  <c r="J24" i="1"/>
  <c r="E24" i="1"/>
  <c r="AG23" i="1"/>
  <c r="AA23" i="1"/>
  <c r="Z23" i="1"/>
  <c r="U23" i="1"/>
  <c r="O23" i="1"/>
  <c r="J23" i="1"/>
  <c r="E23" i="1"/>
  <c r="F16" i="1"/>
  <c r="H16" i="1" s="1"/>
  <c r="D16" i="1"/>
  <c r="D15" i="1" s="1"/>
  <c r="B16" i="1"/>
  <c r="B15" i="1" s="1"/>
  <c r="B14" i="1" s="1"/>
  <c r="C11" i="1"/>
  <c r="O8" i="1"/>
  <c r="N8" i="1"/>
  <c r="J8" i="1"/>
  <c r="G8" i="1"/>
  <c r="F8" i="1"/>
  <c r="E8" i="1"/>
  <c r="D8" i="1"/>
  <c r="B8" i="1"/>
  <c r="V5" i="1"/>
  <c r="T5" i="1"/>
  <c r="S5" i="1"/>
  <c r="R5" i="1"/>
  <c r="Q5" i="1"/>
  <c r="P5" i="1"/>
  <c r="O5" i="1"/>
  <c r="N5" i="1"/>
  <c r="M5" i="1"/>
  <c r="L5" i="1"/>
  <c r="J5" i="1"/>
  <c r="I5" i="1"/>
  <c r="G5" i="1"/>
  <c r="F5" i="1"/>
  <c r="C5" i="1"/>
  <c r="U4" i="1"/>
  <c r="E4" i="1"/>
  <c r="U3" i="1"/>
  <c r="U5" i="1" s="1"/>
  <c r="G3" i="1"/>
  <c r="I8" i="1" s="1"/>
  <c r="F3" i="1"/>
  <c r="E3" i="1"/>
  <c r="E5" i="1" s="1"/>
  <c r="D3" i="1"/>
  <c r="C3" i="1"/>
  <c r="H3" i="1" l="1"/>
  <c r="L44" i="1"/>
  <c r="K44" i="1"/>
  <c r="O40" i="1"/>
  <c r="N41" i="1"/>
  <c r="N40" i="1"/>
  <c r="P35" i="1"/>
  <c r="D5" i="1"/>
  <c r="D14" i="1"/>
  <c r="C8" i="1"/>
  <c r="K8" i="1"/>
  <c r="J16" i="1"/>
  <c r="I16" i="1" s="1"/>
  <c r="AF25" i="1"/>
  <c r="O41" i="1"/>
  <c r="N44" i="1"/>
  <c r="N48" i="1"/>
  <c r="N52" i="1"/>
  <c r="D4" i="1"/>
  <c r="L8" i="1"/>
  <c r="F39" i="1"/>
  <c r="G19" i="1" s="1"/>
  <c r="E15" i="1" s="1"/>
  <c r="T23" i="1"/>
  <c r="AF27" i="1"/>
  <c r="Z29" i="1"/>
  <c r="E30" i="1"/>
  <c r="P33" i="1"/>
  <c r="N47" i="1"/>
  <c r="N51" i="1"/>
  <c r="E16" i="1"/>
  <c r="E20" i="1" s="1"/>
  <c r="T24" i="1"/>
  <c r="AA29" i="1"/>
  <c r="Q33" i="1"/>
  <c r="Q35" i="1" s="1"/>
  <c r="R33" i="1" s="1"/>
  <c r="P8" i="1" s="1"/>
  <c r="G16" i="1"/>
  <c r="Z24" i="1"/>
  <c r="Z26" i="1"/>
  <c r="AF23" i="1"/>
  <c r="T27" i="1"/>
  <c r="AF29" i="1"/>
  <c r="E14" i="1" l="1"/>
  <c r="F15" i="1"/>
  <c r="M16" i="1"/>
  <c r="K16" i="1"/>
  <c r="L16" i="1" s="1"/>
  <c r="N16" i="1" s="1"/>
  <c r="E11" i="1" s="1"/>
  <c r="F11" i="1" s="1"/>
  <c r="G15" i="1"/>
  <c r="M8" i="1"/>
  <c r="H5" i="1"/>
  <c r="J15" i="1" l="1"/>
  <c r="F14" i="1"/>
  <c r="H15" i="1"/>
  <c r="I15" i="1" s="1"/>
  <c r="N15" i="1" s="1"/>
  <c r="M15" i="1"/>
  <c r="K15" i="1"/>
  <c r="L15" i="1" s="1"/>
  <c r="G14" i="1"/>
  <c r="M14" i="1" l="1"/>
  <c r="K14" i="1"/>
  <c r="H14" i="1"/>
  <c r="I14" i="1" s="1"/>
  <c r="J14" i="1"/>
  <c r="N14" i="1" l="1"/>
  <c r="L14" i="1"/>
</calcChain>
</file>

<file path=xl/sharedStrings.xml><?xml version="1.0" encoding="utf-8"?>
<sst xmlns="http://schemas.openxmlformats.org/spreadsheetml/2006/main" count="225" uniqueCount="144">
  <si>
    <t>FINANCIALS</t>
  </si>
  <si>
    <t>Company</t>
  </si>
  <si>
    <t>CMP</t>
  </si>
  <si>
    <t>Marketcap</t>
  </si>
  <si>
    <t>DEMAT-AC</t>
  </si>
  <si>
    <t>Sales</t>
  </si>
  <si>
    <t>Profit</t>
  </si>
  <si>
    <t>EPS</t>
  </si>
  <si>
    <t>Equity</t>
  </si>
  <si>
    <t>Researve</t>
  </si>
  <si>
    <t>DEBT</t>
  </si>
  <si>
    <t>LEASE</t>
  </si>
  <si>
    <t>CUR.ASSETS</t>
  </si>
  <si>
    <t>C.LIABITLITIES</t>
  </si>
  <si>
    <t>TR. REC</t>
  </si>
  <si>
    <t>ASSETS</t>
  </si>
  <si>
    <t>LIABILITIES</t>
  </si>
  <si>
    <t>CFO</t>
  </si>
  <si>
    <t>CFI</t>
  </si>
  <si>
    <t>CFF</t>
  </si>
  <si>
    <t>NET</t>
  </si>
  <si>
    <t>PPE</t>
  </si>
  <si>
    <t>CDSL</t>
  </si>
  <si>
    <t>Prev.Yr_25</t>
  </si>
  <si>
    <t>Growth</t>
  </si>
  <si>
    <t>RATIO</t>
  </si>
  <si>
    <t>GROWTH</t>
  </si>
  <si>
    <t>PROF MARGIN</t>
  </si>
  <si>
    <t>CUR.RATIO</t>
  </si>
  <si>
    <t>TRADECYCLE</t>
  </si>
  <si>
    <t>D2E</t>
  </si>
  <si>
    <t>DEBT_RATIO</t>
  </si>
  <si>
    <t>ICR</t>
  </si>
  <si>
    <t>ROE</t>
  </si>
  <si>
    <t>ROPE</t>
  </si>
  <si>
    <t>ROA</t>
  </si>
  <si>
    <t>PE</t>
  </si>
  <si>
    <t>YIELD</t>
  </si>
  <si>
    <t>BOOKVALUE</t>
  </si>
  <si>
    <t>PBV</t>
  </si>
  <si>
    <t>PEG</t>
  </si>
  <si>
    <t>Price</t>
  </si>
  <si>
    <t>STR. WEIGHTAGE</t>
  </si>
  <si>
    <t>FACTOR</t>
  </si>
  <si>
    <t>TECH. WEIGHT</t>
  </si>
  <si>
    <t>ESTIMATE</t>
  </si>
  <si>
    <t>DEMAT A/C</t>
  </si>
  <si>
    <t>Year</t>
  </si>
  <si>
    <t>BookValue</t>
  </si>
  <si>
    <t>Low Price Range</t>
  </si>
  <si>
    <t>FairPrice@EPS</t>
  </si>
  <si>
    <t>HIgh Price Range</t>
  </si>
  <si>
    <t>FairPrice@PBV</t>
  </si>
  <si>
    <t>Blended Fairvalue</t>
  </si>
  <si>
    <t>FY_2035</t>
  </si>
  <si>
    <t>FY_2030</t>
  </si>
  <si>
    <t>FY_2026</t>
  </si>
  <si>
    <t>GROWTH EST</t>
  </si>
  <si>
    <t>Margin</t>
  </si>
  <si>
    <t>LONGTERM</t>
  </si>
  <si>
    <t>CYEAR</t>
  </si>
  <si>
    <t>Quarterly</t>
  </si>
  <si>
    <t>RESULT</t>
  </si>
  <si>
    <t>Q1_FY_26</t>
  </si>
  <si>
    <t>Q1_FY_25</t>
  </si>
  <si>
    <t>Q4_FY__25</t>
  </si>
  <si>
    <t>Q4_FY__24</t>
  </si>
  <si>
    <t>FY_25</t>
  </si>
  <si>
    <t>FY_24</t>
  </si>
  <si>
    <t>SEGMENT</t>
  </si>
  <si>
    <t>SHARE</t>
  </si>
  <si>
    <t>COST</t>
  </si>
  <si>
    <t>SUB_SEGMENT</t>
  </si>
  <si>
    <t>DEPOSITORY</t>
  </si>
  <si>
    <t>EMPLOYEE</t>
  </si>
  <si>
    <t>ANNUAL ISSUER</t>
  </si>
  <si>
    <t>SALES</t>
  </si>
  <si>
    <t>DATA ENTRY</t>
  </si>
  <si>
    <t>D&amp;A</t>
  </si>
  <si>
    <t>TRANSACTION</t>
  </si>
  <si>
    <t>FINANCE</t>
  </si>
  <si>
    <t>REPOSITORY</t>
  </si>
  <si>
    <t>IPO</t>
  </si>
  <si>
    <t>TECHNOLOGY</t>
  </si>
  <si>
    <t>ONLINE DATA</t>
  </si>
  <si>
    <t>PROFIT</t>
  </si>
  <si>
    <t>TOTAL</t>
  </si>
  <si>
    <t>OTHER COST</t>
  </si>
  <si>
    <t>OTHER INCOME</t>
  </si>
  <si>
    <t>MARGIN</t>
  </si>
  <si>
    <t>CURRENT-TREND</t>
  </si>
  <si>
    <t>H1_FY_25</t>
  </si>
  <si>
    <t>9M_FY_25</t>
  </si>
  <si>
    <t>Est_FY_2026</t>
  </si>
  <si>
    <t>Q2_FY25</t>
  </si>
  <si>
    <t>Q3_FY25</t>
  </si>
  <si>
    <t>Q4_FY25</t>
  </si>
  <si>
    <t>Q1_FY26</t>
  </si>
  <si>
    <t>TRAIL_EPS</t>
  </si>
  <si>
    <t>EPS_25</t>
  </si>
  <si>
    <t>T_EPS</t>
  </si>
  <si>
    <t>F_EPS_25</t>
  </si>
  <si>
    <t>F_PEG</t>
  </si>
  <si>
    <t>T_PE</t>
  </si>
  <si>
    <t>F_PE</t>
  </si>
  <si>
    <t>OtherEquity</t>
  </si>
  <si>
    <t>Low Price</t>
  </si>
  <si>
    <t>High price</t>
  </si>
  <si>
    <t>Low PE</t>
  </si>
  <si>
    <t>High PE</t>
  </si>
  <si>
    <t>LBV</t>
  </si>
  <si>
    <t>HBV</t>
  </si>
  <si>
    <t>20YEAR</t>
  </si>
  <si>
    <t>10YEAR</t>
  </si>
  <si>
    <t>5YEAR</t>
  </si>
  <si>
    <t>Last Year</t>
  </si>
  <si>
    <t>ACTUAL</t>
  </si>
  <si>
    <t>Trail_fy26</t>
  </si>
  <si>
    <t>FY_2025</t>
  </si>
  <si>
    <t>FY_2024</t>
  </si>
  <si>
    <t>FY_2023</t>
  </si>
  <si>
    <t>FY_2022</t>
  </si>
  <si>
    <t>FY_2021</t>
  </si>
  <si>
    <t>FY_2020</t>
  </si>
  <si>
    <t>FY_2019</t>
  </si>
  <si>
    <t>FY_2018_IPO</t>
  </si>
  <si>
    <t>FY_2017</t>
  </si>
  <si>
    <t>FY_2016</t>
  </si>
  <si>
    <t>FY_2015</t>
  </si>
  <si>
    <t>FY_2014</t>
  </si>
  <si>
    <t>FY_2013</t>
  </si>
  <si>
    <t>FY_2012</t>
  </si>
  <si>
    <t>FY_2011</t>
  </si>
  <si>
    <t>FY_2010</t>
  </si>
  <si>
    <t>FY_2009</t>
  </si>
  <si>
    <t>FY_2008</t>
  </si>
  <si>
    <t>FY_2007</t>
  </si>
  <si>
    <t>FY_2006</t>
  </si>
  <si>
    <t>FY_2005</t>
  </si>
  <si>
    <t>FY_2004</t>
  </si>
  <si>
    <t>FY_2003</t>
  </si>
  <si>
    <t>FY_2002</t>
  </si>
  <si>
    <t>FY_2001</t>
  </si>
  <si>
    <t>fy_2000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</si>
</sst>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;\(#,##0\)"/>
    <numFmt numFmtId="165" formatCode="#,##0.0"/>
    <numFmt numFmtId="166" formatCode="0.0%"/>
    <numFmt numFmtId="167" formatCode="0.0"/>
  </numFmts>
  <fonts count="13" x14ac:knownFonts="1">
    <font>
      <sz val="10"/>
      <color rgb="FF000000"/>
      <name val="Arial"/>
      <scheme val="minor"/>
    </font>
    <font>
      <sz val="11"/>
      <color theme="1"/>
      <name val="Calibri"/>
    </font>
    <font>
      <sz val="11"/>
      <color rgb="FFFFFFFF"/>
      <name val="Calibri"/>
    </font>
    <font>
      <i/>
      <sz val="12"/>
      <color theme="1"/>
      <name val="Calibri"/>
    </font>
    <font>
      <sz val="10"/>
      <color theme="1"/>
      <name val="Arial"/>
      <scheme val="minor"/>
    </font>
    <font>
      <i/>
      <sz val="11"/>
      <color theme="1"/>
      <name val="Calibri"/>
    </font>
    <font>
      <sz val="11"/>
      <color rgb="FFFFFFFF"/>
      <name val="Arial"/>
    </font>
    <font>
      <sz val="11"/>
      <color theme="1"/>
      <name val="Arial"/>
    </font>
    <font>
      <b/>
      <i/>
      <u/>
      <sz val="11"/>
      <color theme="1"/>
      <name val="Calibri"/>
    </font>
    <font>
      <b/>
      <i/>
      <sz val="11"/>
      <color theme="1"/>
      <name val="Calibri"/>
    </font>
    <font>
      <b/>
      <sz val="14"/>
      <color rgb="FFFFFFFF"/>
      <name val="Arial"/>
    </font>
    <font>
      <sz val="30"/>
      <color theme="1"/>
      <name val="Calibri"/>
    </font>
    <font>
      <sz val="10"/>
      <color theme="1"/>
      <name val="Arial"/>
    </font>
  </fonts>
  <fills count="26">
    <fill>
      <patternFill patternType="none"/>
    </fill>
    <fill>
      <patternFill patternType="gray125"/>
    </fill>
    <fill>
      <patternFill patternType="solid">
        <fgColor rgb="FF10486B"/>
        <bgColor rgb="FF10486B"/>
      </patternFill>
    </fill>
    <fill>
      <patternFill patternType="solid">
        <fgColor rgb="FFFFFFFF"/>
        <bgColor rgb="FFFFFFFF"/>
      </patternFill>
    </fill>
    <fill>
      <patternFill patternType="solid">
        <fgColor rgb="FF20124D"/>
        <bgColor rgb="FF20124D"/>
      </patternFill>
    </fill>
    <fill>
      <patternFill patternType="solid">
        <fgColor rgb="FF84CEAA"/>
        <bgColor rgb="FF84CEAA"/>
      </patternFill>
    </fill>
    <fill>
      <patternFill patternType="solid">
        <fgColor rgb="FFD6D6D6"/>
        <bgColor rgb="FFD6D6D6"/>
      </patternFill>
    </fill>
    <fill>
      <patternFill patternType="solid">
        <fgColor rgb="FFD9D9D9"/>
        <bgColor rgb="FFD9D9D9"/>
      </patternFill>
    </fill>
    <fill>
      <patternFill patternType="solid">
        <fgColor rgb="FF57BB8A"/>
        <bgColor rgb="FF57BB8A"/>
      </patternFill>
    </fill>
    <fill>
      <patternFill patternType="solid">
        <fgColor rgb="FFE67C73"/>
        <bgColor rgb="FFE67C73"/>
      </patternFill>
    </fill>
    <fill>
      <patternFill patternType="solid">
        <fgColor rgb="FFF7D9D7"/>
        <bgColor rgb="FFF7D9D7"/>
      </patternFill>
    </fill>
    <fill>
      <patternFill patternType="solid">
        <fgColor rgb="FFE5F5ED"/>
        <bgColor rgb="FFE5F5ED"/>
      </patternFill>
    </fill>
    <fill>
      <patternFill patternType="solid">
        <fgColor rgb="FFE67F76"/>
        <bgColor rgb="FFE67F76"/>
      </patternFill>
    </fill>
    <fill>
      <patternFill patternType="solid">
        <fgColor rgb="FFBCE4D0"/>
        <bgColor rgb="FFBCE4D0"/>
      </patternFill>
    </fill>
    <fill>
      <patternFill patternType="solid">
        <fgColor rgb="FFE1F3EB"/>
        <bgColor rgb="FFE1F3EB"/>
      </patternFill>
    </fill>
    <fill>
      <patternFill patternType="solid">
        <fgColor rgb="FFF4C8C5"/>
        <bgColor rgb="FFF4C8C5"/>
      </patternFill>
    </fill>
    <fill>
      <patternFill patternType="solid">
        <fgColor rgb="FFF3FAF7"/>
        <bgColor rgb="FFF3FAF7"/>
      </patternFill>
    </fill>
    <fill>
      <patternFill patternType="solid">
        <fgColor rgb="FFDDF2E8"/>
        <bgColor rgb="FFDDF2E8"/>
      </patternFill>
    </fill>
    <fill>
      <patternFill patternType="solid">
        <fgColor rgb="FFF7FCFA"/>
        <bgColor rgb="FFF7FCFA"/>
      </patternFill>
    </fill>
    <fill>
      <patternFill patternType="solid">
        <fgColor rgb="FFFBFEFC"/>
        <bgColor rgb="FFFBFEFC"/>
      </patternFill>
    </fill>
    <fill>
      <patternFill patternType="solid">
        <fgColor rgb="FFF8DDDB"/>
        <bgColor rgb="FFF8DDDB"/>
      </patternFill>
    </fill>
    <fill>
      <patternFill patternType="solid">
        <fgColor rgb="FFFCF4F3"/>
        <bgColor rgb="FFFCF4F3"/>
      </patternFill>
    </fill>
    <fill>
      <patternFill patternType="solid">
        <fgColor rgb="FFD4EEE2"/>
        <bgColor rgb="FFD4EEE2"/>
      </patternFill>
    </fill>
    <fill>
      <patternFill patternType="solid">
        <fgColor rgb="FFCCCCCC"/>
        <bgColor rgb="FFCCCCCC"/>
      </patternFill>
    </fill>
    <fill>
      <patternFill patternType="solid">
        <fgColor rgb="FF073763"/>
        <bgColor rgb="FF073763"/>
      </patternFill>
    </fill>
    <fill>
      <patternFill patternType="solid">
        <fgColor rgb="FFB7B7B7"/>
        <bgColor rgb="FFB7B7B7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1" fontId="3" fillId="3" borderId="1" xfId="0" applyNumberFormat="1" applyFont="1" applyFill="1" applyBorder="1" applyAlignment="1">
      <alignment horizontal="right"/>
    </xf>
    <xf numFmtId="164" fontId="4" fillId="0" borderId="0" xfId="0" applyNumberFormat="1" applyFont="1"/>
    <xf numFmtId="1" fontId="5" fillId="3" borderId="1" xfId="0" applyNumberFormat="1" applyFont="1" applyFill="1" applyBorder="1" applyAlignment="1">
      <alignment horizontal="right"/>
    </xf>
    <xf numFmtId="0" fontId="5" fillId="3" borderId="1" xfId="0" applyFont="1" applyFill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4" fillId="0" borderId="1" xfId="0" applyFont="1" applyBorder="1"/>
    <xf numFmtId="1" fontId="1" fillId="0" borderId="1" xfId="0" applyNumberFormat="1" applyFont="1" applyBorder="1"/>
    <xf numFmtId="2" fontId="3" fillId="3" borderId="1" xfId="0" applyNumberFormat="1" applyFont="1" applyFill="1" applyBorder="1" applyAlignment="1">
      <alignment horizontal="right"/>
    </xf>
    <xf numFmtId="9" fontId="4" fillId="0" borderId="1" xfId="0" applyNumberFormat="1" applyFont="1" applyBorder="1"/>
    <xf numFmtId="9" fontId="1" fillId="0" borderId="1" xfId="0" applyNumberFormat="1" applyFont="1" applyBorder="1" applyAlignment="1">
      <alignment horizontal="left"/>
    </xf>
    <xf numFmtId="9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1" fontId="1" fillId="0" borderId="1" xfId="0" applyNumberFormat="1" applyFont="1" applyBorder="1" applyAlignment="1">
      <alignment horizontal="right"/>
    </xf>
    <xf numFmtId="166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4" fontId="1" fillId="0" borderId="0" xfId="0" applyNumberFormat="1" applyFont="1"/>
    <xf numFmtId="0" fontId="6" fillId="4" borderId="1" xfId="0" applyFont="1" applyFill="1" applyBorder="1"/>
    <xf numFmtId="10" fontId="7" fillId="5" borderId="1" xfId="0" applyNumberFormat="1" applyFont="1" applyFill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0" fontId="7" fillId="0" borderId="1" xfId="0" applyNumberFormat="1" applyFont="1" applyBorder="1" applyAlignment="1">
      <alignment horizontal="right"/>
    </xf>
    <xf numFmtId="0" fontId="2" fillId="2" borderId="0" xfId="0" applyFont="1" applyFill="1" applyAlignment="1">
      <alignment horizontal="left"/>
    </xf>
    <xf numFmtId="0" fontId="2" fillId="2" borderId="0" xfId="0" applyFont="1" applyFill="1"/>
    <xf numFmtId="4" fontId="6" fillId="4" borderId="1" xfId="0" applyNumberFormat="1" applyFont="1" applyFill="1" applyBorder="1"/>
    <xf numFmtId="3" fontId="5" fillId="6" borderId="1" xfId="0" applyNumberFormat="1" applyFont="1" applyFill="1" applyBorder="1" applyAlignment="1">
      <alignment horizontal="right"/>
    </xf>
    <xf numFmtId="0" fontId="1" fillId="7" borderId="1" xfId="0" applyFont="1" applyFill="1" applyBorder="1" applyAlignment="1">
      <alignment horizontal="left"/>
    </xf>
    <xf numFmtId="3" fontId="5" fillId="7" borderId="1" xfId="0" applyNumberFormat="1" applyFont="1" applyFill="1" applyBorder="1" applyAlignment="1">
      <alignment horizontal="right"/>
    </xf>
    <xf numFmtId="1" fontId="7" fillId="7" borderId="1" xfId="0" applyNumberFormat="1" applyFont="1" applyFill="1" applyBorder="1" applyAlignment="1">
      <alignment horizontal="right"/>
    </xf>
    <xf numFmtId="3" fontId="7" fillId="7" borderId="1" xfId="0" applyNumberFormat="1" applyFont="1" applyFill="1" applyBorder="1" applyAlignment="1">
      <alignment horizontal="right"/>
    </xf>
    <xf numFmtId="9" fontId="1" fillId="0" borderId="1" xfId="0" applyNumberFormat="1" applyFont="1" applyBorder="1"/>
    <xf numFmtId="0" fontId="4" fillId="0" borderId="0" xfId="0" applyFont="1"/>
    <xf numFmtId="9" fontId="1" fillId="8" borderId="1" xfId="0" applyNumberFormat="1" applyFont="1" applyFill="1" applyBorder="1" applyAlignment="1">
      <alignment horizontal="right"/>
    </xf>
    <xf numFmtId="9" fontId="1" fillId="9" borderId="1" xfId="0" applyNumberFormat="1" applyFont="1" applyFill="1" applyBorder="1" applyAlignment="1">
      <alignment horizontal="right"/>
    </xf>
    <xf numFmtId="9" fontId="1" fillId="10" borderId="1" xfId="0" applyNumberFormat="1" applyFont="1" applyFill="1" applyBorder="1" applyAlignment="1">
      <alignment horizontal="right"/>
    </xf>
    <xf numFmtId="9" fontId="4" fillId="0" borderId="0" xfId="0" applyNumberFormat="1" applyFont="1"/>
    <xf numFmtId="9" fontId="1" fillId="11" borderId="1" xfId="0" applyNumberFormat="1" applyFont="1" applyFill="1" applyBorder="1" applyAlignment="1">
      <alignment horizontal="right"/>
    </xf>
    <xf numFmtId="9" fontId="1" fillId="12" borderId="1" xfId="0" applyNumberFormat="1" applyFont="1" applyFill="1" applyBorder="1" applyAlignment="1">
      <alignment horizontal="right"/>
    </xf>
    <xf numFmtId="9" fontId="1" fillId="13" borderId="1" xfId="0" applyNumberFormat="1" applyFont="1" applyFill="1" applyBorder="1" applyAlignment="1">
      <alignment horizontal="right"/>
    </xf>
    <xf numFmtId="9" fontId="1" fillId="14" borderId="1" xfId="0" applyNumberFormat="1" applyFont="1" applyFill="1" applyBorder="1" applyAlignment="1">
      <alignment horizontal="right"/>
    </xf>
    <xf numFmtId="9" fontId="1" fillId="15" borderId="1" xfId="0" applyNumberFormat="1" applyFont="1" applyFill="1" applyBorder="1" applyAlignment="1">
      <alignment horizontal="right"/>
    </xf>
    <xf numFmtId="9" fontId="1" fillId="16" borderId="1" xfId="0" applyNumberFormat="1" applyFont="1" applyFill="1" applyBorder="1" applyAlignment="1">
      <alignment horizontal="right"/>
    </xf>
    <xf numFmtId="9" fontId="1" fillId="17" borderId="1" xfId="0" applyNumberFormat="1" applyFont="1" applyFill="1" applyBorder="1" applyAlignment="1">
      <alignment horizontal="right"/>
    </xf>
    <xf numFmtId="9" fontId="1" fillId="18" borderId="1" xfId="0" applyNumberFormat="1" applyFont="1" applyFill="1" applyBorder="1" applyAlignment="1">
      <alignment horizontal="right"/>
    </xf>
    <xf numFmtId="9" fontId="1" fillId="19" borderId="1" xfId="0" applyNumberFormat="1" applyFont="1" applyFill="1" applyBorder="1" applyAlignment="1">
      <alignment horizontal="right"/>
    </xf>
    <xf numFmtId="9" fontId="1" fillId="20" borderId="1" xfId="0" applyNumberFormat="1" applyFont="1" applyFill="1" applyBorder="1" applyAlignment="1">
      <alignment horizontal="right"/>
    </xf>
    <xf numFmtId="0" fontId="8" fillId="0" borderId="2" xfId="0" applyFont="1" applyBorder="1"/>
    <xf numFmtId="0" fontId="8" fillId="0" borderId="2" xfId="0" applyFont="1" applyBorder="1" applyAlignment="1">
      <alignment horizontal="right"/>
    </xf>
    <xf numFmtId="9" fontId="8" fillId="0" borderId="2" xfId="0" applyNumberFormat="1" applyFont="1" applyBorder="1" applyAlignment="1">
      <alignment horizontal="right"/>
    </xf>
    <xf numFmtId="9" fontId="1" fillId="21" borderId="1" xfId="0" applyNumberFormat="1" applyFont="1" applyFill="1" applyBorder="1" applyAlignment="1">
      <alignment horizontal="right"/>
    </xf>
    <xf numFmtId="9" fontId="1" fillId="22" borderId="1" xfId="0" applyNumberFormat="1" applyFont="1" applyFill="1" applyBorder="1" applyAlignment="1">
      <alignment horizontal="right"/>
    </xf>
    <xf numFmtId="9" fontId="1" fillId="0" borderId="0" xfId="0" applyNumberFormat="1" applyFont="1"/>
    <xf numFmtId="0" fontId="9" fillId="0" borderId="2" xfId="0" applyFont="1" applyBorder="1"/>
    <xf numFmtId="0" fontId="9" fillId="0" borderId="2" xfId="0" applyFont="1" applyBorder="1" applyAlignment="1">
      <alignment horizontal="right"/>
    </xf>
    <xf numFmtId="9" fontId="9" fillId="0" borderId="2" xfId="0" applyNumberFormat="1" applyFont="1" applyBorder="1" applyAlignment="1">
      <alignment horizontal="right"/>
    </xf>
    <xf numFmtId="0" fontId="8" fillId="23" borderId="2" xfId="0" applyFont="1" applyFill="1" applyBorder="1"/>
    <xf numFmtId="0" fontId="8" fillId="23" borderId="2" xfId="0" applyFont="1" applyFill="1" applyBorder="1" applyAlignment="1">
      <alignment horizontal="right"/>
    </xf>
    <xf numFmtId="9" fontId="9" fillId="23" borderId="1" xfId="0" applyNumberFormat="1" applyFont="1" applyFill="1" applyBorder="1" applyAlignment="1">
      <alignment horizontal="right"/>
    </xf>
    <xf numFmtId="0" fontId="4" fillId="0" borderId="0" xfId="0" applyFont="1" applyAlignment="1">
      <alignment horizontal="left"/>
    </xf>
    <xf numFmtId="0" fontId="10" fillId="24" borderId="1" xfId="0" applyFont="1" applyFill="1" applyBorder="1" applyAlignment="1">
      <alignment horizontal="center"/>
    </xf>
    <xf numFmtId="0" fontId="10" fillId="24" borderId="3" xfId="0" applyFont="1" applyFill="1" applyBorder="1" applyAlignment="1">
      <alignment horizontal="center"/>
    </xf>
    <xf numFmtId="4" fontId="1" fillId="0" borderId="1" xfId="0" applyNumberFormat="1" applyFont="1" applyBorder="1" applyAlignment="1">
      <alignment horizontal="right"/>
    </xf>
    <xf numFmtId="167" fontId="7" fillId="9" borderId="4" xfId="0" applyNumberFormat="1" applyFont="1" applyFill="1" applyBorder="1" applyAlignment="1">
      <alignment horizontal="center"/>
    </xf>
    <xf numFmtId="2" fontId="7" fillId="3" borderId="5" xfId="0" applyNumberFormat="1" applyFont="1" applyFill="1" applyBorder="1" applyAlignment="1">
      <alignment horizontal="center"/>
    </xf>
    <xf numFmtId="4" fontId="7" fillId="8" borderId="5" xfId="0" applyNumberFormat="1" applyFont="1" applyFill="1" applyBorder="1" applyAlignment="1">
      <alignment horizontal="center"/>
    </xf>
    <xf numFmtId="1" fontId="11" fillId="25" borderId="0" xfId="0" applyNumberFormat="1" applyFont="1" applyFill="1" applyAlignment="1">
      <alignment horizontal="center" vertical="center"/>
    </xf>
    <xf numFmtId="0" fontId="10" fillId="24" borderId="4" xfId="0" applyFont="1" applyFill="1" applyBorder="1" applyAlignment="1">
      <alignment horizontal="center"/>
    </xf>
    <xf numFmtId="0" fontId="10" fillId="24" borderId="5" xfId="0" applyFont="1" applyFill="1" applyBorder="1" applyAlignment="1">
      <alignment horizontal="center"/>
    </xf>
    <xf numFmtId="0" fontId="0" fillId="0" borderId="0" xfId="0"/>
    <xf numFmtId="1" fontId="7" fillId="9" borderId="4" xfId="0" applyNumberFormat="1" applyFont="1" applyFill="1" applyBorder="1" applyAlignment="1">
      <alignment horizontal="center"/>
    </xf>
    <xf numFmtId="1" fontId="7" fillId="3" borderId="5" xfId="0" applyNumberFormat="1" applyFont="1" applyFill="1" applyBorder="1" applyAlignment="1">
      <alignment horizontal="center"/>
    </xf>
    <xf numFmtId="1" fontId="7" fillId="8" borderId="5" xfId="0" applyNumberFormat="1" applyFont="1" applyFill="1" applyBorder="1" applyAlignment="1">
      <alignment horizontal="center"/>
    </xf>
    <xf numFmtId="164" fontId="12" fillId="0" borderId="1" xfId="0" applyNumberFormat="1" applyFont="1" applyBorder="1"/>
    <xf numFmtId="1" fontId="4" fillId="0" borderId="1" xfId="0" applyNumberFormat="1" applyFont="1" applyBorder="1"/>
    <xf numFmtId="4" fontId="4" fillId="0" borderId="1" xfId="0" applyNumberFormat="1" applyFont="1" applyBorder="1"/>
    <xf numFmtId="3" fontId="4" fillId="0" borderId="1" xfId="0" applyNumberFormat="1" applyFont="1" applyBorder="1"/>
    <xf numFmtId="0" fontId="12" fillId="0" borderId="1" xfId="0" applyFont="1" applyBorder="1" applyAlignment="1">
      <alignment horizontal="right"/>
    </xf>
    <xf numFmtId="167" fontId="12" fillId="0" borderId="1" xfId="0" applyNumberFormat="1" applyFont="1" applyBorder="1" applyAlignment="1">
      <alignment horizontal="right"/>
    </xf>
    <xf numFmtId="0" fontId="12" fillId="0" borderId="1" xfId="0" applyFont="1" applyBorder="1"/>
    <xf numFmtId="1" fontId="12" fillId="0" borderId="1" xfId="0" applyNumberFormat="1" applyFont="1" applyBorder="1" applyAlignment="1">
      <alignment horizontal="right"/>
    </xf>
    <xf numFmtId="164" fontId="12" fillId="0" borderId="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962025</xdr:colOff>
      <xdr:row>70</xdr:row>
      <xdr:rowOff>200025</xdr:rowOff>
    </xdr:from>
    <xdr:ext cx="7962900" cy="3209925"/>
    <xdr:pic>
      <xdr:nvPicPr>
        <xdr:cNvPr id="2" name="image3.png" title="Image">
          <a:extLst>
            <a:ext uri="{FF2B5EF4-FFF2-40B4-BE49-F238E27FC236}">
              <a16:creationId xmlns:a16="http://schemas.microsoft.com/office/drawing/2014/main" id="{677DF7C9-5F6E-40D8-8F24-9FF3A1E8C39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70585" y="13397865"/>
          <a:ext cx="7962900" cy="32099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CF0F2-D5BC-4440-B701-14030008D109}">
  <sheetPr>
    <outlinePr summaryBelow="0" summaryRight="0"/>
  </sheetPr>
  <dimension ref="A1:AG1016"/>
  <sheetViews>
    <sheetView showGridLines="0" tabSelected="1" workbookViewId="0"/>
  </sheetViews>
  <sheetFormatPr defaultColWidth="12.6640625" defaultRowHeight="15.75" customHeight="1" x14ac:dyDescent="0.25"/>
  <sheetData>
    <row r="1" spans="1:22" ht="15.75" customHeight="1" x14ac:dyDescent="0.3">
      <c r="A1" s="1"/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2" ht="15.75" customHeight="1" x14ac:dyDescent="0.3">
      <c r="A2" s="3" t="s">
        <v>0</v>
      </c>
      <c r="B2" s="4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18</v>
      </c>
      <c r="T2" s="3" t="s">
        <v>19</v>
      </c>
      <c r="U2" s="3" t="s">
        <v>20</v>
      </c>
      <c r="V2" s="3" t="s">
        <v>21</v>
      </c>
    </row>
    <row r="3" spans="1:22" ht="15.75" customHeight="1" x14ac:dyDescent="0.3">
      <c r="A3" s="5"/>
      <c r="B3" s="6" t="s">
        <v>22</v>
      </c>
      <c r="C3" s="7">
        <f ca="1">IFERROR(__xludf.DUMMYFUNCTION("GOOGLEFINANCE(""nse:""&amp;B3,""Price"")"),1575.6)</f>
        <v>1575.6</v>
      </c>
      <c r="D3" s="7">
        <f ca="1">IFERROR(__xludf.DUMMYFUNCTION("GOOGLEFINANCE(""nse:""&amp;B3,""marketcap"")/10000000"),32932.1289794)</f>
        <v>32932.128979399997</v>
      </c>
      <c r="E3" s="8">
        <f t="shared" ref="E3:E4" si="0">A45</f>
        <v>152900000</v>
      </c>
      <c r="F3" s="7">
        <f t="shared" ref="F3:H3" si="1">C44</f>
        <v>1084</v>
      </c>
      <c r="G3" s="7">
        <f t="shared" si="1"/>
        <v>493</v>
      </c>
      <c r="H3" s="7">
        <f t="shared" si="1"/>
        <v>23.68</v>
      </c>
      <c r="I3" s="9">
        <v>209</v>
      </c>
      <c r="J3" s="10">
        <v>1551</v>
      </c>
      <c r="K3" s="11">
        <v>0</v>
      </c>
      <c r="L3" s="11">
        <v>1.04</v>
      </c>
      <c r="M3" s="11">
        <v>1102</v>
      </c>
      <c r="N3" s="11">
        <v>317</v>
      </c>
      <c r="O3" s="12">
        <v>53</v>
      </c>
      <c r="P3" s="12">
        <v>2162</v>
      </c>
      <c r="Q3" s="12">
        <v>358</v>
      </c>
      <c r="R3" s="5">
        <v>689</v>
      </c>
      <c r="S3" s="13">
        <v>298</v>
      </c>
      <c r="T3" s="13">
        <v>231</v>
      </c>
      <c r="U3" s="13">
        <f t="shared" ref="U3:U4" si="2">SUM(R3:T3)</f>
        <v>1218</v>
      </c>
      <c r="V3" s="13">
        <v>124</v>
      </c>
    </row>
    <row r="4" spans="1:22" ht="15.75" customHeight="1" x14ac:dyDescent="0.3">
      <c r="A4" s="5"/>
      <c r="B4" s="6" t="s">
        <v>23</v>
      </c>
      <c r="C4" s="5">
        <v>1220</v>
      </c>
      <c r="D4" s="14">
        <f ca="1">C4*D3/C3</f>
        <v>25499.617513879155</v>
      </c>
      <c r="E4" s="8">
        <f t="shared" si="0"/>
        <v>115600000</v>
      </c>
      <c r="F4" s="5">
        <v>1082</v>
      </c>
      <c r="G4" s="5">
        <v>526</v>
      </c>
      <c r="H4" s="15">
        <v>25.2</v>
      </c>
      <c r="I4" s="5">
        <v>105</v>
      </c>
      <c r="J4" s="5">
        <v>1551</v>
      </c>
      <c r="K4" s="5">
        <v>0</v>
      </c>
      <c r="L4" s="5">
        <v>1.35</v>
      </c>
      <c r="M4" s="5">
        <v>799</v>
      </c>
      <c r="N4" s="5">
        <v>240</v>
      </c>
      <c r="O4" s="5">
        <v>67</v>
      </c>
      <c r="P4" s="5">
        <v>1782</v>
      </c>
      <c r="Q4" s="5">
        <v>275</v>
      </c>
      <c r="R4" s="5">
        <v>500</v>
      </c>
      <c r="S4" s="13">
        <v>249</v>
      </c>
      <c r="T4" s="13">
        <v>169</v>
      </c>
      <c r="U4" s="13">
        <f t="shared" si="2"/>
        <v>918</v>
      </c>
      <c r="V4" s="13">
        <v>54</v>
      </c>
    </row>
    <row r="5" spans="1:22" ht="13.2" x14ac:dyDescent="0.25">
      <c r="A5" s="13"/>
      <c r="B5" s="13" t="s">
        <v>24</v>
      </c>
      <c r="C5" s="16">
        <f t="shared" ref="C5:J5" ca="1" si="3">(C3/C4)-1</f>
        <v>0.29147540983606546</v>
      </c>
      <c r="D5" s="16">
        <f t="shared" ca="1" si="3"/>
        <v>0.29147540983606546</v>
      </c>
      <c r="E5" s="16">
        <f t="shared" si="3"/>
        <v>0.3226643598615917</v>
      </c>
      <c r="F5" s="16">
        <f t="shared" si="3"/>
        <v>1.848428835489857E-3</v>
      </c>
      <c r="G5" s="16">
        <f t="shared" si="3"/>
        <v>-6.2737642585551368E-2</v>
      </c>
      <c r="H5" s="16">
        <f t="shared" si="3"/>
        <v>-6.0317460317460325E-2</v>
      </c>
      <c r="I5" s="16">
        <f t="shared" si="3"/>
        <v>0.99047619047619051</v>
      </c>
      <c r="J5" s="16">
        <f t="shared" si="3"/>
        <v>0</v>
      </c>
      <c r="K5" s="16">
        <v>0</v>
      </c>
      <c r="L5" s="16">
        <f t="shared" ref="L5:V5" si="4">(L3/L4)-1</f>
        <v>-0.22962962962962963</v>
      </c>
      <c r="M5" s="16">
        <f t="shared" si="4"/>
        <v>0.3792240300375469</v>
      </c>
      <c r="N5" s="16">
        <f t="shared" si="4"/>
        <v>0.3208333333333333</v>
      </c>
      <c r="O5" s="16">
        <f t="shared" si="4"/>
        <v>-0.20895522388059706</v>
      </c>
      <c r="P5" s="16">
        <f t="shared" si="4"/>
        <v>0.21324354657687983</v>
      </c>
      <c r="Q5" s="16">
        <f t="shared" si="4"/>
        <v>0.30181818181818176</v>
      </c>
      <c r="R5" s="16">
        <f t="shared" si="4"/>
        <v>0.37799999999999989</v>
      </c>
      <c r="S5" s="16">
        <f t="shared" si="4"/>
        <v>0.19678714859437751</v>
      </c>
      <c r="T5" s="16">
        <f t="shared" si="4"/>
        <v>0.36686390532544388</v>
      </c>
      <c r="U5" s="16">
        <f t="shared" si="4"/>
        <v>0.32679738562091498</v>
      </c>
      <c r="V5" s="16">
        <f t="shared" si="4"/>
        <v>1.2962962962962963</v>
      </c>
    </row>
    <row r="7" spans="1:22" ht="15.75" customHeight="1" x14ac:dyDescent="0.3">
      <c r="A7" s="3" t="s">
        <v>25</v>
      </c>
      <c r="B7" s="4" t="s">
        <v>26</v>
      </c>
      <c r="C7" s="3" t="s">
        <v>27</v>
      </c>
      <c r="D7" s="3" t="s">
        <v>28</v>
      </c>
      <c r="E7" s="3" t="s">
        <v>29</v>
      </c>
      <c r="F7" s="3" t="s">
        <v>30</v>
      </c>
      <c r="G7" s="3" t="s">
        <v>31</v>
      </c>
      <c r="H7" s="3" t="s">
        <v>32</v>
      </c>
      <c r="I7" s="3" t="s">
        <v>33</v>
      </c>
      <c r="J7" s="3" t="s">
        <v>34</v>
      </c>
      <c r="K7" s="3" t="s">
        <v>35</v>
      </c>
      <c r="L7" s="3" t="s">
        <v>36</v>
      </c>
      <c r="M7" s="3" t="s">
        <v>37</v>
      </c>
      <c r="N7" s="3" t="s">
        <v>38</v>
      </c>
      <c r="O7" s="3" t="s">
        <v>39</v>
      </c>
      <c r="P7" s="3" t="s">
        <v>40</v>
      </c>
      <c r="Q7" s="1"/>
      <c r="R7" s="1"/>
    </row>
    <row r="8" spans="1:22" ht="15.75" customHeight="1" x14ac:dyDescent="0.3">
      <c r="A8" s="5"/>
      <c r="B8" s="17">
        <f>E24</f>
        <v>7.7821011673151474E-3</v>
      </c>
      <c r="C8" s="18">
        <f>C29</f>
        <v>0.38996138996138996</v>
      </c>
      <c r="D8" s="19">
        <f>M3/N3</f>
        <v>3.4763406940063093</v>
      </c>
      <c r="E8" s="20">
        <f>(O3/C48)*365</f>
        <v>35.10889292196007</v>
      </c>
      <c r="F8" s="18">
        <f>K3/(J3+I3)</f>
        <v>0</v>
      </c>
      <c r="G8" s="18">
        <f>Q3/P3</f>
        <v>0.16558741905642924</v>
      </c>
      <c r="H8" s="21">
        <f>C30</f>
        <v>2876</v>
      </c>
      <c r="I8" s="22">
        <f>G3/(I3+J3)</f>
        <v>0.28011363636363634</v>
      </c>
      <c r="J8" s="20">
        <f>G3/I3</f>
        <v>2.3588516746411483</v>
      </c>
      <c r="K8" s="22">
        <f>G3/P3</f>
        <v>0.22802960222016652</v>
      </c>
      <c r="L8" s="21">
        <f ca="1">C3/H3</f>
        <v>66.537162162162161</v>
      </c>
      <c r="M8" s="22">
        <f ca="1">H3/C3</f>
        <v>1.502919522721503E-2</v>
      </c>
      <c r="N8" s="21">
        <f>(J3+I3)/(I3/10)</f>
        <v>84.21052631578948</v>
      </c>
      <c r="O8" s="21">
        <f ca="1">C3/N8</f>
        <v>18.710249999999998</v>
      </c>
      <c r="P8" s="23">
        <f ca="1">R33</f>
        <v>-71.86644772851669</v>
      </c>
      <c r="Q8" s="1"/>
      <c r="R8" s="1"/>
    </row>
    <row r="9" spans="1:22" ht="15.75" customHeight="1" x14ac:dyDescent="0.3">
      <c r="G9" s="1"/>
      <c r="H9" s="24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22" ht="15.75" customHeight="1" x14ac:dyDescent="0.3">
      <c r="B10" s="25" t="s">
        <v>1</v>
      </c>
      <c r="C10" s="25" t="s">
        <v>41</v>
      </c>
      <c r="D10" s="25" t="s">
        <v>42</v>
      </c>
      <c r="E10" s="25" t="s">
        <v>43</v>
      </c>
      <c r="F10" s="25" t="s">
        <v>44</v>
      </c>
      <c r="G10" s="1"/>
      <c r="H10" s="24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22" ht="15.75" customHeight="1" x14ac:dyDescent="0.3">
      <c r="B11" s="6" t="s">
        <v>22</v>
      </c>
      <c r="C11" s="21">
        <f ca="1">IFERROR(__xludf.DUMMYFUNCTION("GOOGLEFINANCE(""NSE:""&amp;B11,""price"")"),1575.6)</f>
        <v>1575.6</v>
      </c>
      <c r="D11" s="26">
        <v>2.4500000000000001E-2</v>
      </c>
      <c r="E11" s="27">
        <f ca="1">IFERROR(MAX(0.25, MIN(1,1.25 - 0.5*(C11/N16))),"")</f>
        <v>0.32853786252599004</v>
      </c>
      <c r="F11" s="28">
        <f ca="1">D11*E11</f>
        <v>8.0491776318867558E-3</v>
      </c>
      <c r="G11" s="1"/>
      <c r="H11" s="24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22" ht="15.75" customHeight="1" x14ac:dyDescent="0.3">
      <c r="G12" s="1"/>
      <c r="H12" s="24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22" ht="15.75" customHeight="1" x14ac:dyDescent="0.3">
      <c r="A13" s="3" t="s">
        <v>45</v>
      </c>
      <c r="B13" s="3" t="s">
        <v>46</v>
      </c>
      <c r="C13" s="29" t="s">
        <v>47</v>
      </c>
      <c r="D13" s="30" t="s">
        <v>5</v>
      </c>
      <c r="E13" s="30" t="s">
        <v>6</v>
      </c>
      <c r="F13" s="30" t="s">
        <v>7</v>
      </c>
      <c r="G13" s="25" t="s">
        <v>48</v>
      </c>
      <c r="H13" s="31" t="s">
        <v>49</v>
      </c>
      <c r="I13" s="25" t="s">
        <v>50</v>
      </c>
      <c r="J13" s="25" t="s">
        <v>51</v>
      </c>
      <c r="K13" s="25" t="s">
        <v>49</v>
      </c>
      <c r="L13" s="25" t="s">
        <v>52</v>
      </c>
      <c r="M13" s="25" t="s">
        <v>51</v>
      </c>
      <c r="N13" s="25" t="s">
        <v>53</v>
      </c>
      <c r="O13" s="1"/>
      <c r="P13" s="1"/>
      <c r="Q13" s="1"/>
      <c r="R13" s="1"/>
    </row>
    <row r="14" spans="1:22" ht="15.75" customHeight="1" x14ac:dyDescent="0.3">
      <c r="B14" s="32">
        <f>FV(12%,5,0,-B15,0)</f>
        <v>565548957.57197964</v>
      </c>
      <c r="C14" s="33" t="s">
        <v>54</v>
      </c>
      <c r="D14" s="34">
        <f t="shared" ref="D14:F14" si="5">FV(12%,5,0,-D15,0)</f>
        <v>4309.9164999916984</v>
      </c>
      <c r="E14" s="34">
        <f t="shared" si="5"/>
        <v>2255.8514749755009</v>
      </c>
      <c r="F14" s="34">
        <f t="shared" si="5"/>
        <v>107.52561371307844</v>
      </c>
      <c r="G14" s="34">
        <f>FV(6%,5,0,-G15,0)</f>
        <v>186.47115660777652</v>
      </c>
      <c r="H14" s="35">
        <f t="shared" ref="H14:H16" si="6">F14*20</f>
        <v>2150.512274261569</v>
      </c>
      <c r="I14" s="35">
        <f t="shared" ref="I14:I16" si="7">AVERAGE(H14,J14)</f>
        <v>4032.2105142404416</v>
      </c>
      <c r="J14" s="35">
        <f t="shared" ref="J14:J16" si="8">F14*55</f>
        <v>5913.9087542193147</v>
      </c>
      <c r="K14" s="36">
        <f t="shared" ref="K14:K16" si="9">G14*5</f>
        <v>932.35578303888258</v>
      </c>
      <c r="L14" s="35">
        <f t="shared" ref="L14:L16" si="10">AVERAGE(K14,M14)</f>
        <v>1771.475987773877</v>
      </c>
      <c r="M14" s="36">
        <f t="shared" ref="M14:M16" si="11">G14*14</f>
        <v>2610.5961925088714</v>
      </c>
      <c r="N14" s="35">
        <f t="shared" ref="N14:N16" si="12">I14*60%+L14*40%</f>
        <v>3127.9167036538156</v>
      </c>
      <c r="O14" s="1"/>
      <c r="P14" s="1"/>
      <c r="Q14" s="1"/>
      <c r="R14" s="1"/>
    </row>
    <row r="15" spans="1:22" ht="15.75" customHeight="1" x14ac:dyDescent="0.3">
      <c r="B15" s="32">
        <f>FV(B19,4,0,-B16,0)</f>
        <v>320907666.74999988</v>
      </c>
      <c r="C15" s="33" t="s">
        <v>55</v>
      </c>
      <c r="D15" s="34">
        <f>FV(D19,4,0,-D16,0)</f>
        <v>2445.5623679999999</v>
      </c>
      <c r="E15" s="34">
        <f t="shared" ref="E15:E16" si="13">D15*G19</f>
        <v>1280.0307094135128</v>
      </c>
      <c r="F15" s="34">
        <f>(E15*F16)/E16</f>
        <v>61.012920898424795</v>
      </c>
      <c r="G15" s="34">
        <f>FV(10%,4,0,-G16,0)</f>
        <v>139.34209577894742</v>
      </c>
      <c r="H15" s="35">
        <f t="shared" si="6"/>
        <v>1220.2584179684959</v>
      </c>
      <c r="I15" s="35">
        <f t="shared" si="7"/>
        <v>2287.9845336909298</v>
      </c>
      <c r="J15" s="35">
        <f t="shared" si="8"/>
        <v>3355.7106494133636</v>
      </c>
      <c r="K15" s="36">
        <f t="shared" si="9"/>
        <v>696.71047889473709</v>
      </c>
      <c r="L15" s="35">
        <f t="shared" si="10"/>
        <v>1323.7499099000006</v>
      </c>
      <c r="M15" s="36">
        <f t="shared" si="11"/>
        <v>1950.789340905264</v>
      </c>
      <c r="N15" s="35">
        <f t="shared" si="12"/>
        <v>1902.290684174558</v>
      </c>
    </row>
    <row r="16" spans="1:22" ht="15.75" customHeight="1" x14ac:dyDescent="0.3">
      <c r="B16" s="32">
        <f>FV(B20,1,0,-A45,0)</f>
        <v>183480000</v>
      </c>
      <c r="C16" s="33" t="s">
        <v>56</v>
      </c>
      <c r="D16" s="34">
        <f>FV(D20,1,0,-C45,0)</f>
        <v>1179.3800000000001</v>
      </c>
      <c r="E16" s="34">
        <f t="shared" si="13"/>
        <v>459.95820000000003</v>
      </c>
      <c r="F16" s="34">
        <f>FV(F20,1,0,-E45,0)</f>
        <v>21.923999999999999</v>
      </c>
      <c r="G16" s="36">
        <f>(50%*F16)+M45</f>
        <v>95.172526315789483</v>
      </c>
      <c r="H16" s="35">
        <f t="shared" si="6"/>
        <v>438.48</v>
      </c>
      <c r="I16" s="35">
        <f t="shared" si="7"/>
        <v>822.15</v>
      </c>
      <c r="J16" s="35">
        <f t="shared" si="8"/>
        <v>1205.82</v>
      </c>
      <c r="K16" s="36">
        <f t="shared" si="9"/>
        <v>475.8626315789474</v>
      </c>
      <c r="L16" s="35">
        <f t="shared" si="10"/>
        <v>904.13900000000012</v>
      </c>
      <c r="M16" s="36">
        <f t="shared" si="11"/>
        <v>1332.4153684210528</v>
      </c>
      <c r="N16" s="35">
        <f t="shared" si="12"/>
        <v>854.94560000000001</v>
      </c>
    </row>
    <row r="18" spans="1:33" ht="15.75" customHeight="1" x14ac:dyDescent="0.3">
      <c r="A18" s="1" t="s">
        <v>57</v>
      </c>
      <c r="B18" s="3" t="s">
        <v>46</v>
      </c>
      <c r="C18" s="4" t="s">
        <v>47</v>
      </c>
      <c r="D18" s="3" t="s">
        <v>5</v>
      </c>
      <c r="E18" s="3" t="s">
        <v>6</v>
      </c>
      <c r="F18" s="3" t="s">
        <v>7</v>
      </c>
      <c r="G18" s="3" t="s">
        <v>58</v>
      </c>
    </row>
    <row r="19" spans="1:33" ht="15.75" customHeight="1" x14ac:dyDescent="0.3">
      <c r="B19" s="37">
        <v>0.15</v>
      </c>
      <c r="C19" s="6" t="s">
        <v>59</v>
      </c>
      <c r="D19" s="37">
        <v>0.2</v>
      </c>
      <c r="E19" s="37">
        <v>0.2</v>
      </c>
      <c r="F19" s="37">
        <v>0.2</v>
      </c>
      <c r="G19" s="37">
        <f>AVERAGE(F38:F41)</f>
        <v>0.52340955444956894</v>
      </c>
    </row>
    <row r="20" spans="1:33" ht="15.75" customHeight="1" x14ac:dyDescent="0.3">
      <c r="B20" s="37">
        <v>0.2</v>
      </c>
      <c r="C20" s="6" t="s">
        <v>60</v>
      </c>
      <c r="D20" s="18">
        <v>0.09</v>
      </c>
      <c r="E20" s="18">
        <f>(E16/D45)-1</f>
        <v>-0.12555475285171092</v>
      </c>
      <c r="F20" s="18">
        <v>-0.13</v>
      </c>
      <c r="G20" s="18">
        <v>0.39</v>
      </c>
    </row>
    <row r="22" spans="1:33" ht="15.75" customHeight="1" x14ac:dyDescent="0.3">
      <c r="A22" s="30" t="s">
        <v>61</v>
      </c>
      <c r="B22" s="30" t="s">
        <v>62</v>
      </c>
      <c r="C22" s="30" t="s">
        <v>63</v>
      </c>
      <c r="D22" s="30" t="s">
        <v>64</v>
      </c>
      <c r="E22" s="30" t="s">
        <v>26</v>
      </c>
      <c r="F22" s="1"/>
      <c r="G22" s="30" t="s">
        <v>62</v>
      </c>
      <c r="H22" s="30" t="s">
        <v>65</v>
      </c>
      <c r="I22" s="30" t="s">
        <v>66</v>
      </c>
      <c r="J22" s="30" t="s">
        <v>26</v>
      </c>
      <c r="L22" s="30" t="s">
        <v>62</v>
      </c>
      <c r="M22" s="30" t="s">
        <v>67</v>
      </c>
      <c r="N22" s="30" t="s">
        <v>68</v>
      </c>
      <c r="O22" s="30" t="s">
        <v>26</v>
      </c>
      <c r="Q22" s="3" t="s">
        <v>69</v>
      </c>
      <c r="R22" s="30" t="s">
        <v>63</v>
      </c>
      <c r="S22" s="30" t="s">
        <v>64</v>
      </c>
      <c r="T22" s="3" t="s">
        <v>70</v>
      </c>
      <c r="U22" s="3" t="s">
        <v>26</v>
      </c>
      <c r="W22" s="3" t="s">
        <v>71</v>
      </c>
      <c r="X22" s="30" t="s">
        <v>63</v>
      </c>
      <c r="Y22" s="30" t="s">
        <v>64</v>
      </c>
      <c r="Z22" s="3" t="s">
        <v>70</v>
      </c>
      <c r="AA22" s="3" t="s">
        <v>26</v>
      </c>
      <c r="AC22" s="3" t="s">
        <v>72</v>
      </c>
      <c r="AD22" s="30" t="s">
        <v>63</v>
      </c>
      <c r="AE22" s="30" t="s">
        <v>64</v>
      </c>
      <c r="AF22" s="3" t="s">
        <v>70</v>
      </c>
      <c r="AG22" s="3" t="s">
        <v>26</v>
      </c>
    </row>
    <row r="23" spans="1:33" ht="15.75" customHeight="1" x14ac:dyDescent="0.3">
      <c r="B23" s="5" t="s">
        <v>46</v>
      </c>
      <c r="C23" s="38">
        <v>1586</v>
      </c>
      <c r="D23" s="38">
        <v>1255</v>
      </c>
      <c r="E23" s="18">
        <f t="shared" ref="E23:E28" si="14">(C23/D23)-1</f>
        <v>0.26374501992031862</v>
      </c>
      <c r="G23" s="5" t="s">
        <v>46</v>
      </c>
      <c r="H23" s="38">
        <v>1529</v>
      </c>
      <c r="I23" s="38">
        <v>1156</v>
      </c>
      <c r="J23" s="18">
        <f t="shared" ref="J23:J28" si="15">(H23/I23)-1</f>
        <v>0.3226643598615917</v>
      </c>
      <c r="L23" s="5" t="s">
        <v>46</v>
      </c>
      <c r="M23" s="38">
        <v>1529</v>
      </c>
      <c r="N23" s="38">
        <v>1156</v>
      </c>
      <c r="O23" s="18">
        <f t="shared" ref="O23:O28" si="16">(M23/N23)-1</f>
        <v>0.3226643598615917</v>
      </c>
      <c r="Q23" s="5" t="s">
        <v>73</v>
      </c>
      <c r="R23" s="12">
        <v>222</v>
      </c>
      <c r="S23" s="12">
        <v>198</v>
      </c>
      <c r="T23" s="39">
        <f t="shared" ref="T23:T25" si="17">R23/$R$27</f>
        <v>0.85433904175485853</v>
      </c>
      <c r="U23" s="40">
        <f t="shared" ref="U23:U25" si="18">(R23/S23)-1</f>
        <v>0.1212121212121211</v>
      </c>
      <c r="W23" s="5" t="s">
        <v>74</v>
      </c>
      <c r="X23" s="12">
        <v>39</v>
      </c>
      <c r="Y23" s="12">
        <v>27</v>
      </c>
      <c r="Z23" s="39">
        <f t="shared" ref="Z23:Z27" si="19">X23/$X$29</f>
        <v>0.27075812274368233</v>
      </c>
      <c r="AA23" s="41">
        <f t="shared" ref="AA23:AA27" si="20">(X23/Y23)-1</f>
        <v>0.44444444444444442</v>
      </c>
      <c r="AC23" s="5" t="s">
        <v>75</v>
      </c>
      <c r="AD23" s="12">
        <v>114</v>
      </c>
      <c r="AE23" s="12">
        <v>77</v>
      </c>
      <c r="AF23" s="39">
        <f t="shared" ref="AF23:AF27" si="21">AD23/$AD$29</f>
        <v>0.38644067796610171</v>
      </c>
      <c r="AG23" s="40">
        <f t="shared" ref="AG23:AG27" si="22">(AD23/AE23)-1</f>
        <v>0.48051948051948057</v>
      </c>
    </row>
    <row r="24" spans="1:33" ht="15.75" customHeight="1" x14ac:dyDescent="0.3">
      <c r="B24" s="5" t="s">
        <v>76</v>
      </c>
      <c r="C24" s="12">
        <v>259</v>
      </c>
      <c r="D24" s="12">
        <v>257</v>
      </c>
      <c r="E24" s="18">
        <f t="shared" si="14"/>
        <v>7.7821011673151474E-3</v>
      </c>
      <c r="F24" s="1"/>
      <c r="G24" s="5" t="s">
        <v>76</v>
      </c>
      <c r="H24" s="12">
        <v>224</v>
      </c>
      <c r="I24" s="12">
        <v>241</v>
      </c>
      <c r="J24" s="18">
        <f t="shared" si="15"/>
        <v>-7.0539419087136901E-2</v>
      </c>
      <c r="K24" s="42"/>
      <c r="L24" s="5" t="s">
        <v>76</v>
      </c>
      <c r="M24" s="12">
        <v>1082</v>
      </c>
      <c r="N24" s="12">
        <v>812</v>
      </c>
      <c r="O24" s="18">
        <f t="shared" si="16"/>
        <v>0.33251231527093594</v>
      </c>
      <c r="Q24" s="5" t="s">
        <v>77</v>
      </c>
      <c r="R24" s="12">
        <v>37</v>
      </c>
      <c r="S24" s="12">
        <v>59</v>
      </c>
      <c r="T24" s="43">
        <f t="shared" si="17"/>
        <v>0.14238984029247642</v>
      </c>
      <c r="U24" s="44">
        <f t="shared" si="18"/>
        <v>-0.3728813559322034</v>
      </c>
      <c r="W24" s="5" t="s">
        <v>78</v>
      </c>
      <c r="X24" s="12">
        <v>15</v>
      </c>
      <c r="Y24" s="12">
        <v>10</v>
      </c>
      <c r="Z24" s="45">
        <f t="shared" si="19"/>
        <v>0.1041377395168009</v>
      </c>
      <c r="AA24" s="46">
        <f t="shared" si="20"/>
        <v>0.5</v>
      </c>
      <c r="AC24" s="5" t="s">
        <v>79</v>
      </c>
      <c r="AD24" s="12">
        <v>62</v>
      </c>
      <c r="AE24" s="12">
        <v>75</v>
      </c>
      <c r="AF24" s="39">
        <f t="shared" si="21"/>
        <v>0.21016949152542372</v>
      </c>
      <c r="AG24" s="40">
        <f t="shared" si="22"/>
        <v>-0.17333333333333334</v>
      </c>
    </row>
    <row r="25" spans="1:33" ht="15.75" customHeight="1" x14ac:dyDescent="0.3">
      <c r="B25" s="5" t="s">
        <v>80</v>
      </c>
      <c r="C25" s="12">
        <v>0.04</v>
      </c>
      <c r="D25" s="12">
        <v>0.01</v>
      </c>
      <c r="E25" s="18">
        <f t="shared" si="14"/>
        <v>3</v>
      </c>
      <c r="F25" s="1"/>
      <c r="G25" s="5" t="s">
        <v>80</v>
      </c>
      <c r="H25" s="12">
        <v>0.05</v>
      </c>
      <c r="I25" s="12">
        <v>0.02</v>
      </c>
      <c r="J25" s="18">
        <f t="shared" si="15"/>
        <v>1.5</v>
      </c>
      <c r="L25" s="5" t="s">
        <v>80</v>
      </c>
      <c r="M25" s="12">
        <v>0.1</v>
      </c>
      <c r="N25" s="12">
        <v>0.11</v>
      </c>
      <c r="O25" s="18">
        <f t="shared" si="16"/>
        <v>-9.0909090909090828E-2</v>
      </c>
      <c r="Q25" s="5" t="s">
        <v>81</v>
      </c>
      <c r="R25" s="12">
        <v>0.85</v>
      </c>
      <c r="S25" s="12">
        <v>0.67</v>
      </c>
      <c r="T25" s="47">
        <f t="shared" si="17"/>
        <v>3.2711179526649986E-3</v>
      </c>
      <c r="U25" s="48">
        <f t="shared" si="18"/>
        <v>0.26865671641791034</v>
      </c>
      <c r="W25" s="5" t="s">
        <v>80</v>
      </c>
      <c r="X25" s="12">
        <v>0.04</v>
      </c>
      <c r="Y25" s="12">
        <v>0.01</v>
      </c>
      <c r="Z25" s="49">
        <f t="shared" si="19"/>
        <v>2.7770063871146905E-4</v>
      </c>
      <c r="AA25" s="50">
        <f t="shared" si="20"/>
        <v>3</v>
      </c>
      <c r="AC25" s="5" t="s">
        <v>82</v>
      </c>
      <c r="AD25" s="12">
        <v>21</v>
      </c>
      <c r="AE25" s="12">
        <v>26</v>
      </c>
      <c r="AF25" s="39">
        <f t="shared" si="21"/>
        <v>7.1186440677966104E-2</v>
      </c>
      <c r="AG25" s="40">
        <f t="shared" si="22"/>
        <v>-0.19230769230769229</v>
      </c>
    </row>
    <row r="26" spans="1:33" ht="14.4" x14ac:dyDescent="0.3">
      <c r="B26" s="5" t="s">
        <v>71</v>
      </c>
      <c r="C26" s="12">
        <v>144</v>
      </c>
      <c r="D26" s="12">
        <v>113</v>
      </c>
      <c r="E26" s="18">
        <f t="shared" si="14"/>
        <v>0.27433628318584069</v>
      </c>
      <c r="F26" s="1"/>
      <c r="G26" s="5" t="s">
        <v>71</v>
      </c>
      <c r="H26" s="12">
        <v>129</v>
      </c>
      <c r="I26" s="12">
        <v>101</v>
      </c>
      <c r="J26" s="18">
        <f t="shared" si="15"/>
        <v>0.27722772277227725</v>
      </c>
      <c r="L26" s="5" t="s">
        <v>71</v>
      </c>
      <c r="M26" s="12">
        <v>507</v>
      </c>
      <c r="N26" s="12">
        <v>350</v>
      </c>
      <c r="O26" s="18">
        <f t="shared" si="16"/>
        <v>0.44857142857142862</v>
      </c>
      <c r="T26" s="42"/>
      <c r="U26" s="42"/>
      <c r="W26" s="5" t="s">
        <v>83</v>
      </c>
      <c r="X26" s="12">
        <v>35</v>
      </c>
      <c r="Y26" s="12">
        <v>26</v>
      </c>
      <c r="Z26" s="51">
        <f t="shared" si="19"/>
        <v>0.24298805887253541</v>
      </c>
      <c r="AA26" s="52">
        <f t="shared" si="20"/>
        <v>0.34615384615384626</v>
      </c>
      <c r="AC26" s="5" t="s">
        <v>84</v>
      </c>
      <c r="AD26" s="12">
        <v>31</v>
      </c>
      <c r="AE26" s="12">
        <v>53</v>
      </c>
      <c r="AF26" s="39">
        <f t="shared" si="21"/>
        <v>0.10508474576271186</v>
      </c>
      <c r="AG26" s="40">
        <f t="shared" si="22"/>
        <v>-0.41509433962264153</v>
      </c>
    </row>
    <row r="27" spans="1:33" ht="14.4" x14ac:dyDescent="0.3">
      <c r="B27" s="5" t="s">
        <v>85</v>
      </c>
      <c r="C27" s="12">
        <v>101</v>
      </c>
      <c r="D27" s="12">
        <v>134</v>
      </c>
      <c r="E27" s="18">
        <f t="shared" si="14"/>
        <v>-0.24626865671641796</v>
      </c>
      <c r="F27" s="1"/>
      <c r="G27" s="5" t="s">
        <v>85</v>
      </c>
      <c r="H27" s="12">
        <v>100</v>
      </c>
      <c r="I27" s="12">
        <v>129</v>
      </c>
      <c r="J27" s="18">
        <f t="shared" si="15"/>
        <v>-0.22480620155038755</v>
      </c>
      <c r="L27" s="5" t="s">
        <v>85</v>
      </c>
      <c r="M27" s="12">
        <v>526</v>
      </c>
      <c r="N27" s="12">
        <v>420</v>
      </c>
      <c r="O27" s="18">
        <f t="shared" si="16"/>
        <v>0.25238095238095237</v>
      </c>
      <c r="Q27" s="53" t="s">
        <v>86</v>
      </c>
      <c r="R27" s="54">
        <f t="shared" ref="R27:S27" si="23">SUM(R23:R26)</f>
        <v>259.85000000000002</v>
      </c>
      <c r="S27" s="54">
        <f t="shared" si="23"/>
        <v>257.67</v>
      </c>
      <c r="T27" s="55">
        <f>R27/$R$27</f>
        <v>1</v>
      </c>
      <c r="U27" s="55">
        <f>(R27/S27)-1</f>
        <v>8.4604338883067509E-3</v>
      </c>
      <c r="W27" s="5" t="s">
        <v>87</v>
      </c>
      <c r="X27" s="21">
        <v>55</v>
      </c>
      <c r="Y27" s="21">
        <v>50</v>
      </c>
      <c r="Z27" s="56">
        <f t="shared" si="19"/>
        <v>0.38183837822826994</v>
      </c>
      <c r="AA27" s="57">
        <f t="shared" si="20"/>
        <v>0.10000000000000009</v>
      </c>
      <c r="AC27" s="5" t="s">
        <v>88</v>
      </c>
      <c r="AD27" s="12">
        <v>67</v>
      </c>
      <c r="AE27" s="12">
        <v>56</v>
      </c>
      <c r="AF27" s="39">
        <f t="shared" si="21"/>
        <v>0.22711864406779661</v>
      </c>
      <c r="AG27" s="40">
        <f t="shared" si="22"/>
        <v>0.1964285714285714</v>
      </c>
    </row>
    <row r="28" spans="1:33" ht="14.4" x14ac:dyDescent="0.3">
      <c r="B28" s="5" t="s">
        <v>7</v>
      </c>
      <c r="C28" s="12">
        <v>4.9000000000000004</v>
      </c>
      <c r="D28" s="12">
        <v>6.42</v>
      </c>
      <c r="E28" s="18">
        <f t="shared" si="14"/>
        <v>-0.23676012461059182</v>
      </c>
      <c r="F28" s="1"/>
      <c r="G28" s="5" t="s">
        <v>7</v>
      </c>
      <c r="H28" s="12">
        <v>4.8</v>
      </c>
      <c r="I28" s="12">
        <v>6.18</v>
      </c>
      <c r="J28" s="18">
        <f t="shared" si="15"/>
        <v>-0.22330097087378642</v>
      </c>
      <c r="L28" s="5" t="s">
        <v>7</v>
      </c>
      <c r="M28" s="12">
        <v>25.2</v>
      </c>
      <c r="N28" s="12">
        <v>20.05</v>
      </c>
      <c r="O28" s="18">
        <f t="shared" si="16"/>
        <v>0.25685785536159589</v>
      </c>
      <c r="Z28" s="42"/>
      <c r="AA28" s="42"/>
    </row>
    <row r="29" spans="1:33" ht="14.4" x14ac:dyDescent="0.3">
      <c r="B29" s="5" t="s">
        <v>89</v>
      </c>
      <c r="C29" s="18">
        <f t="shared" ref="C29:D29" si="24">C27/C24</f>
        <v>0.38996138996138996</v>
      </c>
      <c r="D29" s="18">
        <f t="shared" si="24"/>
        <v>0.52140077821011677</v>
      </c>
      <c r="E29" s="18">
        <f>C29-D29</f>
        <v>-0.13143938824872681</v>
      </c>
      <c r="F29" s="58"/>
      <c r="G29" s="5" t="s">
        <v>89</v>
      </c>
      <c r="H29" s="18">
        <f t="shared" ref="H29:I29" si="25">H27/H24</f>
        <v>0.44642857142857145</v>
      </c>
      <c r="I29" s="18">
        <f t="shared" si="25"/>
        <v>0.53526970954356845</v>
      </c>
      <c r="J29" s="18">
        <f>H29-I29</f>
        <v>-8.8841138114996998E-2</v>
      </c>
      <c r="L29" s="5" t="s">
        <v>89</v>
      </c>
      <c r="M29" s="18">
        <f t="shared" ref="M29:N29" si="26">M27/M24</f>
        <v>0.48613678373382624</v>
      </c>
      <c r="N29" s="18">
        <f t="shared" si="26"/>
        <v>0.51724137931034486</v>
      </c>
      <c r="O29" s="18">
        <f>M29-N29</f>
        <v>-3.1104595576518623E-2</v>
      </c>
      <c r="W29" s="59" t="s">
        <v>86</v>
      </c>
      <c r="X29" s="60">
        <f t="shared" ref="X29:Y29" si="27">SUM(X23:X28)</f>
        <v>144.04</v>
      </c>
      <c r="Y29" s="60">
        <f t="shared" si="27"/>
        <v>113.00999999999999</v>
      </c>
      <c r="Z29" s="61">
        <f>X29/$X$29</f>
        <v>1</v>
      </c>
      <c r="AA29" s="61">
        <f>(X29/Y29)-1</f>
        <v>0.27457747102026375</v>
      </c>
      <c r="AC29" s="62" t="s">
        <v>86</v>
      </c>
      <c r="AD29" s="63">
        <f t="shared" ref="AD29:AE29" si="28">SUM(AD23:AD27)</f>
        <v>295</v>
      </c>
      <c r="AE29" s="63">
        <f t="shared" si="28"/>
        <v>287</v>
      </c>
      <c r="AF29" s="64">
        <f>AD29/$AD$29</f>
        <v>1</v>
      </c>
      <c r="AG29" s="64">
        <f>(AD29/AE29)-1</f>
        <v>2.7874564459930307E-2</v>
      </c>
    </row>
    <row r="30" spans="1:33" ht="14.4" x14ac:dyDescent="0.3">
      <c r="A30" s="38"/>
      <c r="B30" s="5" t="s">
        <v>32</v>
      </c>
      <c r="C30" s="21">
        <f t="shared" ref="C30:D30" si="29">(C24-C26+C25)/C25</f>
        <v>2876</v>
      </c>
      <c r="D30" s="21">
        <f t="shared" si="29"/>
        <v>14400.999999999998</v>
      </c>
      <c r="E30" s="18">
        <f>(C30/D30)-1</f>
        <v>-0.80029164641344352</v>
      </c>
      <c r="F30" s="1"/>
      <c r="G30" s="5" t="s">
        <v>32</v>
      </c>
      <c r="H30" s="21">
        <f t="shared" ref="H30:I30" si="30">(H24-H26+H25)/H25</f>
        <v>1900.9999999999998</v>
      </c>
      <c r="I30" s="21">
        <f t="shared" si="30"/>
        <v>7001</v>
      </c>
      <c r="J30" s="18">
        <f>(H30/I30)-1</f>
        <v>-0.72846736180545646</v>
      </c>
      <c r="L30" s="5" t="s">
        <v>32</v>
      </c>
      <c r="M30" s="21">
        <f t="shared" ref="M30:N30" si="31">(M24-M26+M25)/M25</f>
        <v>5751</v>
      </c>
      <c r="N30" s="21">
        <f t="shared" si="31"/>
        <v>4201</v>
      </c>
      <c r="O30" s="18">
        <f>(M30/N30)-1</f>
        <v>0.3689597714829802</v>
      </c>
    </row>
    <row r="31" spans="1:33" ht="13.2" x14ac:dyDescent="0.25">
      <c r="A31" s="38"/>
      <c r="B31" s="65"/>
    </row>
    <row r="32" spans="1:33" ht="17.399999999999999" x14ac:dyDescent="0.3">
      <c r="A32" s="3" t="s">
        <v>90</v>
      </c>
      <c r="B32" s="3" t="s">
        <v>90</v>
      </c>
      <c r="C32" s="3" t="s">
        <v>91</v>
      </c>
      <c r="D32" s="3" t="s">
        <v>92</v>
      </c>
      <c r="E32" s="3" t="s">
        <v>67</v>
      </c>
      <c r="F32" s="3" t="s">
        <v>63</v>
      </c>
      <c r="G32" s="3" t="s">
        <v>93</v>
      </c>
      <c r="I32" s="3" t="s">
        <v>94</v>
      </c>
      <c r="J32" s="3" t="s">
        <v>95</v>
      </c>
      <c r="K32" s="3" t="s">
        <v>96</v>
      </c>
      <c r="L32" s="3" t="s">
        <v>97</v>
      </c>
      <c r="M32" s="3" t="s">
        <v>98</v>
      </c>
      <c r="O32" s="66" t="s">
        <v>99</v>
      </c>
      <c r="P32" s="67" t="s">
        <v>100</v>
      </c>
      <c r="Q32" s="67" t="s">
        <v>101</v>
      </c>
      <c r="R32" s="67" t="s">
        <v>102</v>
      </c>
    </row>
    <row r="33" spans="1:24" ht="14.4" x14ac:dyDescent="0.3">
      <c r="B33" s="5" t="s">
        <v>76</v>
      </c>
      <c r="C33" s="18">
        <v>0.62</v>
      </c>
      <c r="D33" s="18">
        <v>0.5</v>
      </c>
      <c r="E33" s="18">
        <v>0.33</v>
      </c>
      <c r="F33" s="18">
        <v>0.01</v>
      </c>
      <c r="G33" s="18">
        <v>0.09</v>
      </c>
      <c r="I33" s="12">
        <v>7.75</v>
      </c>
      <c r="J33" s="12">
        <v>6.23</v>
      </c>
      <c r="K33" s="12">
        <v>4.8</v>
      </c>
      <c r="L33" s="12">
        <v>4.9000000000000004</v>
      </c>
      <c r="M33" s="68">
        <f>SUM(I33:L33)</f>
        <v>23.68</v>
      </c>
      <c r="O33" s="69">
        <v>20.05</v>
      </c>
      <c r="P33" s="70">
        <f>M33</f>
        <v>23.68</v>
      </c>
      <c r="Q33" s="71">
        <f>F16</f>
        <v>21.923999999999999</v>
      </c>
      <c r="R33" s="72">
        <f ca="1">Q35/-1</f>
        <v>-71.86644772851669</v>
      </c>
    </row>
    <row r="34" spans="1:24" ht="17.399999999999999" x14ac:dyDescent="0.3">
      <c r="B34" s="5" t="s">
        <v>85</v>
      </c>
      <c r="C34" s="18">
        <v>0.63</v>
      </c>
      <c r="D34" s="18">
        <v>0.47</v>
      </c>
      <c r="E34" s="18">
        <v>0.25</v>
      </c>
      <c r="F34" s="18">
        <v>-0.25</v>
      </c>
      <c r="G34" s="18">
        <v>-0.13</v>
      </c>
      <c r="O34" s="73" t="s">
        <v>36</v>
      </c>
      <c r="P34" s="74" t="s">
        <v>103</v>
      </c>
      <c r="Q34" s="74" t="s">
        <v>104</v>
      </c>
      <c r="R34" s="75"/>
    </row>
    <row r="35" spans="1:24" ht="14.4" x14ac:dyDescent="0.3">
      <c r="B35" s="5" t="s">
        <v>89</v>
      </c>
      <c r="C35" s="18">
        <v>0.51</v>
      </c>
      <c r="D35" s="18">
        <v>0.5</v>
      </c>
      <c r="E35" s="18">
        <v>0.49</v>
      </c>
      <c r="F35" s="18">
        <v>0.39</v>
      </c>
      <c r="G35" s="18">
        <v>-0.13</v>
      </c>
      <c r="O35" s="76">
        <f>(C4)/O33</f>
        <v>60.847880299251869</v>
      </c>
      <c r="P35" s="77">
        <f ca="1">C3/P33</f>
        <v>66.537162162162161</v>
      </c>
      <c r="Q35" s="78">
        <f ca="1">C3/Q33</f>
        <v>71.86644772851669</v>
      </c>
      <c r="R35" s="75"/>
    </row>
    <row r="36" spans="1:24" ht="13.2" x14ac:dyDescent="0.25">
      <c r="B36" s="65"/>
    </row>
    <row r="37" spans="1:24" ht="14.4" x14ac:dyDescent="0.3">
      <c r="A37" s="3" t="s">
        <v>46</v>
      </c>
      <c r="B37" s="4" t="s">
        <v>47</v>
      </c>
      <c r="C37" s="3" t="s">
        <v>5</v>
      </c>
      <c r="D37" s="3" t="s">
        <v>6</v>
      </c>
      <c r="E37" s="3" t="s">
        <v>7</v>
      </c>
      <c r="F37" s="3" t="s">
        <v>58</v>
      </c>
      <c r="G37" s="3" t="s">
        <v>8</v>
      </c>
      <c r="H37" s="3" t="s">
        <v>105</v>
      </c>
      <c r="I37" s="3" t="s">
        <v>106</v>
      </c>
      <c r="J37" s="3" t="s">
        <v>107</v>
      </c>
      <c r="K37" s="3" t="s">
        <v>108</v>
      </c>
      <c r="L37" s="3" t="s">
        <v>109</v>
      </c>
      <c r="M37" s="3" t="s">
        <v>48</v>
      </c>
      <c r="N37" s="3" t="s">
        <v>110</v>
      </c>
      <c r="O37" s="3" t="s">
        <v>111</v>
      </c>
    </row>
    <row r="38" spans="1:24" ht="14.4" x14ac:dyDescent="0.3">
      <c r="A38" s="18">
        <f>(A45/A65)^(1/20)-1</f>
        <v>0.28521057751390666</v>
      </c>
      <c r="B38" s="6" t="s">
        <v>112</v>
      </c>
      <c r="C38" s="18">
        <f t="shared" ref="C38:D38" si="32">(C45/C65)^(1/20)-1</f>
        <v>0.19837147565138524</v>
      </c>
      <c r="D38" s="18">
        <f t="shared" si="32"/>
        <v>0.21912794745420783</v>
      </c>
      <c r="E38" s="18">
        <f>((2*E45)/E65)^(1/20)-1</f>
        <v>0.22160875191400664</v>
      </c>
      <c r="F38" s="18">
        <f>MEDIAN(F45:F65)</f>
        <v>0.54838709677419351</v>
      </c>
      <c r="G38" s="18"/>
      <c r="H38" s="18"/>
      <c r="I38" s="37"/>
      <c r="J38" s="37"/>
      <c r="K38" s="21"/>
      <c r="L38" s="21"/>
      <c r="M38" s="13"/>
      <c r="N38" s="13"/>
      <c r="O38" s="13"/>
    </row>
    <row r="39" spans="1:24" ht="14.4" x14ac:dyDescent="0.3">
      <c r="A39" s="18">
        <f>(A45/A55)^(1/10)-1</f>
        <v>0.31876800098306335</v>
      </c>
      <c r="B39" s="6" t="s">
        <v>113</v>
      </c>
      <c r="C39" s="18">
        <f t="shared" ref="C39:D39" si="33">(C45/C55)^(1/10)-1</f>
        <v>0.26271051260512435</v>
      </c>
      <c r="D39" s="18">
        <f t="shared" si="33"/>
        <v>0.28455211596670105</v>
      </c>
      <c r="E39" s="18">
        <f>((2*E45)/E55)^(1/10)-1</f>
        <v>0.28270097681541317</v>
      </c>
      <c r="F39" s="18">
        <f>MEDIAN(F45:F55)</f>
        <v>0.55319148936170215</v>
      </c>
      <c r="G39" s="18">
        <f t="shared" ref="G39:H39" si="34">(G45/G55)^(1/10)-1</f>
        <v>7.2287626842842734E-2</v>
      </c>
      <c r="H39" s="18">
        <f t="shared" si="34"/>
        <v>0.1932641482285693</v>
      </c>
      <c r="I39" s="18"/>
      <c r="J39" s="18"/>
      <c r="K39" s="21"/>
      <c r="L39" s="21"/>
      <c r="M39" s="18">
        <f>((2*M45)/M55)^(1/10)-1</f>
        <v>0.16853126033584442</v>
      </c>
      <c r="N39" s="13"/>
      <c r="O39" s="13"/>
    </row>
    <row r="40" spans="1:24" ht="14.4" x14ac:dyDescent="0.3">
      <c r="A40" s="18">
        <f>(A45/A50)^(1/5)-1</f>
        <v>0.48486975976762881</v>
      </c>
      <c r="B40" s="6" t="s">
        <v>114</v>
      </c>
      <c r="C40" s="18">
        <f t="shared" ref="C40:D40" si="35">(C45/C50)^(1/5)-1</f>
        <v>0.36901733867836661</v>
      </c>
      <c r="D40" s="18">
        <f t="shared" si="35"/>
        <v>0.37505602487920697</v>
      </c>
      <c r="E40" s="18">
        <f>((2*E45)/E50)^(1/5)-1</f>
        <v>0.3775499828612876</v>
      </c>
      <c r="F40" s="18">
        <f>MEDIAN(F45:F50)</f>
        <v>0.50592284792855369</v>
      </c>
      <c r="G40" s="18">
        <f t="shared" ref="G40:H40" si="36">(G45/G50)^(1/5)-1</f>
        <v>0.14980075468025555</v>
      </c>
      <c r="H40" s="18">
        <f t="shared" si="36"/>
        <v>0.20166726272903346</v>
      </c>
      <c r="I40" s="18">
        <f t="shared" ref="I40:J40" si="37">((2*I45)/I50)^(1/5)-1</f>
        <v>0.53698008687450605</v>
      </c>
      <c r="J40" s="18">
        <f t="shared" si="37"/>
        <v>0.67467897201185889</v>
      </c>
      <c r="K40" s="20">
        <f t="shared" ref="K40:L40" si="38">MEDIAN(K45:K50)</f>
        <v>22.072481501927456</v>
      </c>
      <c r="L40" s="20">
        <f t="shared" si="38"/>
        <v>54.880140727840612</v>
      </c>
      <c r="M40" s="18">
        <f>((2*M45)/M50)^(1/5)-1</f>
        <v>0.19359855366160095</v>
      </c>
      <c r="N40" s="20">
        <f t="shared" ref="N40:O40" si="39">MEDIAN(N45:N50)</f>
        <v>6.2773069036226934</v>
      </c>
      <c r="O40" s="20">
        <f t="shared" si="39"/>
        <v>13.944348392528198</v>
      </c>
    </row>
    <row r="41" spans="1:24" ht="14.4" x14ac:dyDescent="0.3">
      <c r="A41" s="18">
        <f>(A45/A46)-1</f>
        <v>0.3226643598615917</v>
      </c>
      <c r="B41" s="6" t="s">
        <v>115</v>
      </c>
      <c r="C41" s="18">
        <f t="shared" ref="C41:D41" si="40">(C45/C46)-1</f>
        <v>0.33251231527093594</v>
      </c>
      <c r="D41" s="18">
        <f t="shared" si="40"/>
        <v>0.25238095238095237</v>
      </c>
      <c r="E41" s="18">
        <f>((2*E45)/E46)-1</f>
        <v>0.25654450261780104</v>
      </c>
      <c r="F41" s="18">
        <f>F45</f>
        <v>0.48613678373382624</v>
      </c>
      <c r="G41" s="18">
        <f t="shared" ref="G41:H41" si="41">(G45/G46)-1</f>
        <v>1.0096153846153846</v>
      </c>
      <c r="H41" s="18">
        <f t="shared" si="41"/>
        <v>0.14128035320088306</v>
      </c>
      <c r="I41" s="18">
        <f t="shared" ref="I41:J41" si="42">((2*I45)/I46)-1</f>
        <v>0.89450549450549444</v>
      </c>
      <c r="J41" s="18">
        <f t="shared" si="42"/>
        <v>0.92452830188679247</v>
      </c>
      <c r="K41" s="21">
        <f t="shared" ref="K41:L41" si="43">K45</f>
        <v>34.206349206349209</v>
      </c>
      <c r="L41" s="21">
        <f t="shared" si="43"/>
        <v>78.928571428571431</v>
      </c>
      <c r="M41" s="18">
        <f>(M45/M46)-1</f>
        <v>-0.40137424901967822</v>
      </c>
      <c r="N41" s="21">
        <f t="shared" ref="N41:O41" si="44">N45</f>
        <v>10.23625</v>
      </c>
      <c r="O41" s="21">
        <f t="shared" si="44"/>
        <v>23.619374999999998</v>
      </c>
    </row>
    <row r="42" spans="1:24" ht="14.4" x14ac:dyDescent="0.3">
      <c r="A42" s="1" t="s">
        <v>116</v>
      </c>
      <c r="B42" s="2"/>
      <c r="C42" s="1"/>
      <c r="D42" s="1"/>
      <c r="E42" s="1"/>
      <c r="F42" s="1"/>
      <c r="I42" s="1"/>
      <c r="J42" s="1"/>
      <c r="K42" s="1"/>
      <c r="L42" s="1"/>
    </row>
    <row r="43" spans="1:24" ht="14.4" x14ac:dyDescent="0.3">
      <c r="A43" s="3" t="s">
        <v>46</v>
      </c>
      <c r="B43" s="4" t="s">
        <v>47</v>
      </c>
      <c r="C43" s="3" t="s">
        <v>5</v>
      </c>
      <c r="D43" s="3" t="s">
        <v>6</v>
      </c>
      <c r="E43" s="3" t="s">
        <v>7</v>
      </c>
      <c r="F43" s="3" t="s">
        <v>58</v>
      </c>
      <c r="G43" s="3" t="s">
        <v>8</v>
      </c>
      <c r="H43" s="3" t="s">
        <v>105</v>
      </c>
      <c r="I43" s="3" t="s">
        <v>106</v>
      </c>
      <c r="J43" s="3" t="s">
        <v>107</v>
      </c>
      <c r="K43" s="3" t="s">
        <v>108</v>
      </c>
      <c r="L43" s="3" t="s">
        <v>109</v>
      </c>
      <c r="M43" s="3" t="s">
        <v>48</v>
      </c>
      <c r="N43" s="3" t="s">
        <v>110</v>
      </c>
      <c r="O43" s="3" t="s">
        <v>111</v>
      </c>
    </row>
    <row r="44" spans="1:24" ht="14.4" x14ac:dyDescent="0.3">
      <c r="A44" s="79">
        <v>158600000</v>
      </c>
      <c r="B44" s="13" t="s">
        <v>117</v>
      </c>
      <c r="C44" s="80">
        <f>C45+C24-D24</f>
        <v>1084</v>
      </c>
      <c r="D44" s="13">
        <f>D45+C27-D27</f>
        <v>493</v>
      </c>
      <c r="E44" s="81">
        <f>M33</f>
        <v>23.68</v>
      </c>
      <c r="F44" s="18">
        <f t="shared" ref="F44:F70" si="45">D44/C44</f>
        <v>0.45479704797047971</v>
      </c>
      <c r="G44" s="13">
        <v>209</v>
      </c>
      <c r="H44" s="13">
        <v>1551</v>
      </c>
      <c r="I44" s="80">
        <v>1080</v>
      </c>
      <c r="J44" s="80">
        <v>1829</v>
      </c>
      <c r="K44" s="21">
        <f t="shared" ref="K44:K52" si="46">I44/E44</f>
        <v>45.608108108108105</v>
      </c>
      <c r="L44" s="21">
        <f t="shared" ref="L44:L52" si="47">J44/E44</f>
        <v>77.238175675675677</v>
      </c>
      <c r="M44" s="80">
        <f>84+2.4</f>
        <v>86.4</v>
      </c>
      <c r="N44" s="80">
        <f t="shared" ref="N44:N52" si="48">I44/M44</f>
        <v>12.5</v>
      </c>
      <c r="O44" s="82">
        <f t="shared" ref="O44:O52" si="49">J44/M44</f>
        <v>21.168981481481481</v>
      </c>
    </row>
    <row r="45" spans="1:24" ht="14.4" x14ac:dyDescent="0.3">
      <c r="A45" s="79">
        <v>152900000</v>
      </c>
      <c r="B45" s="13" t="s">
        <v>118</v>
      </c>
      <c r="C45" s="80">
        <v>1082</v>
      </c>
      <c r="D45" s="13">
        <v>526</v>
      </c>
      <c r="E45" s="13">
        <v>25.2</v>
      </c>
      <c r="F45" s="18">
        <f t="shared" si="45"/>
        <v>0.48613678373382624</v>
      </c>
      <c r="G45" s="13">
        <v>209</v>
      </c>
      <c r="H45" s="13">
        <v>1551</v>
      </c>
      <c r="I45" s="80">
        <v>862</v>
      </c>
      <c r="J45" s="80">
        <v>1989</v>
      </c>
      <c r="K45" s="21">
        <f t="shared" si="46"/>
        <v>34.206349206349209</v>
      </c>
      <c r="L45" s="21">
        <f t="shared" si="47"/>
        <v>78.928571428571431</v>
      </c>
      <c r="M45" s="80">
        <f t="shared" ref="M45:M56" si="50">(G45+H45)/(G45/10)</f>
        <v>84.21052631578948</v>
      </c>
      <c r="N45" s="80">
        <f t="shared" si="48"/>
        <v>10.23625</v>
      </c>
      <c r="O45" s="82">
        <f t="shared" si="49"/>
        <v>23.619374999999998</v>
      </c>
    </row>
    <row r="46" spans="1:24" ht="14.4" x14ac:dyDescent="0.3">
      <c r="A46" s="79">
        <v>115600000</v>
      </c>
      <c r="B46" s="13" t="s">
        <v>119</v>
      </c>
      <c r="C46" s="13">
        <v>812</v>
      </c>
      <c r="D46" s="13">
        <v>420</v>
      </c>
      <c r="E46" s="13">
        <v>40.11</v>
      </c>
      <c r="F46" s="18">
        <f t="shared" si="45"/>
        <v>0.51724137931034486</v>
      </c>
      <c r="G46" s="13">
        <v>104</v>
      </c>
      <c r="H46" s="13">
        <v>1359</v>
      </c>
      <c r="I46" s="13">
        <v>910</v>
      </c>
      <c r="J46" s="13">
        <v>2067</v>
      </c>
      <c r="K46" s="21">
        <f t="shared" si="46"/>
        <v>22.687609075043632</v>
      </c>
      <c r="L46" s="21">
        <f t="shared" si="47"/>
        <v>51.533283470456247</v>
      </c>
      <c r="M46" s="80">
        <f t="shared" si="50"/>
        <v>140.67307692307691</v>
      </c>
      <c r="N46" s="80">
        <f t="shared" si="48"/>
        <v>6.4688995215311014</v>
      </c>
      <c r="O46" s="82">
        <f t="shared" si="49"/>
        <v>14.693643198906358</v>
      </c>
      <c r="Q46" s="1"/>
      <c r="R46" s="1"/>
      <c r="S46" s="1"/>
      <c r="T46" s="1"/>
      <c r="U46" s="1"/>
      <c r="X46" s="1"/>
    </row>
    <row r="47" spans="1:24" ht="14.4" x14ac:dyDescent="0.3">
      <c r="A47" s="79">
        <v>83000000</v>
      </c>
      <c r="B47" s="38" t="s">
        <v>120</v>
      </c>
      <c r="C47" s="38">
        <v>556</v>
      </c>
      <c r="D47" s="38">
        <v>275</v>
      </c>
      <c r="E47" s="38">
        <v>26.41</v>
      </c>
      <c r="F47" s="18">
        <f t="shared" si="45"/>
        <v>0.49460431654676257</v>
      </c>
      <c r="G47" s="13">
        <v>104</v>
      </c>
      <c r="H47" s="13">
        <v>1109</v>
      </c>
      <c r="I47" s="38">
        <v>881</v>
      </c>
      <c r="J47" s="38">
        <v>1539</v>
      </c>
      <c r="K47" s="21">
        <f t="shared" si="46"/>
        <v>33.358576296857251</v>
      </c>
      <c r="L47" s="21">
        <f t="shared" si="47"/>
        <v>58.273381294964025</v>
      </c>
      <c r="M47" s="80">
        <f t="shared" si="50"/>
        <v>116.63461538461539</v>
      </c>
      <c r="N47" s="80">
        <f t="shared" si="48"/>
        <v>7.5535037098103874</v>
      </c>
      <c r="O47" s="82">
        <f t="shared" si="49"/>
        <v>13.19505358615004</v>
      </c>
      <c r="X47" s="1"/>
    </row>
    <row r="48" spans="1:24" ht="14.4" x14ac:dyDescent="0.3">
      <c r="A48" s="79">
        <v>63000000</v>
      </c>
      <c r="B48" s="6" t="s">
        <v>121</v>
      </c>
      <c r="C48" s="83">
        <v>551</v>
      </c>
      <c r="D48" s="83">
        <v>312</v>
      </c>
      <c r="E48" s="84">
        <v>29.78</v>
      </c>
      <c r="F48" s="18">
        <f t="shared" si="45"/>
        <v>0.56624319419237745</v>
      </c>
      <c r="G48" s="13">
        <v>104</v>
      </c>
      <c r="H48" s="13">
        <v>988</v>
      </c>
      <c r="I48" s="85">
        <v>639</v>
      </c>
      <c r="J48" s="85">
        <v>1734</v>
      </c>
      <c r="K48" s="21">
        <f t="shared" si="46"/>
        <v>21.457353928811283</v>
      </c>
      <c r="L48" s="21">
        <f t="shared" si="47"/>
        <v>58.226997985224983</v>
      </c>
      <c r="M48" s="80">
        <f t="shared" si="50"/>
        <v>105</v>
      </c>
      <c r="N48" s="80">
        <f t="shared" si="48"/>
        <v>6.0857142857142854</v>
      </c>
      <c r="O48" s="82">
        <f t="shared" si="49"/>
        <v>16.514285714285716</v>
      </c>
      <c r="X48" s="1"/>
    </row>
    <row r="49" spans="1:24" ht="14.4" x14ac:dyDescent="0.3">
      <c r="A49" s="79">
        <v>33400000</v>
      </c>
      <c r="B49" s="6" t="s">
        <v>122</v>
      </c>
      <c r="C49" s="86">
        <v>343.72</v>
      </c>
      <c r="D49" s="83">
        <v>201</v>
      </c>
      <c r="E49" s="84">
        <v>19.170000000000002</v>
      </c>
      <c r="F49" s="18">
        <f t="shared" si="45"/>
        <v>0.58477830792505525</v>
      </c>
      <c r="G49" s="13">
        <v>104</v>
      </c>
      <c r="H49" s="13">
        <v>773</v>
      </c>
      <c r="I49" s="85">
        <v>208</v>
      </c>
      <c r="J49" s="85">
        <v>674</v>
      </c>
      <c r="K49" s="21">
        <f t="shared" si="46"/>
        <v>10.850286906624934</v>
      </c>
      <c r="L49" s="21">
        <f t="shared" si="47"/>
        <v>35.159102764736566</v>
      </c>
      <c r="M49" s="80">
        <f t="shared" si="50"/>
        <v>84.32692307692308</v>
      </c>
      <c r="N49" s="80">
        <f t="shared" si="48"/>
        <v>2.4665906499429875</v>
      </c>
      <c r="O49" s="82">
        <f t="shared" si="49"/>
        <v>7.9927023945267957</v>
      </c>
      <c r="X49" s="1"/>
    </row>
    <row r="50" spans="1:24" ht="14.4" x14ac:dyDescent="0.3">
      <c r="A50" s="79">
        <v>21181937</v>
      </c>
      <c r="B50" s="6" t="s">
        <v>123</v>
      </c>
      <c r="C50" s="83">
        <v>225</v>
      </c>
      <c r="D50" s="83">
        <v>107</v>
      </c>
      <c r="E50" s="84">
        <v>10.16</v>
      </c>
      <c r="F50" s="18">
        <f t="shared" si="45"/>
        <v>0.47555555555555556</v>
      </c>
      <c r="G50" s="13">
        <v>104</v>
      </c>
      <c r="H50" s="13">
        <v>619</v>
      </c>
      <c r="I50" s="85">
        <v>201</v>
      </c>
      <c r="J50" s="85">
        <v>302</v>
      </c>
      <c r="K50" s="21">
        <f t="shared" si="46"/>
        <v>19.783464566929133</v>
      </c>
      <c r="L50" s="21">
        <f t="shared" si="47"/>
        <v>29.724409448818896</v>
      </c>
      <c r="M50" s="80">
        <f t="shared" si="50"/>
        <v>69.519230769230774</v>
      </c>
      <c r="N50" s="80">
        <f t="shared" si="48"/>
        <v>2.8912863070539419</v>
      </c>
      <c r="O50" s="82">
        <f t="shared" si="49"/>
        <v>4.3441217150760716</v>
      </c>
      <c r="X50" s="1"/>
    </row>
    <row r="51" spans="1:24" ht="14.4" x14ac:dyDescent="0.3">
      <c r="A51" s="79">
        <v>17386276</v>
      </c>
      <c r="B51" s="6" t="s">
        <v>124</v>
      </c>
      <c r="C51" s="83">
        <v>196</v>
      </c>
      <c r="D51" s="83">
        <v>115</v>
      </c>
      <c r="E51" s="84">
        <v>10.86</v>
      </c>
      <c r="F51" s="18">
        <f t="shared" si="45"/>
        <v>0.58673469387755106</v>
      </c>
      <c r="G51" s="13">
        <v>104</v>
      </c>
      <c r="H51" s="13">
        <v>564</v>
      </c>
      <c r="I51" s="85">
        <v>205</v>
      </c>
      <c r="J51" s="85">
        <v>313</v>
      </c>
      <c r="K51" s="21">
        <f t="shared" si="46"/>
        <v>18.876611418047883</v>
      </c>
      <c r="L51" s="21">
        <f t="shared" si="47"/>
        <v>28.821362799263355</v>
      </c>
      <c r="M51" s="80">
        <f t="shared" si="50"/>
        <v>64.230769230769226</v>
      </c>
      <c r="N51" s="80">
        <f t="shared" si="48"/>
        <v>3.191616766467066</v>
      </c>
      <c r="O51" s="82">
        <f t="shared" si="49"/>
        <v>4.8730538922155695</v>
      </c>
      <c r="X51" s="1"/>
    </row>
    <row r="52" spans="1:24" ht="14.4" x14ac:dyDescent="0.3">
      <c r="A52" s="79">
        <v>14840058</v>
      </c>
      <c r="B52" s="6" t="s">
        <v>125</v>
      </c>
      <c r="C52" s="83">
        <v>188</v>
      </c>
      <c r="D52" s="83">
        <v>104</v>
      </c>
      <c r="E52" s="84">
        <v>9.8699999999999992</v>
      </c>
      <c r="F52" s="18">
        <f t="shared" si="45"/>
        <v>0.55319148936170215</v>
      </c>
      <c r="G52" s="13">
        <v>104</v>
      </c>
      <c r="H52" s="13">
        <v>494</v>
      </c>
      <c r="I52" s="85">
        <v>243</v>
      </c>
      <c r="J52" s="85">
        <v>486</v>
      </c>
      <c r="K52" s="21">
        <f t="shared" si="46"/>
        <v>24.620060790273559</v>
      </c>
      <c r="L52" s="21">
        <f t="shared" si="47"/>
        <v>49.240121580547118</v>
      </c>
      <c r="M52" s="80">
        <f t="shared" si="50"/>
        <v>57.5</v>
      </c>
      <c r="N52" s="80">
        <f t="shared" si="48"/>
        <v>4.2260869565217387</v>
      </c>
      <c r="O52" s="82">
        <f t="shared" si="49"/>
        <v>8.4521739130434774</v>
      </c>
    </row>
    <row r="53" spans="1:24" ht="14.4" x14ac:dyDescent="0.3">
      <c r="A53" s="79">
        <v>12267432</v>
      </c>
      <c r="B53" s="6" t="s">
        <v>126</v>
      </c>
      <c r="C53" s="83">
        <v>146</v>
      </c>
      <c r="D53" s="83">
        <v>87</v>
      </c>
      <c r="E53" s="84">
        <v>8.2100000000000009</v>
      </c>
      <c r="F53" s="18">
        <f t="shared" si="45"/>
        <v>0.59589041095890416</v>
      </c>
      <c r="G53" s="13">
        <v>104</v>
      </c>
      <c r="H53" s="13">
        <v>429</v>
      </c>
      <c r="I53" s="13"/>
      <c r="J53" s="13"/>
      <c r="K53" s="21"/>
      <c r="L53" s="21"/>
      <c r="M53" s="80">
        <f t="shared" si="50"/>
        <v>51.25</v>
      </c>
      <c r="N53" s="82"/>
      <c r="O53" s="80"/>
    </row>
    <row r="54" spans="1:24" ht="14.4" x14ac:dyDescent="0.3">
      <c r="A54" s="79">
        <v>10790738</v>
      </c>
      <c r="B54" s="6" t="s">
        <v>127</v>
      </c>
      <c r="C54" s="83">
        <v>123</v>
      </c>
      <c r="D54" s="83">
        <v>74</v>
      </c>
      <c r="E54" s="84">
        <v>7.09</v>
      </c>
      <c r="F54" s="18">
        <f t="shared" si="45"/>
        <v>0.60162601626016265</v>
      </c>
      <c r="G54" s="13">
        <v>104</v>
      </c>
      <c r="H54" s="13">
        <v>375</v>
      </c>
      <c r="I54" s="12"/>
      <c r="J54" s="12"/>
      <c r="K54" s="21"/>
      <c r="L54" s="21"/>
      <c r="M54" s="80">
        <f t="shared" si="50"/>
        <v>46.057692307692307</v>
      </c>
      <c r="N54" s="82"/>
      <c r="O54" s="80"/>
    </row>
    <row r="55" spans="1:24" ht="14.4" x14ac:dyDescent="0.3">
      <c r="A55" s="79">
        <v>9610002</v>
      </c>
      <c r="B55" s="6" t="s">
        <v>128</v>
      </c>
      <c r="C55" s="83">
        <v>105</v>
      </c>
      <c r="D55" s="83">
        <v>43</v>
      </c>
      <c r="E55" s="84">
        <v>4.18</v>
      </c>
      <c r="F55" s="18">
        <f t="shared" si="45"/>
        <v>0.40952380952380951</v>
      </c>
      <c r="G55" s="13">
        <v>104</v>
      </c>
      <c r="H55" s="13">
        <v>265</v>
      </c>
      <c r="I55" s="12"/>
      <c r="J55" s="12"/>
      <c r="K55" s="21"/>
      <c r="L55" s="21"/>
      <c r="M55" s="80">
        <f t="shared" si="50"/>
        <v>35.480769230769226</v>
      </c>
      <c r="N55" s="82"/>
      <c r="O55" s="80"/>
      <c r="Q55" s="1"/>
      <c r="R55" s="1"/>
      <c r="S55" s="1"/>
      <c r="T55" s="1"/>
      <c r="U55" s="1"/>
      <c r="X55" s="1"/>
    </row>
    <row r="56" spans="1:24" ht="14.4" x14ac:dyDescent="0.3">
      <c r="A56" s="79">
        <v>8777049</v>
      </c>
      <c r="B56" s="6" t="s">
        <v>129</v>
      </c>
      <c r="C56" s="83">
        <v>89</v>
      </c>
      <c r="D56" s="83">
        <v>50</v>
      </c>
      <c r="E56" s="84">
        <v>4.82</v>
      </c>
      <c r="F56" s="18">
        <f t="shared" si="45"/>
        <v>0.5617977528089888</v>
      </c>
      <c r="G56" s="38">
        <v>104</v>
      </c>
      <c r="H56" s="13">
        <v>249</v>
      </c>
      <c r="I56" s="12"/>
      <c r="J56" s="12"/>
      <c r="K56" s="21"/>
      <c r="L56" s="21"/>
      <c r="M56" s="80">
        <f t="shared" si="50"/>
        <v>33.942307692307693</v>
      </c>
      <c r="N56" s="82"/>
      <c r="O56" s="80"/>
      <c r="X56" s="1"/>
    </row>
    <row r="57" spans="1:24" ht="14.4" x14ac:dyDescent="0.3">
      <c r="A57" s="79">
        <v>8327482</v>
      </c>
      <c r="B57" s="6" t="s">
        <v>130</v>
      </c>
      <c r="C57" s="83">
        <v>91</v>
      </c>
      <c r="D57" s="83">
        <v>50</v>
      </c>
      <c r="E57" s="84">
        <v>4.8499999999999996</v>
      </c>
      <c r="F57" s="18">
        <f t="shared" si="45"/>
        <v>0.5494505494505495</v>
      </c>
      <c r="G57" s="13"/>
      <c r="H57" s="13"/>
      <c r="I57" s="12"/>
      <c r="J57" s="12"/>
      <c r="K57" s="21"/>
      <c r="L57" s="21"/>
      <c r="M57" s="13"/>
      <c r="N57" s="13"/>
      <c r="O57" s="13"/>
      <c r="X57" s="1"/>
    </row>
    <row r="58" spans="1:24" ht="14.4" x14ac:dyDescent="0.3">
      <c r="A58" s="79">
        <v>7917184</v>
      </c>
      <c r="B58" s="6" t="s">
        <v>131</v>
      </c>
      <c r="C58" s="83">
        <v>96</v>
      </c>
      <c r="D58" s="83">
        <v>55</v>
      </c>
      <c r="E58" s="84">
        <v>5.3</v>
      </c>
      <c r="F58" s="18">
        <f t="shared" si="45"/>
        <v>0.57291666666666663</v>
      </c>
      <c r="G58" s="13"/>
      <c r="H58" s="13"/>
      <c r="I58" s="12"/>
      <c r="J58" s="12"/>
      <c r="K58" s="21"/>
      <c r="L58" s="21"/>
      <c r="M58" s="13"/>
      <c r="N58" s="13"/>
      <c r="O58" s="13"/>
      <c r="X58" s="1"/>
    </row>
    <row r="59" spans="1:24" ht="14.4" x14ac:dyDescent="0.3">
      <c r="A59" s="79">
        <v>7479316</v>
      </c>
      <c r="B59" s="6" t="s">
        <v>132</v>
      </c>
      <c r="C59" s="83">
        <v>93</v>
      </c>
      <c r="D59" s="83">
        <v>51</v>
      </c>
      <c r="E59" s="84">
        <v>4.8899999999999997</v>
      </c>
      <c r="F59" s="18">
        <f t="shared" si="45"/>
        <v>0.54838709677419351</v>
      </c>
      <c r="G59" s="13"/>
      <c r="H59" s="13"/>
      <c r="I59" s="12"/>
      <c r="J59" s="12"/>
      <c r="K59" s="21"/>
      <c r="L59" s="21"/>
      <c r="M59" s="13"/>
      <c r="N59" s="13"/>
      <c r="O59" s="13"/>
      <c r="X59" s="1"/>
    </row>
    <row r="60" spans="1:24" ht="14.4" x14ac:dyDescent="0.3">
      <c r="A60" s="79">
        <v>6585746</v>
      </c>
      <c r="B60" s="6" t="s">
        <v>133</v>
      </c>
      <c r="C60" s="83">
        <v>84</v>
      </c>
      <c r="D60" s="83">
        <v>49</v>
      </c>
      <c r="E60" s="84">
        <v>4.66</v>
      </c>
      <c r="F60" s="18">
        <f t="shared" si="45"/>
        <v>0.58333333333333337</v>
      </c>
      <c r="G60" s="13"/>
      <c r="H60" s="13"/>
      <c r="I60" s="12"/>
      <c r="J60" s="12"/>
      <c r="K60" s="21"/>
      <c r="L60" s="21"/>
      <c r="M60" s="13"/>
      <c r="N60" s="13"/>
      <c r="O60" s="13"/>
      <c r="X60" s="1"/>
    </row>
    <row r="61" spans="1:24" ht="14.4" x14ac:dyDescent="0.3">
      <c r="A61" s="79">
        <v>5527479</v>
      </c>
      <c r="B61" s="6" t="s">
        <v>134</v>
      </c>
      <c r="C61" s="83">
        <v>75</v>
      </c>
      <c r="D61" s="83">
        <v>34</v>
      </c>
      <c r="E61" s="84">
        <v>3.26</v>
      </c>
      <c r="F61" s="18">
        <f t="shared" si="45"/>
        <v>0.45333333333333331</v>
      </c>
      <c r="G61" s="13"/>
      <c r="H61" s="13"/>
      <c r="I61" s="12"/>
      <c r="J61" s="12"/>
      <c r="K61" s="21"/>
      <c r="L61" s="21"/>
      <c r="M61" s="13"/>
      <c r="N61" s="13"/>
      <c r="O61" s="13"/>
      <c r="X61" s="1"/>
    </row>
    <row r="62" spans="1:24" ht="14.4" x14ac:dyDescent="0.3">
      <c r="A62" s="79">
        <v>4798222</v>
      </c>
      <c r="B62" s="6" t="s">
        <v>135</v>
      </c>
      <c r="C62" s="83">
        <v>78</v>
      </c>
      <c r="D62" s="83">
        <v>37</v>
      </c>
      <c r="E62" s="84">
        <v>3.52</v>
      </c>
      <c r="F62" s="18">
        <f t="shared" si="45"/>
        <v>0.47435897435897434</v>
      </c>
      <c r="G62" s="13"/>
      <c r="H62" s="13"/>
      <c r="I62" s="12"/>
      <c r="J62" s="12"/>
      <c r="K62" s="21"/>
      <c r="L62" s="21"/>
      <c r="M62" s="13"/>
      <c r="N62" s="13"/>
      <c r="O62" s="13"/>
      <c r="R62" s="1"/>
      <c r="X62" s="1"/>
    </row>
    <row r="63" spans="1:24" ht="14.4" x14ac:dyDescent="0.3">
      <c r="A63" s="79">
        <v>2368101</v>
      </c>
      <c r="B63" s="6" t="s">
        <v>136</v>
      </c>
      <c r="C63" s="83">
        <v>48</v>
      </c>
      <c r="D63" s="83">
        <v>19</v>
      </c>
      <c r="E63" s="84">
        <v>1.8</v>
      </c>
      <c r="F63" s="18">
        <f t="shared" si="45"/>
        <v>0.39583333333333331</v>
      </c>
      <c r="G63" s="13"/>
      <c r="H63" s="13"/>
      <c r="I63" s="12"/>
      <c r="J63" s="12"/>
      <c r="K63" s="21"/>
      <c r="L63" s="21"/>
      <c r="M63" s="13"/>
      <c r="N63" s="13"/>
      <c r="O63" s="13"/>
      <c r="X63" s="1"/>
    </row>
    <row r="64" spans="1:24" ht="14.4" x14ac:dyDescent="0.3">
      <c r="A64" s="79">
        <v>1861288</v>
      </c>
      <c r="B64" s="6" t="s">
        <v>137</v>
      </c>
      <c r="C64" s="83">
        <v>39</v>
      </c>
      <c r="D64" s="83">
        <v>15</v>
      </c>
      <c r="E64" s="84">
        <v>1.45</v>
      </c>
      <c r="F64" s="18">
        <f t="shared" si="45"/>
        <v>0.38461538461538464</v>
      </c>
      <c r="G64" s="13"/>
      <c r="H64" s="13"/>
      <c r="I64" s="12"/>
      <c r="J64" s="12"/>
      <c r="K64" s="21"/>
      <c r="L64" s="21"/>
      <c r="M64" s="13"/>
      <c r="N64" s="13"/>
      <c r="O64" s="13"/>
      <c r="X64" s="1"/>
    </row>
    <row r="65" spans="1:15" ht="14.4" x14ac:dyDescent="0.3">
      <c r="A65" s="79">
        <v>1011397</v>
      </c>
      <c r="B65" s="6" t="s">
        <v>138</v>
      </c>
      <c r="C65" s="83">
        <v>29</v>
      </c>
      <c r="D65" s="83">
        <v>10</v>
      </c>
      <c r="E65" s="84">
        <v>0.92</v>
      </c>
      <c r="F65" s="18">
        <f t="shared" si="45"/>
        <v>0.34482758620689657</v>
      </c>
      <c r="G65" s="13"/>
      <c r="H65" s="13"/>
      <c r="I65" s="12"/>
      <c r="J65" s="12"/>
      <c r="K65" s="21"/>
      <c r="L65" s="21"/>
      <c r="M65" s="13"/>
      <c r="N65" s="13"/>
      <c r="O65" s="13"/>
    </row>
    <row r="66" spans="1:15" ht="14.4" x14ac:dyDescent="0.3">
      <c r="A66" s="79">
        <v>629159</v>
      </c>
      <c r="B66" s="6" t="s">
        <v>139</v>
      </c>
      <c r="C66" s="83">
        <v>29</v>
      </c>
      <c r="D66" s="83">
        <v>10</v>
      </c>
      <c r="E66" s="84">
        <v>0.98</v>
      </c>
      <c r="F66" s="18">
        <f t="shared" si="45"/>
        <v>0.34482758620689657</v>
      </c>
      <c r="G66" s="13"/>
      <c r="H66" s="13"/>
      <c r="I66" s="12"/>
      <c r="J66" s="12"/>
      <c r="K66" s="21"/>
      <c r="L66" s="21"/>
      <c r="M66" s="13"/>
      <c r="N66" s="13"/>
      <c r="O66" s="13"/>
    </row>
    <row r="67" spans="1:15" ht="14.4" x14ac:dyDescent="0.3">
      <c r="A67" s="79">
        <v>247369</v>
      </c>
      <c r="B67" s="6" t="s">
        <v>140</v>
      </c>
      <c r="C67" s="83">
        <v>17</v>
      </c>
      <c r="D67" s="83">
        <v>1</v>
      </c>
      <c r="E67" s="84">
        <v>0.1</v>
      </c>
      <c r="F67" s="18">
        <f t="shared" si="45"/>
        <v>5.8823529411764705E-2</v>
      </c>
      <c r="G67" s="13"/>
      <c r="H67" s="13"/>
      <c r="I67" s="12"/>
      <c r="J67" s="12"/>
      <c r="K67" s="21"/>
      <c r="L67" s="21"/>
      <c r="M67" s="13"/>
      <c r="N67" s="13"/>
      <c r="O67" s="13"/>
    </row>
    <row r="68" spans="1:15" ht="14.4" x14ac:dyDescent="0.3">
      <c r="A68" s="79">
        <v>128252</v>
      </c>
      <c r="B68" s="6" t="s">
        <v>141</v>
      </c>
      <c r="C68" s="83">
        <v>21</v>
      </c>
      <c r="D68" s="83">
        <v>2</v>
      </c>
      <c r="E68" s="84">
        <v>0.21</v>
      </c>
      <c r="F68" s="18">
        <f t="shared" si="45"/>
        <v>9.5238095238095233E-2</v>
      </c>
      <c r="G68" s="13"/>
      <c r="H68" s="13"/>
      <c r="I68" s="12"/>
      <c r="J68" s="12"/>
      <c r="K68" s="21"/>
      <c r="L68" s="21"/>
      <c r="M68" s="13"/>
      <c r="N68" s="13"/>
      <c r="O68" s="13"/>
    </row>
    <row r="69" spans="1:15" ht="14.4" x14ac:dyDescent="0.3">
      <c r="A69" s="79">
        <v>80646</v>
      </c>
      <c r="B69" s="6" t="s">
        <v>142</v>
      </c>
      <c r="C69" s="83">
        <v>12</v>
      </c>
      <c r="D69" s="83">
        <v>-5</v>
      </c>
      <c r="E69" s="84">
        <v>-0.48</v>
      </c>
      <c r="F69" s="18">
        <f t="shared" si="45"/>
        <v>-0.41666666666666669</v>
      </c>
      <c r="G69" s="13"/>
      <c r="H69" s="13"/>
      <c r="I69" s="13"/>
      <c r="J69" s="13"/>
      <c r="K69" s="13"/>
      <c r="L69" s="13"/>
      <c r="M69" s="13"/>
      <c r="N69" s="13"/>
      <c r="O69" s="13"/>
    </row>
    <row r="70" spans="1:15" ht="14.4" x14ac:dyDescent="0.3">
      <c r="A70" s="87">
        <v>28545</v>
      </c>
      <c r="B70" s="6" t="s">
        <v>143</v>
      </c>
      <c r="C70" s="83">
        <v>13</v>
      </c>
      <c r="D70" s="83">
        <v>4</v>
      </c>
      <c r="E70" s="84">
        <v>0.42</v>
      </c>
      <c r="F70" s="18">
        <f t="shared" si="45"/>
        <v>0.30769230769230771</v>
      </c>
      <c r="G70" s="13"/>
      <c r="H70" s="13"/>
      <c r="I70" s="13"/>
      <c r="J70" s="13"/>
      <c r="K70" s="13"/>
      <c r="L70" s="13"/>
      <c r="M70" s="13"/>
      <c r="N70" s="13"/>
      <c r="O70" s="13"/>
    </row>
    <row r="71" spans="1:15" ht="13.2" x14ac:dyDescent="0.25">
      <c r="B71" s="65"/>
    </row>
    <row r="72" spans="1:15" ht="13.2" x14ac:dyDescent="0.25">
      <c r="B72" s="65"/>
    </row>
    <row r="73" spans="1:15" ht="13.2" x14ac:dyDescent="0.25">
      <c r="B73" s="65"/>
    </row>
    <row r="74" spans="1:15" ht="13.2" x14ac:dyDescent="0.25">
      <c r="B74" s="65"/>
    </row>
    <row r="75" spans="1:15" ht="13.2" x14ac:dyDescent="0.25">
      <c r="B75" s="65"/>
    </row>
    <row r="76" spans="1:15" ht="13.2" x14ac:dyDescent="0.25">
      <c r="B76" s="65"/>
    </row>
    <row r="77" spans="1:15" ht="13.2" x14ac:dyDescent="0.25">
      <c r="B77" s="65"/>
    </row>
    <row r="78" spans="1:15" ht="13.2" x14ac:dyDescent="0.25">
      <c r="B78" s="65"/>
    </row>
    <row r="79" spans="1:15" ht="13.2" x14ac:dyDescent="0.25">
      <c r="B79" s="65"/>
    </row>
    <row r="80" spans="1:15" ht="13.2" x14ac:dyDescent="0.25">
      <c r="B80" s="65"/>
    </row>
    <row r="81" spans="2:2" ht="13.2" x14ac:dyDescent="0.25">
      <c r="B81" s="65"/>
    </row>
    <row r="82" spans="2:2" ht="13.2" x14ac:dyDescent="0.25">
      <c r="B82" s="65"/>
    </row>
    <row r="83" spans="2:2" ht="13.2" x14ac:dyDescent="0.25">
      <c r="B83" s="65"/>
    </row>
    <row r="84" spans="2:2" ht="13.2" x14ac:dyDescent="0.25">
      <c r="B84" s="65"/>
    </row>
    <row r="85" spans="2:2" ht="13.2" x14ac:dyDescent="0.25">
      <c r="B85" s="65"/>
    </row>
    <row r="86" spans="2:2" ht="13.2" x14ac:dyDescent="0.25">
      <c r="B86" s="65"/>
    </row>
    <row r="87" spans="2:2" ht="13.2" x14ac:dyDescent="0.25">
      <c r="B87" s="65"/>
    </row>
    <row r="88" spans="2:2" ht="13.2" x14ac:dyDescent="0.25">
      <c r="B88" s="65"/>
    </row>
    <row r="89" spans="2:2" ht="13.2" x14ac:dyDescent="0.25">
      <c r="B89" s="65"/>
    </row>
    <row r="90" spans="2:2" ht="13.2" x14ac:dyDescent="0.25">
      <c r="B90" s="65"/>
    </row>
    <row r="91" spans="2:2" ht="13.2" x14ac:dyDescent="0.25">
      <c r="B91" s="65"/>
    </row>
    <row r="92" spans="2:2" ht="13.2" x14ac:dyDescent="0.25">
      <c r="B92" s="65"/>
    </row>
    <row r="93" spans="2:2" ht="13.2" x14ac:dyDescent="0.25">
      <c r="B93" s="65"/>
    </row>
    <row r="94" spans="2:2" ht="13.2" x14ac:dyDescent="0.25">
      <c r="B94" s="65"/>
    </row>
    <row r="95" spans="2:2" ht="13.2" x14ac:dyDescent="0.25">
      <c r="B95" s="65"/>
    </row>
    <row r="96" spans="2:2" ht="13.2" x14ac:dyDescent="0.25">
      <c r="B96" s="65"/>
    </row>
    <row r="97" spans="2:2" ht="13.2" x14ac:dyDescent="0.25">
      <c r="B97" s="65"/>
    </row>
    <row r="98" spans="2:2" ht="13.2" x14ac:dyDescent="0.25">
      <c r="B98" s="65"/>
    </row>
    <row r="99" spans="2:2" ht="13.2" x14ac:dyDescent="0.25">
      <c r="B99" s="65"/>
    </row>
    <row r="100" spans="2:2" ht="13.2" x14ac:dyDescent="0.25">
      <c r="B100" s="65"/>
    </row>
    <row r="101" spans="2:2" ht="13.2" x14ac:dyDescent="0.25">
      <c r="B101" s="65"/>
    </row>
    <row r="102" spans="2:2" ht="13.2" x14ac:dyDescent="0.25">
      <c r="B102" s="65"/>
    </row>
    <row r="103" spans="2:2" ht="13.2" x14ac:dyDescent="0.25">
      <c r="B103" s="65"/>
    </row>
    <row r="104" spans="2:2" ht="13.2" x14ac:dyDescent="0.25">
      <c r="B104" s="65"/>
    </row>
    <row r="105" spans="2:2" ht="13.2" x14ac:dyDescent="0.25">
      <c r="B105" s="65"/>
    </row>
    <row r="106" spans="2:2" ht="13.2" x14ac:dyDescent="0.25">
      <c r="B106" s="65"/>
    </row>
    <row r="107" spans="2:2" ht="13.2" x14ac:dyDescent="0.25">
      <c r="B107" s="65"/>
    </row>
    <row r="108" spans="2:2" ht="13.2" x14ac:dyDescent="0.25">
      <c r="B108" s="65"/>
    </row>
    <row r="109" spans="2:2" ht="13.2" x14ac:dyDescent="0.25">
      <c r="B109" s="65"/>
    </row>
    <row r="110" spans="2:2" ht="13.2" x14ac:dyDescent="0.25">
      <c r="B110" s="65"/>
    </row>
    <row r="111" spans="2:2" ht="13.2" x14ac:dyDescent="0.25">
      <c r="B111" s="65"/>
    </row>
    <row r="112" spans="2:2" ht="13.2" x14ac:dyDescent="0.25">
      <c r="B112" s="65"/>
    </row>
    <row r="113" spans="2:2" ht="13.2" x14ac:dyDescent="0.25">
      <c r="B113" s="65"/>
    </row>
    <row r="114" spans="2:2" ht="13.2" x14ac:dyDescent="0.25">
      <c r="B114" s="65"/>
    </row>
    <row r="115" spans="2:2" ht="13.2" x14ac:dyDescent="0.25">
      <c r="B115" s="65"/>
    </row>
    <row r="116" spans="2:2" ht="13.2" x14ac:dyDescent="0.25">
      <c r="B116" s="65"/>
    </row>
    <row r="117" spans="2:2" ht="13.2" x14ac:dyDescent="0.25">
      <c r="B117" s="65"/>
    </row>
    <row r="118" spans="2:2" ht="13.2" x14ac:dyDescent="0.25">
      <c r="B118" s="65"/>
    </row>
    <row r="119" spans="2:2" ht="13.2" x14ac:dyDescent="0.25">
      <c r="B119" s="65"/>
    </row>
    <row r="120" spans="2:2" ht="13.2" x14ac:dyDescent="0.25">
      <c r="B120" s="65"/>
    </row>
    <row r="121" spans="2:2" ht="13.2" x14ac:dyDescent="0.25">
      <c r="B121" s="65"/>
    </row>
    <row r="122" spans="2:2" ht="13.2" x14ac:dyDescent="0.25">
      <c r="B122" s="65"/>
    </row>
    <row r="123" spans="2:2" ht="13.2" x14ac:dyDescent="0.25">
      <c r="B123" s="65"/>
    </row>
    <row r="124" spans="2:2" ht="13.2" x14ac:dyDescent="0.25">
      <c r="B124" s="65"/>
    </row>
    <row r="125" spans="2:2" ht="13.2" x14ac:dyDescent="0.25">
      <c r="B125" s="65"/>
    </row>
    <row r="126" spans="2:2" ht="13.2" x14ac:dyDescent="0.25">
      <c r="B126" s="65"/>
    </row>
    <row r="127" spans="2:2" ht="13.2" x14ac:dyDescent="0.25">
      <c r="B127" s="65"/>
    </row>
    <row r="128" spans="2:2" ht="13.2" x14ac:dyDescent="0.25">
      <c r="B128" s="65"/>
    </row>
    <row r="129" spans="2:2" ht="13.2" x14ac:dyDescent="0.25">
      <c r="B129" s="65"/>
    </row>
    <row r="130" spans="2:2" ht="13.2" x14ac:dyDescent="0.25">
      <c r="B130" s="65"/>
    </row>
    <row r="131" spans="2:2" ht="13.2" x14ac:dyDescent="0.25">
      <c r="B131" s="65"/>
    </row>
    <row r="132" spans="2:2" ht="13.2" x14ac:dyDescent="0.25">
      <c r="B132" s="65"/>
    </row>
    <row r="133" spans="2:2" ht="13.2" x14ac:dyDescent="0.25">
      <c r="B133" s="65"/>
    </row>
    <row r="134" spans="2:2" ht="13.2" x14ac:dyDescent="0.25">
      <c r="B134" s="65"/>
    </row>
    <row r="135" spans="2:2" ht="13.2" x14ac:dyDescent="0.25">
      <c r="B135" s="65"/>
    </row>
    <row r="136" spans="2:2" ht="13.2" x14ac:dyDescent="0.25">
      <c r="B136" s="65"/>
    </row>
    <row r="137" spans="2:2" ht="13.2" x14ac:dyDescent="0.25">
      <c r="B137" s="65"/>
    </row>
    <row r="138" spans="2:2" ht="13.2" x14ac:dyDescent="0.25">
      <c r="B138" s="65"/>
    </row>
    <row r="139" spans="2:2" ht="13.2" x14ac:dyDescent="0.25">
      <c r="B139" s="65"/>
    </row>
    <row r="140" spans="2:2" ht="13.2" x14ac:dyDescent="0.25">
      <c r="B140" s="65"/>
    </row>
    <row r="141" spans="2:2" ht="13.2" x14ac:dyDescent="0.25">
      <c r="B141" s="65"/>
    </row>
    <row r="142" spans="2:2" ht="13.2" x14ac:dyDescent="0.25">
      <c r="B142" s="65"/>
    </row>
    <row r="143" spans="2:2" ht="13.2" x14ac:dyDescent="0.25">
      <c r="B143" s="65"/>
    </row>
    <row r="144" spans="2:2" ht="13.2" x14ac:dyDescent="0.25">
      <c r="B144" s="65"/>
    </row>
    <row r="145" spans="2:2" ht="13.2" x14ac:dyDescent="0.25">
      <c r="B145" s="65"/>
    </row>
    <row r="146" spans="2:2" ht="13.2" x14ac:dyDescent="0.25">
      <c r="B146" s="65"/>
    </row>
    <row r="147" spans="2:2" ht="13.2" x14ac:dyDescent="0.25">
      <c r="B147" s="65"/>
    </row>
    <row r="148" spans="2:2" ht="13.2" x14ac:dyDescent="0.25">
      <c r="B148" s="65"/>
    </row>
    <row r="149" spans="2:2" ht="13.2" x14ac:dyDescent="0.25">
      <c r="B149" s="65"/>
    </row>
    <row r="150" spans="2:2" ht="13.2" x14ac:dyDescent="0.25">
      <c r="B150" s="65"/>
    </row>
    <row r="151" spans="2:2" ht="13.2" x14ac:dyDescent="0.25">
      <c r="B151" s="65"/>
    </row>
    <row r="152" spans="2:2" ht="13.2" x14ac:dyDescent="0.25">
      <c r="B152" s="65"/>
    </row>
    <row r="153" spans="2:2" ht="13.2" x14ac:dyDescent="0.25">
      <c r="B153" s="65"/>
    </row>
    <row r="154" spans="2:2" ht="13.2" x14ac:dyDescent="0.25">
      <c r="B154" s="65"/>
    </row>
    <row r="155" spans="2:2" ht="13.2" x14ac:dyDescent="0.25">
      <c r="B155" s="65"/>
    </row>
    <row r="156" spans="2:2" ht="13.2" x14ac:dyDescent="0.25">
      <c r="B156" s="65"/>
    </row>
    <row r="157" spans="2:2" ht="13.2" x14ac:dyDescent="0.25">
      <c r="B157" s="65"/>
    </row>
    <row r="158" spans="2:2" ht="13.2" x14ac:dyDescent="0.25">
      <c r="B158" s="65"/>
    </row>
    <row r="159" spans="2:2" ht="13.2" x14ac:dyDescent="0.25">
      <c r="B159" s="65"/>
    </row>
    <row r="160" spans="2:2" ht="13.2" x14ac:dyDescent="0.25">
      <c r="B160" s="65"/>
    </row>
    <row r="161" spans="2:2" ht="13.2" x14ac:dyDescent="0.25">
      <c r="B161" s="65"/>
    </row>
    <row r="162" spans="2:2" ht="13.2" x14ac:dyDescent="0.25">
      <c r="B162" s="65"/>
    </row>
    <row r="163" spans="2:2" ht="13.2" x14ac:dyDescent="0.25">
      <c r="B163" s="65"/>
    </row>
    <row r="164" spans="2:2" ht="13.2" x14ac:dyDescent="0.25">
      <c r="B164" s="65"/>
    </row>
    <row r="165" spans="2:2" ht="13.2" x14ac:dyDescent="0.25">
      <c r="B165" s="65"/>
    </row>
    <row r="166" spans="2:2" ht="13.2" x14ac:dyDescent="0.25">
      <c r="B166" s="65"/>
    </row>
    <row r="167" spans="2:2" ht="13.2" x14ac:dyDescent="0.25">
      <c r="B167" s="65"/>
    </row>
    <row r="168" spans="2:2" ht="13.2" x14ac:dyDescent="0.25">
      <c r="B168" s="65"/>
    </row>
    <row r="169" spans="2:2" ht="13.2" x14ac:dyDescent="0.25">
      <c r="B169" s="65"/>
    </row>
    <row r="170" spans="2:2" ht="13.2" x14ac:dyDescent="0.25">
      <c r="B170" s="65"/>
    </row>
    <row r="171" spans="2:2" ht="13.2" x14ac:dyDescent="0.25">
      <c r="B171" s="65"/>
    </row>
    <row r="172" spans="2:2" ht="13.2" x14ac:dyDescent="0.25">
      <c r="B172" s="65"/>
    </row>
    <row r="173" spans="2:2" ht="13.2" x14ac:dyDescent="0.25">
      <c r="B173" s="65"/>
    </row>
    <row r="174" spans="2:2" ht="13.2" x14ac:dyDescent="0.25">
      <c r="B174" s="65"/>
    </row>
    <row r="175" spans="2:2" ht="13.2" x14ac:dyDescent="0.25">
      <c r="B175" s="65"/>
    </row>
    <row r="176" spans="2:2" ht="13.2" x14ac:dyDescent="0.25">
      <c r="B176" s="65"/>
    </row>
    <row r="177" spans="2:2" ht="13.2" x14ac:dyDescent="0.25">
      <c r="B177" s="65"/>
    </row>
    <row r="178" spans="2:2" ht="13.2" x14ac:dyDescent="0.25">
      <c r="B178" s="65"/>
    </row>
    <row r="179" spans="2:2" ht="13.2" x14ac:dyDescent="0.25">
      <c r="B179" s="65"/>
    </row>
    <row r="180" spans="2:2" ht="13.2" x14ac:dyDescent="0.25">
      <c r="B180" s="65"/>
    </row>
    <row r="181" spans="2:2" ht="13.2" x14ac:dyDescent="0.25">
      <c r="B181" s="65"/>
    </row>
    <row r="182" spans="2:2" ht="13.2" x14ac:dyDescent="0.25">
      <c r="B182" s="65"/>
    </row>
    <row r="183" spans="2:2" ht="13.2" x14ac:dyDescent="0.25">
      <c r="B183" s="65"/>
    </row>
    <row r="184" spans="2:2" ht="13.2" x14ac:dyDescent="0.25">
      <c r="B184" s="65"/>
    </row>
    <row r="185" spans="2:2" ht="13.2" x14ac:dyDescent="0.25">
      <c r="B185" s="65"/>
    </row>
    <row r="186" spans="2:2" ht="13.2" x14ac:dyDescent="0.25">
      <c r="B186" s="65"/>
    </row>
    <row r="187" spans="2:2" ht="13.2" x14ac:dyDescent="0.25">
      <c r="B187" s="65"/>
    </row>
    <row r="188" spans="2:2" ht="13.2" x14ac:dyDescent="0.25">
      <c r="B188" s="65"/>
    </row>
    <row r="189" spans="2:2" ht="13.2" x14ac:dyDescent="0.25">
      <c r="B189" s="65"/>
    </row>
    <row r="190" spans="2:2" ht="13.2" x14ac:dyDescent="0.25">
      <c r="B190" s="65"/>
    </row>
    <row r="191" spans="2:2" ht="13.2" x14ac:dyDescent="0.25">
      <c r="B191" s="65"/>
    </row>
    <row r="192" spans="2:2" ht="13.2" x14ac:dyDescent="0.25">
      <c r="B192" s="65"/>
    </row>
    <row r="193" spans="2:2" ht="13.2" x14ac:dyDescent="0.25">
      <c r="B193" s="65"/>
    </row>
    <row r="194" spans="2:2" ht="13.2" x14ac:dyDescent="0.25">
      <c r="B194" s="65"/>
    </row>
    <row r="195" spans="2:2" ht="13.2" x14ac:dyDescent="0.25">
      <c r="B195" s="65"/>
    </row>
    <row r="196" spans="2:2" ht="13.2" x14ac:dyDescent="0.25">
      <c r="B196" s="65"/>
    </row>
    <row r="197" spans="2:2" ht="13.2" x14ac:dyDescent="0.25">
      <c r="B197" s="65"/>
    </row>
    <row r="198" spans="2:2" ht="13.2" x14ac:dyDescent="0.25">
      <c r="B198" s="65"/>
    </row>
    <row r="199" spans="2:2" ht="13.2" x14ac:dyDescent="0.25">
      <c r="B199" s="65"/>
    </row>
    <row r="200" spans="2:2" ht="13.2" x14ac:dyDescent="0.25">
      <c r="B200" s="65"/>
    </row>
    <row r="201" spans="2:2" ht="13.2" x14ac:dyDescent="0.25">
      <c r="B201" s="65"/>
    </row>
    <row r="202" spans="2:2" ht="13.2" x14ac:dyDescent="0.25">
      <c r="B202" s="65"/>
    </row>
    <row r="203" spans="2:2" ht="13.2" x14ac:dyDescent="0.25">
      <c r="B203" s="65"/>
    </row>
    <row r="204" spans="2:2" ht="13.2" x14ac:dyDescent="0.25">
      <c r="B204" s="65"/>
    </row>
    <row r="205" spans="2:2" ht="13.2" x14ac:dyDescent="0.25">
      <c r="B205" s="65"/>
    </row>
    <row r="206" spans="2:2" ht="13.2" x14ac:dyDescent="0.25">
      <c r="B206" s="65"/>
    </row>
    <row r="207" spans="2:2" ht="13.2" x14ac:dyDescent="0.25">
      <c r="B207" s="65"/>
    </row>
    <row r="208" spans="2:2" ht="13.2" x14ac:dyDescent="0.25">
      <c r="B208" s="65"/>
    </row>
    <row r="209" spans="2:2" ht="13.2" x14ac:dyDescent="0.25">
      <c r="B209" s="65"/>
    </row>
    <row r="210" spans="2:2" ht="13.2" x14ac:dyDescent="0.25">
      <c r="B210" s="65"/>
    </row>
    <row r="211" spans="2:2" ht="13.2" x14ac:dyDescent="0.25">
      <c r="B211" s="65"/>
    </row>
    <row r="212" spans="2:2" ht="13.2" x14ac:dyDescent="0.25">
      <c r="B212" s="65"/>
    </row>
    <row r="213" spans="2:2" ht="13.2" x14ac:dyDescent="0.25">
      <c r="B213" s="65"/>
    </row>
    <row r="214" spans="2:2" ht="13.2" x14ac:dyDescent="0.25">
      <c r="B214" s="65"/>
    </row>
    <row r="215" spans="2:2" ht="13.2" x14ac:dyDescent="0.25">
      <c r="B215" s="65"/>
    </row>
    <row r="216" spans="2:2" ht="13.2" x14ac:dyDescent="0.25">
      <c r="B216" s="65"/>
    </row>
    <row r="217" spans="2:2" ht="13.2" x14ac:dyDescent="0.25">
      <c r="B217" s="65"/>
    </row>
    <row r="218" spans="2:2" ht="13.2" x14ac:dyDescent="0.25">
      <c r="B218" s="65"/>
    </row>
    <row r="219" spans="2:2" ht="13.2" x14ac:dyDescent="0.25">
      <c r="B219" s="65"/>
    </row>
    <row r="220" spans="2:2" ht="13.2" x14ac:dyDescent="0.25">
      <c r="B220" s="65"/>
    </row>
    <row r="221" spans="2:2" ht="13.2" x14ac:dyDescent="0.25">
      <c r="B221" s="65"/>
    </row>
    <row r="222" spans="2:2" ht="13.2" x14ac:dyDescent="0.25">
      <c r="B222" s="65"/>
    </row>
    <row r="223" spans="2:2" ht="13.2" x14ac:dyDescent="0.25">
      <c r="B223" s="65"/>
    </row>
    <row r="224" spans="2:2" ht="13.2" x14ac:dyDescent="0.25">
      <c r="B224" s="65"/>
    </row>
    <row r="225" spans="2:2" ht="13.2" x14ac:dyDescent="0.25">
      <c r="B225" s="65"/>
    </row>
    <row r="226" spans="2:2" ht="13.2" x14ac:dyDescent="0.25">
      <c r="B226" s="65"/>
    </row>
    <row r="227" spans="2:2" ht="13.2" x14ac:dyDescent="0.25">
      <c r="B227" s="65"/>
    </row>
    <row r="228" spans="2:2" ht="13.2" x14ac:dyDescent="0.25">
      <c r="B228" s="65"/>
    </row>
    <row r="229" spans="2:2" ht="13.2" x14ac:dyDescent="0.25">
      <c r="B229" s="65"/>
    </row>
    <row r="230" spans="2:2" ht="13.2" x14ac:dyDescent="0.25">
      <c r="B230" s="65"/>
    </row>
    <row r="231" spans="2:2" ht="13.2" x14ac:dyDescent="0.25">
      <c r="B231" s="65"/>
    </row>
    <row r="232" spans="2:2" ht="13.2" x14ac:dyDescent="0.25">
      <c r="B232" s="65"/>
    </row>
    <row r="233" spans="2:2" ht="13.2" x14ac:dyDescent="0.25">
      <c r="B233" s="65"/>
    </row>
    <row r="234" spans="2:2" ht="13.2" x14ac:dyDescent="0.25">
      <c r="B234" s="65"/>
    </row>
    <row r="235" spans="2:2" ht="13.2" x14ac:dyDescent="0.25">
      <c r="B235" s="65"/>
    </row>
    <row r="236" spans="2:2" ht="13.2" x14ac:dyDescent="0.25">
      <c r="B236" s="65"/>
    </row>
    <row r="237" spans="2:2" ht="13.2" x14ac:dyDescent="0.25">
      <c r="B237" s="65"/>
    </row>
    <row r="238" spans="2:2" ht="13.2" x14ac:dyDescent="0.25">
      <c r="B238" s="65"/>
    </row>
    <row r="239" spans="2:2" ht="13.2" x14ac:dyDescent="0.25">
      <c r="B239" s="65"/>
    </row>
    <row r="240" spans="2:2" ht="13.2" x14ac:dyDescent="0.25">
      <c r="B240" s="65"/>
    </row>
    <row r="241" spans="2:2" ht="13.2" x14ac:dyDescent="0.25">
      <c r="B241" s="65"/>
    </row>
    <row r="242" spans="2:2" ht="13.2" x14ac:dyDescent="0.25">
      <c r="B242" s="65"/>
    </row>
    <row r="243" spans="2:2" ht="13.2" x14ac:dyDescent="0.25">
      <c r="B243" s="65"/>
    </row>
    <row r="244" spans="2:2" ht="13.2" x14ac:dyDescent="0.25">
      <c r="B244" s="65"/>
    </row>
    <row r="245" spans="2:2" ht="13.2" x14ac:dyDescent="0.25">
      <c r="B245" s="65"/>
    </row>
    <row r="246" spans="2:2" ht="13.2" x14ac:dyDescent="0.25">
      <c r="B246" s="65"/>
    </row>
    <row r="247" spans="2:2" ht="13.2" x14ac:dyDescent="0.25">
      <c r="B247" s="65"/>
    </row>
    <row r="248" spans="2:2" ht="13.2" x14ac:dyDescent="0.25">
      <c r="B248" s="65"/>
    </row>
    <row r="249" spans="2:2" ht="13.2" x14ac:dyDescent="0.25">
      <c r="B249" s="65"/>
    </row>
    <row r="250" spans="2:2" ht="13.2" x14ac:dyDescent="0.25">
      <c r="B250" s="65"/>
    </row>
    <row r="251" spans="2:2" ht="13.2" x14ac:dyDescent="0.25">
      <c r="B251" s="65"/>
    </row>
    <row r="252" spans="2:2" ht="13.2" x14ac:dyDescent="0.25">
      <c r="B252" s="65"/>
    </row>
    <row r="253" spans="2:2" ht="13.2" x14ac:dyDescent="0.25">
      <c r="B253" s="65"/>
    </row>
    <row r="254" spans="2:2" ht="13.2" x14ac:dyDescent="0.25">
      <c r="B254" s="65"/>
    </row>
    <row r="255" spans="2:2" ht="13.2" x14ac:dyDescent="0.25">
      <c r="B255" s="65"/>
    </row>
    <row r="256" spans="2:2" ht="13.2" x14ac:dyDescent="0.25">
      <c r="B256" s="65"/>
    </row>
    <row r="257" spans="2:2" ht="13.2" x14ac:dyDescent="0.25">
      <c r="B257" s="65"/>
    </row>
    <row r="258" spans="2:2" ht="13.2" x14ac:dyDescent="0.25">
      <c r="B258" s="65"/>
    </row>
    <row r="259" spans="2:2" ht="13.2" x14ac:dyDescent="0.25">
      <c r="B259" s="65"/>
    </row>
    <row r="260" spans="2:2" ht="13.2" x14ac:dyDescent="0.25">
      <c r="B260" s="65"/>
    </row>
    <row r="261" spans="2:2" ht="13.2" x14ac:dyDescent="0.25">
      <c r="B261" s="65"/>
    </row>
    <row r="262" spans="2:2" ht="13.2" x14ac:dyDescent="0.25">
      <c r="B262" s="65"/>
    </row>
    <row r="263" spans="2:2" ht="13.2" x14ac:dyDescent="0.25">
      <c r="B263" s="65"/>
    </row>
    <row r="264" spans="2:2" ht="13.2" x14ac:dyDescent="0.25">
      <c r="B264" s="65"/>
    </row>
    <row r="265" spans="2:2" ht="13.2" x14ac:dyDescent="0.25">
      <c r="B265" s="65"/>
    </row>
    <row r="266" spans="2:2" ht="13.2" x14ac:dyDescent="0.25">
      <c r="B266" s="65"/>
    </row>
    <row r="267" spans="2:2" ht="13.2" x14ac:dyDescent="0.25">
      <c r="B267" s="65"/>
    </row>
    <row r="268" spans="2:2" ht="13.2" x14ac:dyDescent="0.25">
      <c r="B268" s="65"/>
    </row>
    <row r="269" spans="2:2" ht="13.2" x14ac:dyDescent="0.25">
      <c r="B269" s="65"/>
    </row>
    <row r="270" spans="2:2" ht="13.2" x14ac:dyDescent="0.25">
      <c r="B270" s="65"/>
    </row>
    <row r="271" spans="2:2" ht="13.2" x14ac:dyDescent="0.25">
      <c r="B271" s="65"/>
    </row>
    <row r="272" spans="2:2" ht="13.2" x14ac:dyDescent="0.25">
      <c r="B272" s="65"/>
    </row>
    <row r="273" spans="2:2" ht="13.2" x14ac:dyDescent="0.25">
      <c r="B273" s="65"/>
    </row>
    <row r="274" spans="2:2" ht="13.2" x14ac:dyDescent="0.25">
      <c r="B274" s="65"/>
    </row>
    <row r="275" spans="2:2" ht="13.2" x14ac:dyDescent="0.25">
      <c r="B275" s="65"/>
    </row>
    <row r="276" spans="2:2" ht="13.2" x14ac:dyDescent="0.25">
      <c r="B276" s="65"/>
    </row>
    <row r="277" spans="2:2" ht="13.2" x14ac:dyDescent="0.25">
      <c r="B277" s="65"/>
    </row>
    <row r="278" spans="2:2" ht="13.2" x14ac:dyDescent="0.25">
      <c r="B278" s="65"/>
    </row>
    <row r="279" spans="2:2" ht="13.2" x14ac:dyDescent="0.25">
      <c r="B279" s="65"/>
    </row>
    <row r="280" spans="2:2" ht="13.2" x14ac:dyDescent="0.25">
      <c r="B280" s="65"/>
    </row>
    <row r="281" spans="2:2" ht="13.2" x14ac:dyDescent="0.25">
      <c r="B281" s="65"/>
    </row>
    <row r="282" spans="2:2" ht="13.2" x14ac:dyDescent="0.25">
      <c r="B282" s="65"/>
    </row>
    <row r="283" spans="2:2" ht="13.2" x14ac:dyDescent="0.25">
      <c r="B283" s="65"/>
    </row>
    <row r="284" spans="2:2" ht="13.2" x14ac:dyDescent="0.25">
      <c r="B284" s="65"/>
    </row>
    <row r="285" spans="2:2" ht="13.2" x14ac:dyDescent="0.25">
      <c r="B285" s="65"/>
    </row>
    <row r="286" spans="2:2" ht="13.2" x14ac:dyDescent="0.25">
      <c r="B286" s="65"/>
    </row>
    <row r="287" spans="2:2" ht="13.2" x14ac:dyDescent="0.25">
      <c r="B287" s="65"/>
    </row>
    <row r="288" spans="2:2" ht="13.2" x14ac:dyDescent="0.25">
      <c r="B288" s="65"/>
    </row>
    <row r="289" spans="2:2" ht="13.2" x14ac:dyDescent="0.25">
      <c r="B289" s="65"/>
    </row>
    <row r="290" spans="2:2" ht="13.2" x14ac:dyDescent="0.25">
      <c r="B290" s="65"/>
    </row>
    <row r="291" spans="2:2" ht="13.2" x14ac:dyDescent="0.25">
      <c r="B291" s="65"/>
    </row>
    <row r="292" spans="2:2" ht="13.2" x14ac:dyDescent="0.25">
      <c r="B292" s="65"/>
    </row>
    <row r="293" spans="2:2" ht="13.2" x14ac:dyDescent="0.25">
      <c r="B293" s="65"/>
    </row>
    <row r="294" spans="2:2" ht="13.2" x14ac:dyDescent="0.25">
      <c r="B294" s="65"/>
    </row>
    <row r="295" spans="2:2" ht="13.2" x14ac:dyDescent="0.25">
      <c r="B295" s="65"/>
    </row>
    <row r="296" spans="2:2" ht="13.2" x14ac:dyDescent="0.25">
      <c r="B296" s="65"/>
    </row>
    <row r="297" spans="2:2" ht="13.2" x14ac:dyDescent="0.25">
      <c r="B297" s="65"/>
    </row>
    <row r="298" spans="2:2" ht="13.2" x14ac:dyDescent="0.25">
      <c r="B298" s="65"/>
    </row>
    <row r="299" spans="2:2" ht="13.2" x14ac:dyDescent="0.25">
      <c r="B299" s="65"/>
    </row>
    <row r="300" spans="2:2" ht="13.2" x14ac:dyDescent="0.25">
      <c r="B300" s="65"/>
    </row>
    <row r="301" spans="2:2" ht="13.2" x14ac:dyDescent="0.25">
      <c r="B301" s="65"/>
    </row>
    <row r="302" spans="2:2" ht="13.2" x14ac:dyDescent="0.25">
      <c r="B302" s="65"/>
    </row>
    <row r="303" spans="2:2" ht="13.2" x14ac:dyDescent="0.25">
      <c r="B303" s="65"/>
    </row>
    <row r="304" spans="2:2" ht="13.2" x14ac:dyDescent="0.25">
      <c r="B304" s="65"/>
    </row>
    <row r="305" spans="2:2" ht="13.2" x14ac:dyDescent="0.25">
      <c r="B305" s="65"/>
    </row>
    <row r="306" spans="2:2" ht="13.2" x14ac:dyDescent="0.25">
      <c r="B306" s="65"/>
    </row>
    <row r="307" spans="2:2" ht="13.2" x14ac:dyDescent="0.25">
      <c r="B307" s="65"/>
    </row>
    <row r="308" spans="2:2" ht="13.2" x14ac:dyDescent="0.25">
      <c r="B308" s="65"/>
    </row>
    <row r="309" spans="2:2" ht="13.2" x14ac:dyDescent="0.25">
      <c r="B309" s="65"/>
    </row>
    <row r="310" spans="2:2" ht="13.2" x14ac:dyDescent="0.25">
      <c r="B310" s="65"/>
    </row>
    <row r="311" spans="2:2" ht="13.2" x14ac:dyDescent="0.25">
      <c r="B311" s="65"/>
    </row>
    <row r="312" spans="2:2" ht="13.2" x14ac:dyDescent="0.25">
      <c r="B312" s="65"/>
    </row>
    <row r="313" spans="2:2" ht="13.2" x14ac:dyDescent="0.25">
      <c r="B313" s="65"/>
    </row>
    <row r="314" spans="2:2" ht="13.2" x14ac:dyDescent="0.25">
      <c r="B314" s="65"/>
    </row>
    <row r="315" spans="2:2" ht="13.2" x14ac:dyDescent="0.25">
      <c r="B315" s="65"/>
    </row>
    <row r="316" spans="2:2" ht="13.2" x14ac:dyDescent="0.25">
      <c r="B316" s="65"/>
    </row>
    <row r="317" spans="2:2" ht="13.2" x14ac:dyDescent="0.25">
      <c r="B317" s="65"/>
    </row>
    <row r="318" spans="2:2" ht="13.2" x14ac:dyDescent="0.25">
      <c r="B318" s="65"/>
    </row>
    <row r="319" spans="2:2" ht="13.2" x14ac:dyDescent="0.25">
      <c r="B319" s="65"/>
    </row>
    <row r="320" spans="2:2" ht="13.2" x14ac:dyDescent="0.25">
      <c r="B320" s="65"/>
    </row>
    <row r="321" spans="2:2" ht="13.2" x14ac:dyDescent="0.25">
      <c r="B321" s="65"/>
    </row>
    <row r="322" spans="2:2" ht="13.2" x14ac:dyDescent="0.25">
      <c r="B322" s="65"/>
    </row>
    <row r="323" spans="2:2" ht="13.2" x14ac:dyDescent="0.25">
      <c r="B323" s="65"/>
    </row>
    <row r="324" spans="2:2" ht="13.2" x14ac:dyDescent="0.25">
      <c r="B324" s="65"/>
    </row>
    <row r="325" spans="2:2" ht="13.2" x14ac:dyDescent="0.25">
      <c r="B325" s="65"/>
    </row>
    <row r="326" spans="2:2" ht="13.2" x14ac:dyDescent="0.25">
      <c r="B326" s="65"/>
    </row>
    <row r="327" spans="2:2" ht="13.2" x14ac:dyDescent="0.25">
      <c r="B327" s="65"/>
    </row>
    <row r="328" spans="2:2" ht="13.2" x14ac:dyDescent="0.25">
      <c r="B328" s="65"/>
    </row>
    <row r="329" spans="2:2" ht="13.2" x14ac:dyDescent="0.25">
      <c r="B329" s="65"/>
    </row>
    <row r="330" spans="2:2" ht="13.2" x14ac:dyDescent="0.25">
      <c r="B330" s="65"/>
    </row>
    <row r="331" spans="2:2" ht="13.2" x14ac:dyDescent="0.25">
      <c r="B331" s="65"/>
    </row>
    <row r="332" spans="2:2" ht="13.2" x14ac:dyDescent="0.25">
      <c r="B332" s="65"/>
    </row>
    <row r="333" spans="2:2" ht="13.2" x14ac:dyDescent="0.25">
      <c r="B333" s="65"/>
    </row>
    <row r="334" spans="2:2" ht="13.2" x14ac:dyDescent="0.25">
      <c r="B334" s="65"/>
    </row>
    <row r="335" spans="2:2" ht="13.2" x14ac:dyDescent="0.25">
      <c r="B335" s="65"/>
    </row>
    <row r="336" spans="2:2" ht="13.2" x14ac:dyDescent="0.25">
      <c r="B336" s="65"/>
    </row>
    <row r="337" spans="2:2" ht="13.2" x14ac:dyDescent="0.25">
      <c r="B337" s="65"/>
    </row>
    <row r="338" spans="2:2" ht="13.2" x14ac:dyDescent="0.25">
      <c r="B338" s="65"/>
    </row>
    <row r="339" spans="2:2" ht="13.2" x14ac:dyDescent="0.25">
      <c r="B339" s="65"/>
    </row>
    <row r="340" spans="2:2" ht="13.2" x14ac:dyDescent="0.25">
      <c r="B340" s="65"/>
    </row>
    <row r="341" spans="2:2" ht="13.2" x14ac:dyDescent="0.25">
      <c r="B341" s="65"/>
    </row>
    <row r="342" spans="2:2" ht="13.2" x14ac:dyDescent="0.25">
      <c r="B342" s="65"/>
    </row>
    <row r="343" spans="2:2" ht="13.2" x14ac:dyDescent="0.25">
      <c r="B343" s="65"/>
    </row>
    <row r="344" spans="2:2" ht="13.2" x14ac:dyDescent="0.25">
      <c r="B344" s="65"/>
    </row>
    <row r="345" spans="2:2" ht="13.2" x14ac:dyDescent="0.25">
      <c r="B345" s="65"/>
    </row>
    <row r="346" spans="2:2" ht="13.2" x14ac:dyDescent="0.25">
      <c r="B346" s="65"/>
    </row>
    <row r="347" spans="2:2" ht="13.2" x14ac:dyDescent="0.25">
      <c r="B347" s="65"/>
    </row>
    <row r="348" spans="2:2" ht="13.2" x14ac:dyDescent="0.25">
      <c r="B348" s="65"/>
    </row>
    <row r="349" spans="2:2" ht="13.2" x14ac:dyDescent="0.25">
      <c r="B349" s="65"/>
    </row>
    <row r="350" spans="2:2" ht="13.2" x14ac:dyDescent="0.25">
      <c r="B350" s="65"/>
    </row>
    <row r="351" spans="2:2" ht="13.2" x14ac:dyDescent="0.25">
      <c r="B351" s="65"/>
    </row>
    <row r="352" spans="2:2" ht="13.2" x14ac:dyDescent="0.25">
      <c r="B352" s="65"/>
    </row>
    <row r="353" spans="2:2" ht="13.2" x14ac:dyDescent="0.25">
      <c r="B353" s="65"/>
    </row>
    <row r="354" spans="2:2" ht="13.2" x14ac:dyDescent="0.25">
      <c r="B354" s="65"/>
    </row>
    <row r="355" spans="2:2" ht="13.2" x14ac:dyDescent="0.25">
      <c r="B355" s="65"/>
    </row>
    <row r="356" spans="2:2" ht="13.2" x14ac:dyDescent="0.25">
      <c r="B356" s="65"/>
    </row>
    <row r="357" spans="2:2" ht="13.2" x14ac:dyDescent="0.25">
      <c r="B357" s="65"/>
    </row>
    <row r="358" spans="2:2" ht="13.2" x14ac:dyDescent="0.25">
      <c r="B358" s="65"/>
    </row>
    <row r="359" spans="2:2" ht="13.2" x14ac:dyDescent="0.25">
      <c r="B359" s="65"/>
    </row>
    <row r="360" spans="2:2" ht="13.2" x14ac:dyDescent="0.25">
      <c r="B360" s="65"/>
    </row>
    <row r="361" spans="2:2" ht="13.2" x14ac:dyDescent="0.25">
      <c r="B361" s="65"/>
    </row>
    <row r="362" spans="2:2" ht="13.2" x14ac:dyDescent="0.25">
      <c r="B362" s="65"/>
    </row>
    <row r="363" spans="2:2" ht="13.2" x14ac:dyDescent="0.25">
      <c r="B363" s="65"/>
    </row>
    <row r="364" spans="2:2" ht="13.2" x14ac:dyDescent="0.25">
      <c r="B364" s="65"/>
    </row>
    <row r="365" spans="2:2" ht="13.2" x14ac:dyDescent="0.25">
      <c r="B365" s="65"/>
    </row>
    <row r="366" spans="2:2" ht="13.2" x14ac:dyDescent="0.25">
      <c r="B366" s="65"/>
    </row>
    <row r="367" spans="2:2" ht="13.2" x14ac:dyDescent="0.25">
      <c r="B367" s="65"/>
    </row>
    <row r="368" spans="2:2" ht="13.2" x14ac:dyDescent="0.25">
      <c r="B368" s="65"/>
    </row>
    <row r="369" spans="2:2" ht="13.2" x14ac:dyDescent="0.25">
      <c r="B369" s="65"/>
    </row>
    <row r="370" spans="2:2" ht="13.2" x14ac:dyDescent="0.25">
      <c r="B370" s="65"/>
    </row>
    <row r="371" spans="2:2" ht="13.2" x14ac:dyDescent="0.25">
      <c r="B371" s="65"/>
    </row>
    <row r="372" spans="2:2" ht="13.2" x14ac:dyDescent="0.25">
      <c r="B372" s="65"/>
    </row>
    <row r="373" spans="2:2" ht="13.2" x14ac:dyDescent="0.25">
      <c r="B373" s="65"/>
    </row>
    <row r="374" spans="2:2" ht="13.2" x14ac:dyDescent="0.25">
      <c r="B374" s="65"/>
    </row>
    <row r="375" spans="2:2" ht="13.2" x14ac:dyDescent="0.25">
      <c r="B375" s="65"/>
    </row>
    <row r="376" spans="2:2" ht="13.2" x14ac:dyDescent="0.25">
      <c r="B376" s="65"/>
    </row>
    <row r="377" spans="2:2" ht="13.2" x14ac:dyDescent="0.25">
      <c r="B377" s="65"/>
    </row>
    <row r="378" spans="2:2" ht="13.2" x14ac:dyDescent="0.25">
      <c r="B378" s="65"/>
    </row>
    <row r="379" spans="2:2" ht="13.2" x14ac:dyDescent="0.25">
      <c r="B379" s="65"/>
    </row>
    <row r="380" spans="2:2" ht="13.2" x14ac:dyDescent="0.25">
      <c r="B380" s="65"/>
    </row>
    <row r="381" spans="2:2" ht="13.2" x14ac:dyDescent="0.25">
      <c r="B381" s="65"/>
    </row>
    <row r="382" spans="2:2" ht="13.2" x14ac:dyDescent="0.25">
      <c r="B382" s="65"/>
    </row>
    <row r="383" spans="2:2" ht="13.2" x14ac:dyDescent="0.25">
      <c r="B383" s="65"/>
    </row>
    <row r="384" spans="2:2" ht="13.2" x14ac:dyDescent="0.25">
      <c r="B384" s="65"/>
    </row>
    <row r="385" spans="2:2" ht="13.2" x14ac:dyDescent="0.25">
      <c r="B385" s="65"/>
    </row>
    <row r="386" spans="2:2" ht="13.2" x14ac:dyDescent="0.25">
      <c r="B386" s="65"/>
    </row>
    <row r="387" spans="2:2" ht="13.2" x14ac:dyDescent="0.25">
      <c r="B387" s="65"/>
    </row>
    <row r="388" spans="2:2" ht="13.2" x14ac:dyDescent="0.25">
      <c r="B388" s="65"/>
    </row>
    <row r="389" spans="2:2" ht="13.2" x14ac:dyDescent="0.25">
      <c r="B389" s="65"/>
    </row>
    <row r="390" spans="2:2" ht="13.2" x14ac:dyDescent="0.25">
      <c r="B390" s="65"/>
    </row>
    <row r="391" spans="2:2" ht="13.2" x14ac:dyDescent="0.25">
      <c r="B391" s="65"/>
    </row>
    <row r="392" spans="2:2" ht="13.2" x14ac:dyDescent="0.25">
      <c r="B392" s="65"/>
    </row>
    <row r="393" spans="2:2" ht="13.2" x14ac:dyDescent="0.25">
      <c r="B393" s="65"/>
    </row>
    <row r="394" spans="2:2" ht="13.2" x14ac:dyDescent="0.25">
      <c r="B394" s="65"/>
    </row>
    <row r="395" spans="2:2" ht="13.2" x14ac:dyDescent="0.25">
      <c r="B395" s="65"/>
    </row>
    <row r="396" spans="2:2" ht="13.2" x14ac:dyDescent="0.25">
      <c r="B396" s="65"/>
    </row>
    <row r="397" spans="2:2" ht="13.2" x14ac:dyDescent="0.25">
      <c r="B397" s="65"/>
    </row>
    <row r="398" spans="2:2" ht="13.2" x14ac:dyDescent="0.25">
      <c r="B398" s="65"/>
    </row>
    <row r="399" spans="2:2" ht="13.2" x14ac:dyDescent="0.25">
      <c r="B399" s="65"/>
    </row>
    <row r="400" spans="2:2" ht="13.2" x14ac:dyDescent="0.25">
      <c r="B400" s="65"/>
    </row>
    <row r="401" spans="2:2" ht="13.2" x14ac:dyDescent="0.25">
      <c r="B401" s="65"/>
    </row>
    <row r="402" spans="2:2" ht="13.2" x14ac:dyDescent="0.25">
      <c r="B402" s="65"/>
    </row>
    <row r="403" spans="2:2" ht="13.2" x14ac:dyDescent="0.25">
      <c r="B403" s="65"/>
    </row>
    <row r="404" spans="2:2" ht="13.2" x14ac:dyDescent="0.25">
      <c r="B404" s="65"/>
    </row>
    <row r="405" spans="2:2" ht="13.2" x14ac:dyDescent="0.25">
      <c r="B405" s="65"/>
    </row>
    <row r="406" spans="2:2" ht="13.2" x14ac:dyDescent="0.25">
      <c r="B406" s="65"/>
    </row>
    <row r="407" spans="2:2" ht="13.2" x14ac:dyDescent="0.25">
      <c r="B407" s="65"/>
    </row>
    <row r="408" spans="2:2" ht="13.2" x14ac:dyDescent="0.25">
      <c r="B408" s="65"/>
    </row>
    <row r="409" spans="2:2" ht="13.2" x14ac:dyDescent="0.25">
      <c r="B409" s="65"/>
    </row>
    <row r="410" spans="2:2" ht="13.2" x14ac:dyDescent="0.25">
      <c r="B410" s="65"/>
    </row>
    <row r="411" spans="2:2" ht="13.2" x14ac:dyDescent="0.25">
      <c r="B411" s="65"/>
    </row>
    <row r="412" spans="2:2" ht="13.2" x14ac:dyDescent="0.25">
      <c r="B412" s="65"/>
    </row>
    <row r="413" spans="2:2" ht="13.2" x14ac:dyDescent="0.25">
      <c r="B413" s="65"/>
    </row>
    <row r="414" spans="2:2" ht="13.2" x14ac:dyDescent="0.25">
      <c r="B414" s="65"/>
    </row>
    <row r="415" spans="2:2" ht="13.2" x14ac:dyDescent="0.25">
      <c r="B415" s="65"/>
    </row>
    <row r="416" spans="2:2" ht="13.2" x14ac:dyDescent="0.25">
      <c r="B416" s="65"/>
    </row>
    <row r="417" spans="2:2" ht="13.2" x14ac:dyDescent="0.25">
      <c r="B417" s="65"/>
    </row>
    <row r="418" spans="2:2" ht="13.2" x14ac:dyDescent="0.25">
      <c r="B418" s="65"/>
    </row>
    <row r="419" spans="2:2" ht="13.2" x14ac:dyDescent="0.25">
      <c r="B419" s="65"/>
    </row>
    <row r="420" spans="2:2" ht="13.2" x14ac:dyDescent="0.25">
      <c r="B420" s="65"/>
    </row>
    <row r="421" spans="2:2" ht="13.2" x14ac:dyDescent="0.25">
      <c r="B421" s="65"/>
    </row>
    <row r="422" spans="2:2" ht="13.2" x14ac:dyDescent="0.25">
      <c r="B422" s="65"/>
    </row>
    <row r="423" spans="2:2" ht="13.2" x14ac:dyDescent="0.25">
      <c r="B423" s="65"/>
    </row>
    <row r="424" spans="2:2" ht="13.2" x14ac:dyDescent="0.25">
      <c r="B424" s="65"/>
    </row>
    <row r="425" spans="2:2" ht="13.2" x14ac:dyDescent="0.25">
      <c r="B425" s="65"/>
    </row>
    <row r="426" spans="2:2" ht="13.2" x14ac:dyDescent="0.25">
      <c r="B426" s="65"/>
    </row>
    <row r="427" spans="2:2" ht="13.2" x14ac:dyDescent="0.25">
      <c r="B427" s="65"/>
    </row>
    <row r="428" spans="2:2" ht="13.2" x14ac:dyDescent="0.25">
      <c r="B428" s="65"/>
    </row>
    <row r="429" spans="2:2" ht="13.2" x14ac:dyDescent="0.25">
      <c r="B429" s="65"/>
    </row>
    <row r="430" spans="2:2" ht="13.2" x14ac:dyDescent="0.25">
      <c r="B430" s="65"/>
    </row>
    <row r="431" spans="2:2" ht="13.2" x14ac:dyDescent="0.25">
      <c r="B431" s="65"/>
    </row>
    <row r="432" spans="2:2" ht="13.2" x14ac:dyDescent="0.25">
      <c r="B432" s="65"/>
    </row>
    <row r="433" spans="2:2" ht="13.2" x14ac:dyDescent="0.25">
      <c r="B433" s="65"/>
    </row>
    <row r="434" spans="2:2" ht="13.2" x14ac:dyDescent="0.25">
      <c r="B434" s="65"/>
    </row>
    <row r="435" spans="2:2" ht="13.2" x14ac:dyDescent="0.25">
      <c r="B435" s="65"/>
    </row>
    <row r="436" spans="2:2" ht="13.2" x14ac:dyDescent="0.25">
      <c r="B436" s="65"/>
    </row>
    <row r="437" spans="2:2" ht="13.2" x14ac:dyDescent="0.25">
      <c r="B437" s="65"/>
    </row>
    <row r="438" spans="2:2" ht="13.2" x14ac:dyDescent="0.25">
      <c r="B438" s="65"/>
    </row>
    <row r="439" spans="2:2" ht="13.2" x14ac:dyDescent="0.25">
      <c r="B439" s="65"/>
    </row>
    <row r="440" spans="2:2" ht="13.2" x14ac:dyDescent="0.25">
      <c r="B440" s="65"/>
    </row>
    <row r="441" spans="2:2" ht="13.2" x14ac:dyDescent="0.25">
      <c r="B441" s="65"/>
    </row>
    <row r="442" spans="2:2" ht="13.2" x14ac:dyDescent="0.25">
      <c r="B442" s="65"/>
    </row>
    <row r="443" spans="2:2" ht="13.2" x14ac:dyDescent="0.25">
      <c r="B443" s="65"/>
    </row>
    <row r="444" spans="2:2" ht="13.2" x14ac:dyDescent="0.25">
      <c r="B444" s="65"/>
    </row>
    <row r="445" spans="2:2" ht="13.2" x14ac:dyDescent="0.25">
      <c r="B445" s="65"/>
    </row>
    <row r="446" spans="2:2" ht="13.2" x14ac:dyDescent="0.25">
      <c r="B446" s="65"/>
    </row>
    <row r="447" spans="2:2" ht="13.2" x14ac:dyDescent="0.25">
      <c r="B447" s="65"/>
    </row>
    <row r="448" spans="2:2" ht="13.2" x14ac:dyDescent="0.25">
      <c r="B448" s="65"/>
    </row>
    <row r="449" spans="2:2" ht="13.2" x14ac:dyDescent="0.25">
      <c r="B449" s="65"/>
    </row>
    <row r="450" spans="2:2" ht="13.2" x14ac:dyDescent="0.25">
      <c r="B450" s="65"/>
    </row>
    <row r="451" spans="2:2" ht="13.2" x14ac:dyDescent="0.25">
      <c r="B451" s="65"/>
    </row>
    <row r="452" spans="2:2" ht="13.2" x14ac:dyDescent="0.25">
      <c r="B452" s="65"/>
    </row>
    <row r="453" spans="2:2" ht="13.2" x14ac:dyDescent="0.25">
      <c r="B453" s="65"/>
    </row>
    <row r="454" spans="2:2" ht="13.2" x14ac:dyDescent="0.25">
      <c r="B454" s="65"/>
    </row>
    <row r="455" spans="2:2" ht="13.2" x14ac:dyDescent="0.25">
      <c r="B455" s="65"/>
    </row>
    <row r="456" spans="2:2" ht="13.2" x14ac:dyDescent="0.25">
      <c r="B456" s="65"/>
    </row>
    <row r="457" spans="2:2" ht="13.2" x14ac:dyDescent="0.25">
      <c r="B457" s="65"/>
    </row>
    <row r="458" spans="2:2" ht="13.2" x14ac:dyDescent="0.25">
      <c r="B458" s="65"/>
    </row>
    <row r="459" spans="2:2" ht="13.2" x14ac:dyDescent="0.25">
      <c r="B459" s="65"/>
    </row>
    <row r="460" spans="2:2" ht="13.2" x14ac:dyDescent="0.25">
      <c r="B460" s="65"/>
    </row>
    <row r="461" spans="2:2" ht="13.2" x14ac:dyDescent="0.25">
      <c r="B461" s="65"/>
    </row>
    <row r="462" spans="2:2" ht="13.2" x14ac:dyDescent="0.25">
      <c r="B462" s="65"/>
    </row>
    <row r="463" spans="2:2" ht="13.2" x14ac:dyDescent="0.25">
      <c r="B463" s="65"/>
    </row>
    <row r="464" spans="2:2" ht="13.2" x14ac:dyDescent="0.25">
      <c r="B464" s="65"/>
    </row>
    <row r="465" spans="2:2" ht="13.2" x14ac:dyDescent="0.25">
      <c r="B465" s="65"/>
    </row>
    <row r="466" spans="2:2" ht="13.2" x14ac:dyDescent="0.25">
      <c r="B466" s="65"/>
    </row>
    <row r="467" spans="2:2" ht="13.2" x14ac:dyDescent="0.25">
      <c r="B467" s="65"/>
    </row>
    <row r="468" spans="2:2" ht="13.2" x14ac:dyDescent="0.25">
      <c r="B468" s="65"/>
    </row>
    <row r="469" spans="2:2" ht="13.2" x14ac:dyDescent="0.25">
      <c r="B469" s="65"/>
    </row>
    <row r="470" spans="2:2" ht="13.2" x14ac:dyDescent="0.25">
      <c r="B470" s="65"/>
    </row>
    <row r="471" spans="2:2" ht="13.2" x14ac:dyDescent="0.25">
      <c r="B471" s="65"/>
    </row>
    <row r="472" spans="2:2" ht="13.2" x14ac:dyDescent="0.25">
      <c r="B472" s="65"/>
    </row>
    <row r="473" spans="2:2" ht="13.2" x14ac:dyDescent="0.25">
      <c r="B473" s="65"/>
    </row>
    <row r="474" spans="2:2" ht="13.2" x14ac:dyDescent="0.25">
      <c r="B474" s="65"/>
    </row>
    <row r="475" spans="2:2" ht="13.2" x14ac:dyDescent="0.25">
      <c r="B475" s="65"/>
    </row>
    <row r="476" spans="2:2" ht="13.2" x14ac:dyDescent="0.25">
      <c r="B476" s="65"/>
    </row>
    <row r="477" spans="2:2" ht="13.2" x14ac:dyDescent="0.25">
      <c r="B477" s="65"/>
    </row>
    <row r="478" spans="2:2" ht="13.2" x14ac:dyDescent="0.25">
      <c r="B478" s="65"/>
    </row>
    <row r="479" spans="2:2" ht="13.2" x14ac:dyDescent="0.25">
      <c r="B479" s="65"/>
    </row>
    <row r="480" spans="2:2" ht="13.2" x14ac:dyDescent="0.25">
      <c r="B480" s="65"/>
    </row>
    <row r="481" spans="2:2" ht="13.2" x14ac:dyDescent="0.25">
      <c r="B481" s="65"/>
    </row>
    <row r="482" spans="2:2" ht="13.2" x14ac:dyDescent="0.25">
      <c r="B482" s="65"/>
    </row>
    <row r="483" spans="2:2" ht="13.2" x14ac:dyDescent="0.25">
      <c r="B483" s="65"/>
    </row>
    <row r="484" spans="2:2" ht="13.2" x14ac:dyDescent="0.25">
      <c r="B484" s="65"/>
    </row>
    <row r="485" spans="2:2" ht="13.2" x14ac:dyDescent="0.25">
      <c r="B485" s="65"/>
    </row>
    <row r="486" spans="2:2" ht="13.2" x14ac:dyDescent="0.25">
      <c r="B486" s="65"/>
    </row>
    <row r="487" spans="2:2" ht="13.2" x14ac:dyDescent="0.25">
      <c r="B487" s="65"/>
    </row>
    <row r="488" spans="2:2" ht="13.2" x14ac:dyDescent="0.25">
      <c r="B488" s="65"/>
    </row>
    <row r="489" spans="2:2" ht="13.2" x14ac:dyDescent="0.25">
      <c r="B489" s="65"/>
    </row>
    <row r="490" spans="2:2" ht="13.2" x14ac:dyDescent="0.25">
      <c r="B490" s="65"/>
    </row>
    <row r="491" spans="2:2" ht="13.2" x14ac:dyDescent="0.25">
      <c r="B491" s="65"/>
    </row>
    <row r="492" spans="2:2" ht="13.2" x14ac:dyDescent="0.25">
      <c r="B492" s="65"/>
    </row>
    <row r="493" spans="2:2" ht="13.2" x14ac:dyDescent="0.25">
      <c r="B493" s="65"/>
    </row>
    <row r="494" spans="2:2" ht="13.2" x14ac:dyDescent="0.25">
      <c r="B494" s="65"/>
    </row>
    <row r="495" spans="2:2" ht="13.2" x14ac:dyDescent="0.25">
      <c r="B495" s="65"/>
    </row>
    <row r="496" spans="2:2" ht="13.2" x14ac:dyDescent="0.25">
      <c r="B496" s="65"/>
    </row>
    <row r="497" spans="2:2" ht="13.2" x14ac:dyDescent="0.25">
      <c r="B497" s="65"/>
    </row>
    <row r="498" spans="2:2" ht="13.2" x14ac:dyDescent="0.25">
      <c r="B498" s="65"/>
    </row>
    <row r="499" spans="2:2" ht="13.2" x14ac:dyDescent="0.25">
      <c r="B499" s="65"/>
    </row>
    <row r="500" spans="2:2" ht="13.2" x14ac:dyDescent="0.25">
      <c r="B500" s="65"/>
    </row>
    <row r="501" spans="2:2" ht="13.2" x14ac:dyDescent="0.25">
      <c r="B501" s="65"/>
    </row>
    <row r="502" spans="2:2" ht="13.2" x14ac:dyDescent="0.25">
      <c r="B502" s="65"/>
    </row>
    <row r="503" spans="2:2" ht="13.2" x14ac:dyDescent="0.25">
      <c r="B503" s="65"/>
    </row>
    <row r="504" spans="2:2" ht="13.2" x14ac:dyDescent="0.25">
      <c r="B504" s="65"/>
    </row>
    <row r="505" spans="2:2" ht="13.2" x14ac:dyDescent="0.25">
      <c r="B505" s="65"/>
    </row>
    <row r="506" spans="2:2" ht="13.2" x14ac:dyDescent="0.25">
      <c r="B506" s="65"/>
    </row>
    <row r="507" spans="2:2" ht="13.2" x14ac:dyDescent="0.25">
      <c r="B507" s="65"/>
    </row>
    <row r="508" spans="2:2" ht="13.2" x14ac:dyDescent="0.25">
      <c r="B508" s="65"/>
    </row>
    <row r="509" spans="2:2" ht="13.2" x14ac:dyDescent="0.25">
      <c r="B509" s="65"/>
    </row>
    <row r="510" spans="2:2" ht="13.2" x14ac:dyDescent="0.25">
      <c r="B510" s="65"/>
    </row>
    <row r="511" spans="2:2" ht="13.2" x14ac:dyDescent="0.25">
      <c r="B511" s="65"/>
    </row>
    <row r="512" spans="2:2" ht="13.2" x14ac:dyDescent="0.25">
      <c r="B512" s="65"/>
    </row>
    <row r="513" spans="2:2" ht="13.2" x14ac:dyDescent="0.25">
      <c r="B513" s="65"/>
    </row>
    <row r="514" spans="2:2" ht="13.2" x14ac:dyDescent="0.25">
      <c r="B514" s="65"/>
    </row>
    <row r="515" spans="2:2" ht="13.2" x14ac:dyDescent="0.25">
      <c r="B515" s="65"/>
    </row>
    <row r="516" spans="2:2" ht="13.2" x14ac:dyDescent="0.25">
      <c r="B516" s="65"/>
    </row>
    <row r="517" spans="2:2" ht="13.2" x14ac:dyDescent="0.25">
      <c r="B517" s="65"/>
    </row>
    <row r="518" spans="2:2" ht="13.2" x14ac:dyDescent="0.25">
      <c r="B518" s="65"/>
    </row>
    <row r="519" spans="2:2" ht="13.2" x14ac:dyDescent="0.25">
      <c r="B519" s="65"/>
    </row>
    <row r="520" spans="2:2" ht="13.2" x14ac:dyDescent="0.25">
      <c r="B520" s="65"/>
    </row>
    <row r="521" spans="2:2" ht="13.2" x14ac:dyDescent="0.25">
      <c r="B521" s="65"/>
    </row>
    <row r="522" spans="2:2" ht="13.2" x14ac:dyDescent="0.25">
      <c r="B522" s="65"/>
    </row>
    <row r="523" spans="2:2" ht="13.2" x14ac:dyDescent="0.25">
      <c r="B523" s="65"/>
    </row>
    <row r="524" spans="2:2" ht="13.2" x14ac:dyDescent="0.25">
      <c r="B524" s="65"/>
    </row>
    <row r="525" spans="2:2" ht="13.2" x14ac:dyDescent="0.25">
      <c r="B525" s="65"/>
    </row>
    <row r="526" spans="2:2" ht="13.2" x14ac:dyDescent="0.25">
      <c r="B526" s="65"/>
    </row>
    <row r="527" spans="2:2" ht="13.2" x14ac:dyDescent="0.25">
      <c r="B527" s="65"/>
    </row>
    <row r="528" spans="2:2" ht="13.2" x14ac:dyDescent="0.25">
      <c r="B528" s="65"/>
    </row>
    <row r="529" spans="2:2" ht="13.2" x14ac:dyDescent="0.25">
      <c r="B529" s="65"/>
    </row>
    <row r="530" spans="2:2" ht="13.2" x14ac:dyDescent="0.25">
      <c r="B530" s="65"/>
    </row>
    <row r="531" spans="2:2" ht="13.2" x14ac:dyDescent="0.25">
      <c r="B531" s="65"/>
    </row>
    <row r="532" spans="2:2" ht="13.2" x14ac:dyDescent="0.25">
      <c r="B532" s="65"/>
    </row>
    <row r="533" spans="2:2" ht="13.2" x14ac:dyDescent="0.25">
      <c r="B533" s="65"/>
    </row>
    <row r="534" spans="2:2" ht="13.2" x14ac:dyDescent="0.25">
      <c r="B534" s="65"/>
    </row>
    <row r="535" spans="2:2" ht="13.2" x14ac:dyDescent="0.25">
      <c r="B535" s="65"/>
    </row>
    <row r="536" spans="2:2" ht="13.2" x14ac:dyDescent="0.25">
      <c r="B536" s="65"/>
    </row>
    <row r="537" spans="2:2" ht="13.2" x14ac:dyDescent="0.25">
      <c r="B537" s="65"/>
    </row>
    <row r="538" spans="2:2" ht="13.2" x14ac:dyDescent="0.25">
      <c r="B538" s="65"/>
    </row>
    <row r="539" spans="2:2" ht="13.2" x14ac:dyDescent="0.25">
      <c r="B539" s="65"/>
    </row>
    <row r="540" spans="2:2" ht="13.2" x14ac:dyDescent="0.25">
      <c r="B540" s="65"/>
    </row>
    <row r="541" spans="2:2" ht="13.2" x14ac:dyDescent="0.25">
      <c r="B541" s="65"/>
    </row>
    <row r="542" spans="2:2" ht="13.2" x14ac:dyDescent="0.25">
      <c r="B542" s="65"/>
    </row>
    <row r="543" spans="2:2" ht="13.2" x14ac:dyDescent="0.25">
      <c r="B543" s="65"/>
    </row>
    <row r="544" spans="2:2" ht="13.2" x14ac:dyDescent="0.25">
      <c r="B544" s="65"/>
    </row>
    <row r="545" spans="2:2" ht="13.2" x14ac:dyDescent="0.25">
      <c r="B545" s="65"/>
    </row>
    <row r="546" spans="2:2" ht="13.2" x14ac:dyDescent="0.25">
      <c r="B546" s="65"/>
    </row>
    <row r="547" spans="2:2" ht="13.2" x14ac:dyDescent="0.25">
      <c r="B547" s="65"/>
    </row>
    <row r="548" spans="2:2" ht="13.2" x14ac:dyDescent="0.25">
      <c r="B548" s="65"/>
    </row>
    <row r="549" spans="2:2" ht="13.2" x14ac:dyDescent="0.25">
      <c r="B549" s="65"/>
    </row>
    <row r="550" spans="2:2" ht="13.2" x14ac:dyDescent="0.25">
      <c r="B550" s="65"/>
    </row>
    <row r="551" spans="2:2" ht="13.2" x14ac:dyDescent="0.25">
      <c r="B551" s="65"/>
    </row>
    <row r="552" spans="2:2" ht="13.2" x14ac:dyDescent="0.25">
      <c r="B552" s="65"/>
    </row>
    <row r="553" spans="2:2" ht="13.2" x14ac:dyDescent="0.25">
      <c r="B553" s="65"/>
    </row>
    <row r="554" spans="2:2" ht="13.2" x14ac:dyDescent="0.25">
      <c r="B554" s="65"/>
    </row>
    <row r="555" spans="2:2" ht="13.2" x14ac:dyDescent="0.25">
      <c r="B555" s="65"/>
    </row>
    <row r="556" spans="2:2" ht="13.2" x14ac:dyDescent="0.25">
      <c r="B556" s="65"/>
    </row>
    <row r="557" spans="2:2" ht="13.2" x14ac:dyDescent="0.25">
      <c r="B557" s="65"/>
    </row>
    <row r="558" spans="2:2" ht="13.2" x14ac:dyDescent="0.25">
      <c r="B558" s="65"/>
    </row>
    <row r="559" spans="2:2" ht="13.2" x14ac:dyDescent="0.25">
      <c r="B559" s="65"/>
    </row>
    <row r="560" spans="2:2" ht="13.2" x14ac:dyDescent="0.25">
      <c r="B560" s="65"/>
    </row>
    <row r="561" spans="2:2" ht="13.2" x14ac:dyDescent="0.25">
      <c r="B561" s="65"/>
    </row>
    <row r="562" spans="2:2" ht="13.2" x14ac:dyDescent="0.25">
      <c r="B562" s="65"/>
    </row>
    <row r="563" spans="2:2" ht="13.2" x14ac:dyDescent="0.25">
      <c r="B563" s="65"/>
    </row>
    <row r="564" spans="2:2" ht="13.2" x14ac:dyDescent="0.25">
      <c r="B564" s="65"/>
    </row>
    <row r="565" spans="2:2" ht="13.2" x14ac:dyDescent="0.25">
      <c r="B565" s="65"/>
    </row>
    <row r="566" spans="2:2" ht="13.2" x14ac:dyDescent="0.25">
      <c r="B566" s="65"/>
    </row>
    <row r="567" spans="2:2" ht="13.2" x14ac:dyDescent="0.25">
      <c r="B567" s="65"/>
    </row>
    <row r="568" spans="2:2" ht="13.2" x14ac:dyDescent="0.25">
      <c r="B568" s="65"/>
    </row>
    <row r="569" spans="2:2" ht="13.2" x14ac:dyDescent="0.25">
      <c r="B569" s="65"/>
    </row>
    <row r="570" spans="2:2" ht="13.2" x14ac:dyDescent="0.25">
      <c r="B570" s="65"/>
    </row>
    <row r="571" spans="2:2" ht="13.2" x14ac:dyDescent="0.25">
      <c r="B571" s="65"/>
    </row>
    <row r="572" spans="2:2" ht="13.2" x14ac:dyDescent="0.25">
      <c r="B572" s="65"/>
    </row>
    <row r="573" spans="2:2" ht="13.2" x14ac:dyDescent="0.25">
      <c r="B573" s="65"/>
    </row>
    <row r="574" spans="2:2" ht="13.2" x14ac:dyDescent="0.25">
      <c r="B574" s="65"/>
    </row>
    <row r="575" spans="2:2" ht="13.2" x14ac:dyDescent="0.25">
      <c r="B575" s="65"/>
    </row>
    <row r="576" spans="2:2" ht="13.2" x14ac:dyDescent="0.25">
      <c r="B576" s="65"/>
    </row>
    <row r="577" spans="2:2" ht="13.2" x14ac:dyDescent="0.25">
      <c r="B577" s="65"/>
    </row>
    <row r="578" spans="2:2" ht="13.2" x14ac:dyDescent="0.25">
      <c r="B578" s="65"/>
    </row>
    <row r="579" spans="2:2" ht="13.2" x14ac:dyDescent="0.25">
      <c r="B579" s="65"/>
    </row>
    <row r="580" spans="2:2" ht="13.2" x14ac:dyDescent="0.25">
      <c r="B580" s="65"/>
    </row>
    <row r="581" spans="2:2" ht="13.2" x14ac:dyDescent="0.25">
      <c r="B581" s="65"/>
    </row>
    <row r="582" spans="2:2" ht="13.2" x14ac:dyDescent="0.25">
      <c r="B582" s="65"/>
    </row>
    <row r="583" spans="2:2" ht="13.2" x14ac:dyDescent="0.25">
      <c r="B583" s="65"/>
    </row>
    <row r="584" spans="2:2" ht="13.2" x14ac:dyDescent="0.25">
      <c r="B584" s="65"/>
    </row>
    <row r="585" spans="2:2" ht="13.2" x14ac:dyDescent="0.25">
      <c r="B585" s="65"/>
    </row>
    <row r="586" spans="2:2" ht="13.2" x14ac:dyDescent="0.25">
      <c r="B586" s="65"/>
    </row>
    <row r="587" spans="2:2" ht="13.2" x14ac:dyDescent="0.25">
      <c r="B587" s="65"/>
    </row>
    <row r="588" spans="2:2" ht="13.2" x14ac:dyDescent="0.25">
      <c r="B588" s="65"/>
    </row>
    <row r="589" spans="2:2" ht="13.2" x14ac:dyDescent="0.25">
      <c r="B589" s="65"/>
    </row>
    <row r="590" spans="2:2" ht="13.2" x14ac:dyDescent="0.25">
      <c r="B590" s="65"/>
    </row>
    <row r="591" spans="2:2" ht="13.2" x14ac:dyDescent="0.25">
      <c r="B591" s="65"/>
    </row>
    <row r="592" spans="2:2" ht="13.2" x14ac:dyDescent="0.25">
      <c r="B592" s="65"/>
    </row>
    <row r="593" spans="2:2" ht="13.2" x14ac:dyDescent="0.25">
      <c r="B593" s="65"/>
    </row>
    <row r="594" spans="2:2" ht="13.2" x14ac:dyDescent="0.25">
      <c r="B594" s="65"/>
    </row>
    <row r="595" spans="2:2" ht="13.2" x14ac:dyDescent="0.25">
      <c r="B595" s="65"/>
    </row>
    <row r="596" spans="2:2" ht="13.2" x14ac:dyDescent="0.25">
      <c r="B596" s="65"/>
    </row>
    <row r="597" spans="2:2" ht="13.2" x14ac:dyDescent="0.25">
      <c r="B597" s="65"/>
    </row>
    <row r="598" spans="2:2" ht="13.2" x14ac:dyDescent="0.25">
      <c r="B598" s="65"/>
    </row>
    <row r="599" spans="2:2" ht="13.2" x14ac:dyDescent="0.25">
      <c r="B599" s="65"/>
    </row>
    <row r="600" spans="2:2" ht="13.2" x14ac:dyDescent="0.25">
      <c r="B600" s="65"/>
    </row>
    <row r="601" spans="2:2" ht="13.2" x14ac:dyDescent="0.25">
      <c r="B601" s="65"/>
    </row>
    <row r="602" spans="2:2" ht="13.2" x14ac:dyDescent="0.25">
      <c r="B602" s="65"/>
    </row>
    <row r="603" spans="2:2" ht="13.2" x14ac:dyDescent="0.25">
      <c r="B603" s="65"/>
    </row>
    <row r="604" spans="2:2" ht="13.2" x14ac:dyDescent="0.25">
      <c r="B604" s="65"/>
    </row>
    <row r="605" spans="2:2" ht="13.2" x14ac:dyDescent="0.25">
      <c r="B605" s="65"/>
    </row>
    <row r="606" spans="2:2" ht="13.2" x14ac:dyDescent="0.25">
      <c r="B606" s="65"/>
    </row>
    <row r="607" spans="2:2" ht="13.2" x14ac:dyDescent="0.25">
      <c r="B607" s="65"/>
    </row>
    <row r="608" spans="2:2" ht="13.2" x14ac:dyDescent="0.25">
      <c r="B608" s="65"/>
    </row>
    <row r="609" spans="2:2" ht="13.2" x14ac:dyDescent="0.25">
      <c r="B609" s="65"/>
    </row>
    <row r="610" spans="2:2" ht="13.2" x14ac:dyDescent="0.25">
      <c r="B610" s="65"/>
    </row>
    <row r="611" spans="2:2" ht="13.2" x14ac:dyDescent="0.25">
      <c r="B611" s="65"/>
    </row>
    <row r="612" spans="2:2" ht="13.2" x14ac:dyDescent="0.25">
      <c r="B612" s="65"/>
    </row>
    <row r="613" spans="2:2" ht="13.2" x14ac:dyDescent="0.25">
      <c r="B613" s="65"/>
    </row>
    <row r="614" spans="2:2" ht="13.2" x14ac:dyDescent="0.25">
      <c r="B614" s="65"/>
    </row>
    <row r="615" spans="2:2" ht="13.2" x14ac:dyDescent="0.25">
      <c r="B615" s="65"/>
    </row>
    <row r="616" spans="2:2" ht="13.2" x14ac:dyDescent="0.25">
      <c r="B616" s="65"/>
    </row>
    <row r="617" spans="2:2" ht="13.2" x14ac:dyDescent="0.25">
      <c r="B617" s="65"/>
    </row>
    <row r="618" spans="2:2" ht="13.2" x14ac:dyDescent="0.25">
      <c r="B618" s="65"/>
    </row>
    <row r="619" spans="2:2" ht="13.2" x14ac:dyDescent="0.25">
      <c r="B619" s="65"/>
    </row>
    <row r="620" spans="2:2" ht="13.2" x14ac:dyDescent="0.25">
      <c r="B620" s="65"/>
    </row>
    <row r="621" spans="2:2" ht="13.2" x14ac:dyDescent="0.25">
      <c r="B621" s="65"/>
    </row>
    <row r="622" spans="2:2" ht="13.2" x14ac:dyDescent="0.25">
      <c r="B622" s="65"/>
    </row>
    <row r="623" spans="2:2" ht="13.2" x14ac:dyDescent="0.25">
      <c r="B623" s="65"/>
    </row>
    <row r="624" spans="2:2" ht="13.2" x14ac:dyDescent="0.25">
      <c r="B624" s="65"/>
    </row>
    <row r="625" spans="2:2" ht="13.2" x14ac:dyDescent="0.25">
      <c r="B625" s="65"/>
    </row>
    <row r="626" spans="2:2" ht="13.2" x14ac:dyDescent="0.25">
      <c r="B626" s="65"/>
    </row>
    <row r="627" spans="2:2" ht="13.2" x14ac:dyDescent="0.25">
      <c r="B627" s="65"/>
    </row>
    <row r="628" spans="2:2" ht="13.2" x14ac:dyDescent="0.25">
      <c r="B628" s="65"/>
    </row>
    <row r="629" spans="2:2" ht="13.2" x14ac:dyDescent="0.25">
      <c r="B629" s="65"/>
    </row>
    <row r="630" spans="2:2" ht="13.2" x14ac:dyDescent="0.25">
      <c r="B630" s="65"/>
    </row>
    <row r="631" spans="2:2" ht="13.2" x14ac:dyDescent="0.25">
      <c r="B631" s="65"/>
    </row>
    <row r="632" spans="2:2" ht="13.2" x14ac:dyDescent="0.25">
      <c r="B632" s="65"/>
    </row>
    <row r="633" spans="2:2" ht="13.2" x14ac:dyDescent="0.25">
      <c r="B633" s="65"/>
    </row>
    <row r="634" spans="2:2" ht="13.2" x14ac:dyDescent="0.25">
      <c r="B634" s="65"/>
    </row>
    <row r="635" spans="2:2" ht="13.2" x14ac:dyDescent="0.25">
      <c r="B635" s="65"/>
    </row>
    <row r="636" spans="2:2" ht="13.2" x14ac:dyDescent="0.25">
      <c r="B636" s="65"/>
    </row>
    <row r="637" spans="2:2" ht="13.2" x14ac:dyDescent="0.25">
      <c r="B637" s="65"/>
    </row>
    <row r="638" spans="2:2" ht="13.2" x14ac:dyDescent="0.25">
      <c r="B638" s="65"/>
    </row>
    <row r="639" spans="2:2" ht="13.2" x14ac:dyDescent="0.25">
      <c r="B639" s="65"/>
    </row>
    <row r="640" spans="2:2" ht="13.2" x14ac:dyDescent="0.25">
      <c r="B640" s="65"/>
    </row>
    <row r="641" spans="2:2" ht="13.2" x14ac:dyDescent="0.25">
      <c r="B641" s="65"/>
    </row>
    <row r="642" spans="2:2" ht="13.2" x14ac:dyDescent="0.25">
      <c r="B642" s="65"/>
    </row>
    <row r="643" spans="2:2" ht="13.2" x14ac:dyDescent="0.25">
      <c r="B643" s="65"/>
    </row>
    <row r="644" spans="2:2" ht="13.2" x14ac:dyDescent="0.25">
      <c r="B644" s="65"/>
    </row>
    <row r="645" spans="2:2" ht="13.2" x14ac:dyDescent="0.25">
      <c r="B645" s="65"/>
    </row>
    <row r="646" spans="2:2" ht="13.2" x14ac:dyDescent="0.25">
      <c r="B646" s="65"/>
    </row>
    <row r="647" spans="2:2" ht="13.2" x14ac:dyDescent="0.25">
      <c r="B647" s="65"/>
    </row>
    <row r="648" spans="2:2" ht="13.2" x14ac:dyDescent="0.25">
      <c r="B648" s="65"/>
    </row>
    <row r="649" spans="2:2" ht="13.2" x14ac:dyDescent="0.25">
      <c r="B649" s="65"/>
    </row>
    <row r="650" spans="2:2" ht="13.2" x14ac:dyDescent="0.25">
      <c r="B650" s="65"/>
    </row>
    <row r="651" spans="2:2" ht="13.2" x14ac:dyDescent="0.25">
      <c r="B651" s="65"/>
    </row>
    <row r="652" spans="2:2" ht="13.2" x14ac:dyDescent="0.25">
      <c r="B652" s="65"/>
    </row>
    <row r="653" spans="2:2" ht="13.2" x14ac:dyDescent="0.25">
      <c r="B653" s="65"/>
    </row>
    <row r="654" spans="2:2" ht="13.2" x14ac:dyDescent="0.25">
      <c r="B654" s="65"/>
    </row>
    <row r="655" spans="2:2" ht="13.2" x14ac:dyDescent="0.25">
      <c r="B655" s="65"/>
    </row>
    <row r="656" spans="2:2" ht="13.2" x14ac:dyDescent="0.25">
      <c r="B656" s="65"/>
    </row>
    <row r="657" spans="2:2" ht="13.2" x14ac:dyDescent="0.25">
      <c r="B657" s="65"/>
    </row>
    <row r="658" spans="2:2" ht="13.2" x14ac:dyDescent="0.25">
      <c r="B658" s="65"/>
    </row>
    <row r="659" spans="2:2" ht="13.2" x14ac:dyDescent="0.25">
      <c r="B659" s="65"/>
    </row>
    <row r="660" spans="2:2" ht="13.2" x14ac:dyDescent="0.25">
      <c r="B660" s="65"/>
    </row>
    <row r="661" spans="2:2" ht="13.2" x14ac:dyDescent="0.25">
      <c r="B661" s="65"/>
    </row>
    <row r="662" spans="2:2" ht="13.2" x14ac:dyDescent="0.25">
      <c r="B662" s="65"/>
    </row>
    <row r="663" spans="2:2" ht="13.2" x14ac:dyDescent="0.25">
      <c r="B663" s="65"/>
    </row>
    <row r="664" spans="2:2" ht="13.2" x14ac:dyDescent="0.25">
      <c r="B664" s="65"/>
    </row>
    <row r="665" spans="2:2" ht="13.2" x14ac:dyDescent="0.25">
      <c r="B665" s="65"/>
    </row>
    <row r="666" spans="2:2" ht="13.2" x14ac:dyDescent="0.25">
      <c r="B666" s="65"/>
    </row>
    <row r="667" spans="2:2" ht="13.2" x14ac:dyDescent="0.25">
      <c r="B667" s="65"/>
    </row>
    <row r="668" spans="2:2" ht="13.2" x14ac:dyDescent="0.25">
      <c r="B668" s="65"/>
    </row>
    <row r="669" spans="2:2" ht="13.2" x14ac:dyDescent="0.25">
      <c r="B669" s="65"/>
    </row>
    <row r="670" spans="2:2" ht="13.2" x14ac:dyDescent="0.25">
      <c r="B670" s="65"/>
    </row>
    <row r="671" spans="2:2" ht="13.2" x14ac:dyDescent="0.25">
      <c r="B671" s="65"/>
    </row>
    <row r="672" spans="2:2" ht="13.2" x14ac:dyDescent="0.25">
      <c r="B672" s="65"/>
    </row>
    <row r="673" spans="2:2" ht="13.2" x14ac:dyDescent="0.25">
      <c r="B673" s="65"/>
    </row>
    <row r="674" spans="2:2" ht="13.2" x14ac:dyDescent="0.25">
      <c r="B674" s="65"/>
    </row>
    <row r="675" spans="2:2" ht="13.2" x14ac:dyDescent="0.25">
      <c r="B675" s="65"/>
    </row>
    <row r="676" spans="2:2" ht="13.2" x14ac:dyDescent="0.25">
      <c r="B676" s="65"/>
    </row>
    <row r="677" spans="2:2" ht="13.2" x14ac:dyDescent="0.25">
      <c r="B677" s="65"/>
    </row>
    <row r="678" spans="2:2" ht="13.2" x14ac:dyDescent="0.25">
      <c r="B678" s="65"/>
    </row>
    <row r="679" spans="2:2" ht="13.2" x14ac:dyDescent="0.25">
      <c r="B679" s="65"/>
    </row>
    <row r="680" spans="2:2" ht="13.2" x14ac:dyDescent="0.25">
      <c r="B680" s="65"/>
    </row>
    <row r="681" spans="2:2" ht="13.2" x14ac:dyDescent="0.25">
      <c r="B681" s="65"/>
    </row>
    <row r="682" spans="2:2" ht="13.2" x14ac:dyDescent="0.25">
      <c r="B682" s="65"/>
    </row>
    <row r="683" spans="2:2" ht="13.2" x14ac:dyDescent="0.25">
      <c r="B683" s="65"/>
    </row>
    <row r="684" spans="2:2" ht="13.2" x14ac:dyDescent="0.25">
      <c r="B684" s="65"/>
    </row>
    <row r="685" spans="2:2" ht="13.2" x14ac:dyDescent="0.25">
      <c r="B685" s="65"/>
    </row>
    <row r="686" spans="2:2" ht="13.2" x14ac:dyDescent="0.25">
      <c r="B686" s="65"/>
    </row>
    <row r="687" spans="2:2" ht="13.2" x14ac:dyDescent="0.25">
      <c r="B687" s="65"/>
    </row>
    <row r="688" spans="2:2" ht="13.2" x14ac:dyDescent="0.25">
      <c r="B688" s="65"/>
    </row>
    <row r="689" spans="2:2" ht="13.2" x14ac:dyDescent="0.25">
      <c r="B689" s="65"/>
    </row>
    <row r="690" spans="2:2" ht="13.2" x14ac:dyDescent="0.25">
      <c r="B690" s="65"/>
    </row>
    <row r="691" spans="2:2" ht="13.2" x14ac:dyDescent="0.25">
      <c r="B691" s="65"/>
    </row>
    <row r="692" spans="2:2" ht="13.2" x14ac:dyDescent="0.25">
      <c r="B692" s="65"/>
    </row>
    <row r="693" spans="2:2" ht="13.2" x14ac:dyDescent="0.25">
      <c r="B693" s="65"/>
    </row>
    <row r="694" spans="2:2" ht="13.2" x14ac:dyDescent="0.25">
      <c r="B694" s="65"/>
    </row>
    <row r="695" spans="2:2" ht="13.2" x14ac:dyDescent="0.25">
      <c r="B695" s="65"/>
    </row>
    <row r="696" spans="2:2" ht="13.2" x14ac:dyDescent="0.25">
      <c r="B696" s="65"/>
    </row>
    <row r="697" spans="2:2" ht="13.2" x14ac:dyDescent="0.25">
      <c r="B697" s="65"/>
    </row>
    <row r="698" spans="2:2" ht="13.2" x14ac:dyDescent="0.25">
      <c r="B698" s="65"/>
    </row>
    <row r="699" spans="2:2" ht="13.2" x14ac:dyDescent="0.25">
      <c r="B699" s="65"/>
    </row>
    <row r="700" spans="2:2" ht="13.2" x14ac:dyDescent="0.25">
      <c r="B700" s="65"/>
    </row>
    <row r="701" spans="2:2" ht="13.2" x14ac:dyDescent="0.25">
      <c r="B701" s="65"/>
    </row>
    <row r="702" spans="2:2" ht="13.2" x14ac:dyDescent="0.25">
      <c r="B702" s="65"/>
    </row>
    <row r="703" spans="2:2" ht="13.2" x14ac:dyDescent="0.25">
      <c r="B703" s="65"/>
    </row>
    <row r="704" spans="2:2" ht="13.2" x14ac:dyDescent="0.25">
      <c r="B704" s="65"/>
    </row>
    <row r="705" spans="2:2" ht="13.2" x14ac:dyDescent="0.25">
      <c r="B705" s="65"/>
    </row>
    <row r="706" spans="2:2" ht="13.2" x14ac:dyDescent="0.25">
      <c r="B706" s="65"/>
    </row>
    <row r="707" spans="2:2" ht="13.2" x14ac:dyDescent="0.25">
      <c r="B707" s="65"/>
    </row>
    <row r="708" spans="2:2" ht="13.2" x14ac:dyDescent="0.25">
      <c r="B708" s="65"/>
    </row>
    <row r="709" spans="2:2" ht="13.2" x14ac:dyDescent="0.25">
      <c r="B709" s="65"/>
    </row>
    <row r="710" spans="2:2" ht="13.2" x14ac:dyDescent="0.25">
      <c r="B710" s="65"/>
    </row>
    <row r="711" spans="2:2" ht="13.2" x14ac:dyDescent="0.25">
      <c r="B711" s="65"/>
    </row>
    <row r="712" spans="2:2" ht="13.2" x14ac:dyDescent="0.25">
      <c r="B712" s="65"/>
    </row>
    <row r="713" spans="2:2" ht="13.2" x14ac:dyDescent="0.25">
      <c r="B713" s="65"/>
    </row>
    <row r="714" spans="2:2" ht="13.2" x14ac:dyDescent="0.25">
      <c r="B714" s="65"/>
    </row>
    <row r="715" spans="2:2" ht="13.2" x14ac:dyDescent="0.25">
      <c r="B715" s="65"/>
    </row>
    <row r="716" spans="2:2" ht="13.2" x14ac:dyDescent="0.25">
      <c r="B716" s="65"/>
    </row>
    <row r="717" spans="2:2" ht="13.2" x14ac:dyDescent="0.25">
      <c r="B717" s="65"/>
    </row>
    <row r="718" spans="2:2" ht="13.2" x14ac:dyDescent="0.25">
      <c r="B718" s="65"/>
    </row>
    <row r="719" spans="2:2" ht="13.2" x14ac:dyDescent="0.25">
      <c r="B719" s="65"/>
    </row>
    <row r="720" spans="2:2" ht="13.2" x14ac:dyDescent="0.25">
      <c r="B720" s="65"/>
    </row>
    <row r="721" spans="2:2" ht="13.2" x14ac:dyDescent="0.25">
      <c r="B721" s="65"/>
    </row>
    <row r="722" spans="2:2" ht="13.2" x14ac:dyDescent="0.25">
      <c r="B722" s="65"/>
    </row>
    <row r="723" spans="2:2" ht="13.2" x14ac:dyDescent="0.25">
      <c r="B723" s="65"/>
    </row>
    <row r="724" spans="2:2" ht="13.2" x14ac:dyDescent="0.25">
      <c r="B724" s="65"/>
    </row>
    <row r="725" spans="2:2" ht="13.2" x14ac:dyDescent="0.25">
      <c r="B725" s="65"/>
    </row>
    <row r="726" spans="2:2" ht="13.2" x14ac:dyDescent="0.25">
      <c r="B726" s="65"/>
    </row>
    <row r="727" spans="2:2" ht="13.2" x14ac:dyDescent="0.25">
      <c r="B727" s="65"/>
    </row>
    <row r="728" spans="2:2" ht="13.2" x14ac:dyDescent="0.25">
      <c r="B728" s="65"/>
    </row>
    <row r="729" spans="2:2" ht="13.2" x14ac:dyDescent="0.25">
      <c r="B729" s="65"/>
    </row>
    <row r="730" spans="2:2" ht="13.2" x14ac:dyDescent="0.25">
      <c r="B730" s="65"/>
    </row>
    <row r="731" spans="2:2" ht="13.2" x14ac:dyDescent="0.25">
      <c r="B731" s="65"/>
    </row>
    <row r="732" spans="2:2" ht="13.2" x14ac:dyDescent="0.25">
      <c r="B732" s="65"/>
    </row>
    <row r="733" spans="2:2" ht="13.2" x14ac:dyDescent="0.25">
      <c r="B733" s="65"/>
    </row>
    <row r="734" spans="2:2" ht="13.2" x14ac:dyDescent="0.25">
      <c r="B734" s="65"/>
    </row>
    <row r="735" spans="2:2" ht="13.2" x14ac:dyDescent="0.25">
      <c r="B735" s="65"/>
    </row>
    <row r="736" spans="2:2" ht="13.2" x14ac:dyDescent="0.25">
      <c r="B736" s="65"/>
    </row>
    <row r="737" spans="2:2" ht="13.2" x14ac:dyDescent="0.25">
      <c r="B737" s="65"/>
    </row>
    <row r="738" spans="2:2" ht="13.2" x14ac:dyDescent="0.25">
      <c r="B738" s="65"/>
    </row>
    <row r="739" spans="2:2" ht="13.2" x14ac:dyDescent="0.25">
      <c r="B739" s="65"/>
    </row>
    <row r="740" spans="2:2" ht="13.2" x14ac:dyDescent="0.25">
      <c r="B740" s="65"/>
    </row>
    <row r="741" spans="2:2" ht="13.2" x14ac:dyDescent="0.25">
      <c r="B741" s="65"/>
    </row>
    <row r="742" spans="2:2" ht="13.2" x14ac:dyDescent="0.25">
      <c r="B742" s="65"/>
    </row>
    <row r="743" spans="2:2" ht="13.2" x14ac:dyDescent="0.25">
      <c r="B743" s="65"/>
    </row>
    <row r="744" spans="2:2" ht="13.2" x14ac:dyDescent="0.25">
      <c r="B744" s="65"/>
    </row>
    <row r="745" spans="2:2" ht="13.2" x14ac:dyDescent="0.25">
      <c r="B745" s="65"/>
    </row>
    <row r="746" spans="2:2" ht="13.2" x14ac:dyDescent="0.25">
      <c r="B746" s="65"/>
    </row>
    <row r="747" spans="2:2" ht="13.2" x14ac:dyDescent="0.25">
      <c r="B747" s="65"/>
    </row>
    <row r="748" spans="2:2" ht="13.2" x14ac:dyDescent="0.25">
      <c r="B748" s="65"/>
    </row>
    <row r="749" spans="2:2" ht="13.2" x14ac:dyDescent="0.25">
      <c r="B749" s="65"/>
    </row>
    <row r="750" spans="2:2" ht="13.2" x14ac:dyDescent="0.25">
      <c r="B750" s="65"/>
    </row>
    <row r="751" spans="2:2" ht="13.2" x14ac:dyDescent="0.25">
      <c r="B751" s="65"/>
    </row>
    <row r="752" spans="2:2" ht="13.2" x14ac:dyDescent="0.25">
      <c r="B752" s="65"/>
    </row>
    <row r="753" spans="2:2" ht="13.2" x14ac:dyDescent="0.25">
      <c r="B753" s="65"/>
    </row>
    <row r="754" spans="2:2" ht="13.2" x14ac:dyDescent="0.25">
      <c r="B754" s="65"/>
    </row>
    <row r="755" spans="2:2" ht="13.2" x14ac:dyDescent="0.25">
      <c r="B755" s="65"/>
    </row>
    <row r="756" spans="2:2" ht="13.2" x14ac:dyDescent="0.25">
      <c r="B756" s="65"/>
    </row>
    <row r="757" spans="2:2" ht="13.2" x14ac:dyDescent="0.25">
      <c r="B757" s="65"/>
    </row>
    <row r="758" spans="2:2" ht="13.2" x14ac:dyDescent="0.25">
      <c r="B758" s="65"/>
    </row>
    <row r="759" spans="2:2" ht="13.2" x14ac:dyDescent="0.25">
      <c r="B759" s="65"/>
    </row>
    <row r="760" spans="2:2" ht="13.2" x14ac:dyDescent="0.25">
      <c r="B760" s="65"/>
    </row>
    <row r="761" spans="2:2" ht="13.2" x14ac:dyDescent="0.25">
      <c r="B761" s="65"/>
    </row>
    <row r="762" spans="2:2" ht="13.2" x14ac:dyDescent="0.25">
      <c r="B762" s="65"/>
    </row>
    <row r="763" spans="2:2" ht="13.2" x14ac:dyDescent="0.25">
      <c r="B763" s="65"/>
    </row>
    <row r="764" spans="2:2" ht="13.2" x14ac:dyDescent="0.25">
      <c r="B764" s="65"/>
    </row>
    <row r="765" spans="2:2" ht="13.2" x14ac:dyDescent="0.25">
      <c r="B765" s="65"/>
    </row>
    <row r="766" spans="2:2" ht="13.2" x14ac:dyDescent="0.25">
      <c r="B766" s="65"/>
    </row>
    <row r="767" spans="2:2" ht="13.2" x14ac:dyDescent="0.25">
      <c r="B767" s="65"/>
    </row>
    <row r="768" spans="2:2" ht="13.2" x14ac:dyDescent="0.25">
      <c r="B768" s="65"/>
    </row>
    <row r="769" spans="2:2" ht="13.2" x14ac:dyDescent="0.25">
      <c r="B769" s="65"/>
    </row>
    <row r="770" spans="2:2" ht="13.2" x14ac:dyDescent="0.25">
      <c r="B770" s="65"/>
    </row>
    <row r="771" spans="2:2" ht="13.2" x14ac:dyDescent="0.25">
      <c r="B771" s="65"/>
    </row>
    <row r="772" spans="2:2" ht="13.2" x14ac:dyDescent="0.25">
      <c r="B772" s="65"/>
    </row>
    <row r="773" spans="2:2" ht="13.2" x14ac:dyDescent="0.25">
      <c r="B773" s="65"/>
    </row>
    <row r="774" spans="2:2" ht="13.2" x14ac:dyDescent="0.25">
      <c r="B774" s="65"/>
    </row>
    <row r="775" spans="2:2" ht="13.2" x14ac:dyDescent="0.25">
      <c r="B775" s="65"/>
    </row>
    <row r="776" spans="2:2" ht="13.2" x14ac:dyDescent="0.25">
      <c r="B776" s="65"/>
    </row>
    <row r="777" spans="2:2" ht="13.2" x14ac:dyDescent="0.25">
      <c r="B777" s="65"/>
    </row>
    <row r="778" spans="2:2" ht="13.2" x14ac:dyDescent="0.25">
      <c r="B778" s="65"/>
    </row>
    <row r="779" spans="2:2" ht="13.2" x14ac:dyDescent="0.25">
      <c r="B779" s="65"/>
    </row>
    <row r="780" spans="2:2" ht="13.2" x14ac:dyDescent="0.25">
      <c r="B780" s="65"/>
    </row>
    <row r="781" spans="2:2" ht="13.2" x14ac:dyDescent="0.25">
      <c r="B781" s="65"/>
    </row>
    <row r="782" spans="2:2" ht="13.2" x14ac:dyDescent="0.25">
      <c r="B782" s="65"/>
    </row>
    <row r="783" spans="2:2" ht="13.2" x14ac:dyDescent="0.25">
      <c r="B783" s="65"/>
    </row>
    <row r="784" spans="2:2" ht="13.2" x14ac:dyDescent="0.25">
      <c r="B784" s="65"/>
    </row>
    <row r="785" spans="2:2" ht="13.2" x14ac:dyDescent="0.25">
      <c r="B785" s="65"/>
    </row>
    <row r="786" spans="2:2" ht="13.2" x14ac:dyDescent="0.25">
      <c r="B786" s="65"/>
    </row>
    <row r="787" spans="2:2" ht="13.2" x14ac:dyDescent="0.25">
      <c r="B787" s="65"/>
    </row>
    <row r="788" spans="2:2" ht="13.2" x14ac:dyDescent="0.25">
      <c r="B788" s="65"/>
    </row>
    <row r="789" spans="2:2" ht="13.2" x14ac:dyDescent="0.25">
      <c r="B789" s="65"/>
    </row>
    <row r="790" spans="2:2" ht="13.2" x14ac:dyDescent="0.25">
      <c r="B790" s="65"/>
    </row>
    <row r="791" spans="2:2" ht="13.2" x14ac:dyDescent="0.25">
      <c r="B791" s="65"/>
    </row>
    <row r="792" spans="2:2" ht="13.2" x14ac:dyDescent="0.25">
      <c r="B792" s="65"/>
    </row>
    <row r="793" spans="2:2" ht="13.2" x14ac:dyDescent="0.25">
      <c r="B793" s="65"/>
    </row>
    <row r="794" spans="2:2" ht="13.2" x14ac:dyDescent="0.25">
      <c r="B794" s="65"/>
    </row>
    <row r="795" spans="2:2" ht="13.2" x14ac:dyDescent="0.25">
      <c r="B795" s="65"/>
    </row>
    <row r="796" spans="2:2" ht="13.2" x14ac:dyDescent="0.25">
      <c r="B796" s="65"/>
    </row>
    <row r="797" spans="2:2" ht="13.2" x14ac:dyDescent="0.25">
      <c r="B797" s="65"/>
    </row>
    <row r="798" spans="2:2" ht="13.2" x14ac:dyDescent="0.25">
      <c r="B798" s="65"/>
    </row>
    <row r="799" spans="2:2" ht="13.2" x14ac:dyDescent="0.25">
      <c r="B799" s="65"/>
    </row>
    <row r="800" spans="2:2" ht="13.2" x14ac:dyDescent="0.25">
      <c r="B800" s="65"/>
    </row>
    <row r="801" spans="2:2" ht="13.2" x14ac:dyDescent="0.25">
      <c r="B801" s="65"/>
    </row>
    <row r="802" spans="2:2" ht="13.2" x14ac:dyDescent="0.25">
      <c r="B802" s="65"/>
    </row>
    <row r="803" spans="2:2" ht="13.2" x14ac:dyDescent="0.25">
      <c r="B803" s="65"/>
    </row>
    <row r="804" spans="2:2" ht="13.2" x14ac:dyDescent="0.25">
      <c r="B804" s="65"/>
    </row>
    <row r="805" spans="2:2" ht="13.2" x14ac:dyDescent="0.25">
      <c r="B805" s="65"/>
    </row>
    <row r="806" spans="2:2" ht="13.2" x14ac:dyDescent="0.25">
      <c r="B806" s="65"/>
    </row>
    <row r="807" spans="2:2" ht="13.2" x14ac:dyDescent="0.25">
      <c r="B807" s="65"/>
    </row>
    <row r="808" spans="2:2" ht="13.2" x14ac:dyDescent="0.25">
      <c r="B808" s="65"/>
    </row>
    <row r="809" spans="2:2" ht="13.2" x14ac:dyDescent="0.25">
      <c r="B809" s="65"/>
    </row>
    <row r="810" spans="2:2" ht="13.2" x14ac:dyDescent="0.25">
      <c r="B810" s="65"/>
    </row>
    <row r="811" spans="2:2" ht="13.2" x14ac:dyDescent="0.25">
      <c r="B811" s="65"/>
    </row>
    <row r="812" spans="2:2" ht="13.2" x14ac:dyDescent="0.25">
      <c r="B812" s="65"/>
    </row>
    <row r="813" spans="2:2" ht="13.2" x14ac:dyDescent="0.25">
      <c r="B813" s="65"/>
    </row>
    <row r="814" spans="2:2" ht="13.2" x14ac:dyDescent="0.25">
      <c r="B814" s="65"/>
    </row>
    <row r="815" spans="2:2" ht="13.2" x14ac:dyDescent="0.25">
      <c r="B815" s="65"/>
    </row>
    <row r="816" spans="2:2" ht="13.2" x14ac:dyDescent="0.25">
      <c r="B816" s="65"/>
    </row>
    <row r="817" spans="2:2" ht="13.2" x14ac:dyDescent="0.25">
      <c r="B817" s="65"/>
    </row>
    <row r="818" spans="2:2" ht="13.2" x14ac:dyDescent="0.25">
      <c r="B818" s="65"/>
    </row>
    <row r="819" spans="2:2" ht="13.2" x14ac:dyDescent="0.25">
      <c r="B819" s="65"/>
    </row>
    <row r="820" spans="2:2" ht="13.2" x14ac:dyDescent="0.25">
      <c r="B820" s="65"/>
    </row>
    <row r="821" spans="2:2" ht="13.2" x14ac:dyDescent="0.25">
      <c r="B821" s="65"/>
    </row>
    <row r="822" spans="2:2" ht="13.2" x14ac:dyDescent="0.25">
      <c r="B822" s="65"/>
    </row>
    <row r="823" spans="2:2" ht="13.2" x14ac:dyDescent="0.25">
      <c r="B823" s="65"/>
    </row>
    <row r="824" spans="2:2" ht="13.2" x14ac:dyDescent="0.25">
      <c r="B824" s="65"/>
    </row>
    <row r="825" spans="2:2" ht="13.2" x14ac:dyDescent="0.25">
      <c r="B825" s="65"/>
    </row>
    <row r="826" spans="2:2" ht="13.2" x14ac:dyDescent="0.25">
      <c r="B826" s="65"/>
    </row>
    <row r="827" spans="2:2" ht="13.2" x14ac:dyDescent="0.25">
      <c r="B827" s="65"/>
    </row>
    <row r="828" spans="2:2" ht="13.2" x14ac:dyDescent="0.25">
      <c r="B828" s="65"/>
    </row>
    <row r="829" spans="2:2" ht="13.2" x14ac:dyDescent="0.25">
      <c r="B829" s="65"/>
    </row>
    <row r="830" spans="2:2" ht="13.2" x14ac:dyDescent="0.25">
      <c r="B830" s="65"/>
    </row>
    <row r="831" spans="2:2" ht="13.2" x14ac:dyDescent="0.25">
      <c r="B831" s="65"/>
    </row>
    <row r="832" spans="2:2" ht="13.2" x14ac:dyDescent="0.25">
      <c r="B832" s="65"/>
    </row>
    <row r="833" spans="2:2" ht="13.2" x14ac:dyDescent="0.25">
      <c r="B833" s="65"/>
    </row>
    <row r="834" spans="2:2" ht="13.2" x14ac:dyDescent="0.25">
      <c r="B834" s="65"/>
    </row>
    <row r="835" spans="2:2" ht="13.2" x14ac:dyDescent="0.25">
      <c r="B835" s="65"/>
    </row>
    <row r="836" spans="2:2" ht="13.2" x14ac:dyDescent="0.25">
      <c r="B836" s="65"/>
    </row>
    <row r="837" spans="2:2" ht="13.2" x14ac:dyDescent="0.25">
      <c r="B837" s="65"/>
    </row>
    <row r="838" spans="2:2" ht="13.2" x14ac:dyDescent="0.25">
      <c r="B838" s="65"/>
    </row>
    <row r="839" spans="2:2" ht="13.2" x14ac:dyDescent="0.25">
      <c r="B839" s="65"/>
    </row>
    <row r="840" spans="2:2" ht="13.2" x14ac:dyDescent="0.25">
      <c r="B840" s="65"/>
    </row>
    <row r="841" spans="2:2" ht="13.2" x14ac:dyDescent="0.25">
      <c r="B841" s="65"/>
    </row>
    <row r="842" spans="2:2" ht="13.2" x14ac:dyDescent="0.25">
      <c r="B842" s="65"/>
    </row>
    <row r="843" spans="2:2" ht="13.2" x14ac:dyDescent="0.25">
      <c r="B843" s="65"/>
    </row>
    <row r="844" spans="2:2" ht="13.2" x14ac:dyDescent="0.25">
      <c r="B844" s="65"/>
    </row>
    <row r="845" spans="2:2" ht="13.2" x14ac:dyDescent="0.25">
      <c r="B845" s="65"/>
    </row>
    <row r="846" spans="2:2" ht="13.2" x14ac:dyDescent="0.25">
      <c r="B846" s="65"/>
    </row>
    <row r="847" spans="2:2" ht="13.2" x14ac:dyDescent="0.25">
      <c r="B847" s="65"/>
    </row>
    <row r="848" spans="2:2" ht="13.2" x14ac:dyDescent="0.25">
      <c r="B848" s="65"/>
    </row>
    <row r="849" spans="2:2" ht="13.2" x14ac:dyDescent="0.25">
      <c r="B849" s="65"/>
    </row>
    <row r="850" spans="2:2" ht="13.2" x14ac:dyDescent="0.25">
      <c r="B850" s="65"/>
    </row>
    <row r="851" spans="2:2" ht="13.2" x14ac:dyDescent="0.25">
      <c r="B851" s="65"/>
    </row>
    <row r="852" spans="2:2" ht="13.2" x14ac:dyDescent="0.25">
      <c r="B852" s="65"/>
    </row>
    <row r="853" spans="2:2" ht="13.2" x14ac:dyDescent="0.25">
      <c r="B853" s="65"/>
    </row>
    <row r="854" spans="2:2" ht="13.2" x14ac:dyDescent="0.25">
      <c r="B854" s="65"/>
    </row>
    <row r="855" spans="2:2" ht="13.2" x14ac:dyDescent="0.25">
      <c r="B855" s="65"/>
    </row>
    <row r="856" spans="2:2" ht="13.2" x14ac:dyDescent="0.25">
      <c r="B856" s="65"/>
    </row>
    <row r="857" spans="2:2" ht="13.2" x14ac:dyDescent="0.25">
      <c r="B857" s="65"/>
    </row>
    <row r="858" spans="2:2" ht="13.2" x14ac:dyDescent="0.25">
      <c r="B858" s="65"/>
    </row>
    <row r="859" spans="2:2" ht="13.2" x14ac:dyDescent="0.25">
      <c r="B859" s="65"/>
    </row>
    <row r="860" spans="2:2" ht="13.2" x14ac:dyDescent="0.25">
      <c r="B860" s="65"/>
    </row>
    <row r="861" spans="2:2" ht="13.2" x14ac:dyDescent="0.25">
      <c r="B861" s="65"/>
    </row>
    <row r="862" spans="2:2" ht="13.2" x14ac:dyDescent="0.25">
      <c r="B862" s="65"/>
    </row>
    <row r="863" spans="2:2" ht="13.2" x14ac:dyDescent="0.25">
      <c r="B863" s="65"/>
    </row>
    <row r="864" spans="2:2" ht="13.2" x14ac:dyDescent="0.25">
      <c r="B864" s="65"/>
    </row>
    <row r="865" spans="2:2" ht="13.2" x14ac:dyDescent="0.25">
      <c r="B865" s="65"/>
    </row>
    <row r="866" spans="2:2" ht="13.2" x14ac:dyDescent="0.25">
      <c r="B866" s="65"/>
    </row>
    <row r="867" spans="2:2" ht="13.2" x14ac:dyDescent="0.25">
      <c r="B867" s="65"/>
    </row>
    <row r="868" spans="2:2" ht="13.2" x14ac:dyDescent="0.25">
      <c r="B868" s="65"/>
    </row>
    <row r="869" spans="2:2" ht="13.2" x14ac:dyDescent="0.25">
      <c r="B869" s="65"/>
    </row>
    <row r="870" spans="2:2" ht="13.2" x14ac:dyDescent="0.25">
      <c r="B870" s="65"/>
    </row>
    <row r="871" spans="2:2" ht="13.2" x14ac:dyDescent="0.25">
      <c r="B871" s="65"/>
    </row>
    <row r="872" spans="2:2" ht="13.2" x14ac:dyDescent="0.25">
      <c r="B872" s="65"/>
    </row>
    <row r="873" spans="2:2" ht="13.2" x14ac:dyDescent="0.25">
      <c r="B873" s="65"/>
    </row>
    <row r="874" spans="2:2" ht="13.2" x14ac:dyDescent="0.25">
      <c r="B874" s="65"/>
    </row>
    <row r="875" spans="2:2" ht="13.2" x14ac:dyDescent="0.25">
      <c r="B875" s="65"/>
    </row>
    <row r="876" spans="2:2" ht="13.2" x14ac:dyDescent="0.25">
      <c r="B876" s="65"/>
    </row>
    <row r="877" spans="2:2" ht="13.2" x14ac:dyDescent="0.25">
      <c r="B877" s="65"/>
    </row>
    <row r="878" spans="2:2" ht="13.2" x14ac:dyDescent="0.25">
      <c r="B878" s="65"/>
    </row>
    <row r="879" spans="2:2" ht="13.2" x14ac:dyDescent="0.25">
      <c r="B879" s="65"/>
    </row>
    <row r="880" spans="2:2" ht="13.2" x14ac:dyDescent="0.25">
      <c r="B880" s="65"/>
    </row>
    <row r="881" spans="2:2" ht="13.2" x14ac:dyDescent="0.25">
      <c r="B881" s="65"/>
    </row>
    <row r="882" spans="2:2" ht="13.2" x14ac:dyDescent="0.25">
      <c r="B882" s="65"/>
    </row>
    <row r="883" spans="2:2" ht="13.2" x14ac:dyDescent="0.25">
      <c r="B883" s="65"/>
    </row>
    <row r="884" spans="2:2" ht="13.2" x14ac:dyDescent="0.25">
      <c r="B884" s="65"/>
    </row>
    <row r="885" spans="2:2" ht="13.2" x14ac:dyDescent="0.25">
      <c r="B885" s="65"/>
    </row>
    <row r="886" spans="2:2" ht="13.2" x14ac:dyDescent="0.25">
      <c r="B886" s="65"/>
    </row>
    <row r="887" spans="2:2" ht="13.2" x14ac:dyDescent="0.25">
      <c r="B887" s="65"/>
    </row>
    <row r="888" spans="2:2" ht="13.2" x14ac:dyDescent="0.25">
      <c r="B888" s="65"/>
    </row>
    <row r="889" spans="2:2" ht="13.2" x14ac:dyDescent="0.25">
      <c r="B889" s="65"/>
    </row>
    <row r="890" spans="2:2" ht="13.2" x14ac:dyDescent="0.25">
      <c r="B890" s="65"/>
    </row>
    <row r="891" spans="2:2" ht="13.2" x14ac:dyDescent="0.25">
      <c r="B891" s="65"/>
    </row>
    <row r="892" spans="2:2" ht="13.2" x14ac:dyDescent="0.25">
      <c r="B892" s="65"/>
    </row>
    <row r="893" spans="2:2" ht="13.2" x14ac:dyDescent="0.25">
      <c r="B893" s="65"/>
    </row>
    <row r="894" spans="2:2" ht="13.2" x14ac:dyDescent="0.25">
      <c r="B894" s="65"/>
    </row>
    <row r="895" spans="2:2" ht="13.2" x14ac:dyDescent="0.25">
      <c r="B895" s="65"/>
    </row>
    <row r="896" spans="2:2" ht="13.2" x14ac:dyDescent="0.25">
      <c r="B896" s="65"/>
    </row>
    <row r="897" spans="2:2" ht="13.2" x14ac:dyDescent="0.25">
      <c r="B897" s="65"/>
    </row>
    <row r="898" spans="2:2" ht="13.2" x14ac:dyDescent="0.25">
      <c r="B898" s="65"/>
    </row>
    <row r="899" spans="2:2" ht="13.2" x14ac:dyDescent="0.25">
      <c r="B899" s="65"/>
    </row>
    <row r="900" spans="2:2" ht="13.2" x14ac:dyDescent="0.25">
      <c r="B900" s="65"/>
    </row>
    <row r="901" spans="2:2" ht="13.2" x14ac:dyDescent="0.25">
      <c r="B901" s="65"/>
    </row>
    <row r="902" spans="2:2" ht="13.2" x14ac:dyDescent="0.25">
      <c r="B902" s="65"/>
    </row>
    <row r="903" spans="2:2" ht="13.2" x14ac:dyDescent="0.25">
      <c r="B903" s="65"/>
    </row>
    <row r="904" spans="2:2" ht="13.2" x14ac:dyDescent="0.25">
      <c r="B904" s="65"/>
    </row>
    <row r="905" spans="2:2" ht="13.2" x14ac:dyDescent="0.25">
      <c r="B905" s="65"/>
    </row>
    <row r="906" spans="2:2" ht="13.2" x14ac:dyDescent="0.25">
      <c r="B906" s="65"/>
    </row>
    <row r="907" spans="2:2" ht="13.2" x14ac:dyDescent="0.25">
      <c r="B907" s="65"/>
    </row>
    <row r="908" spans="2:2" ht="13.2" x14ac:dyDescent="0.25">
      <c r="B908" s="65"/>
    </row>
    <row r="909" spans="2:2" ht="13.2" x14ac:dyDescent="0.25">
      <c r="B909" s="65"/>
    </row>
    <row r="910" spans="2:2" ht="13.2" x14ac:dyDescent="0.25">
      <c r="B910" s="65"/>
    </row>
    <row r="911" spans="2:2" ht="13.2" x14ac:dyDescent="0.25">
      <c r="B911" s="65"/>
    </row>
    <row r="912" spans="2:2" ht="13.2" x14ac:dyDescent="0.25">
      <c r="B912" s="65"/>
    </row>
    <row r="913" spans="2:2" ht="13.2" x14ac:dyDescent="0.25">
      <c r="B913" s="65"/>
    </row>
    <row r="914" spans="2:2" ht="13.2" x14ac:dyDescent="0.25">
      <c r="B914" s="65"/>
    </row>
    <row r="915" spans="2:2" ht="13.2" x14ac:dyDescent="0.25">
      <c r="B915" s="65"/>
    </row>
    <row r="916" spans="2:2" ht="13.2" x14ac:dyDescent="0.25">
      <c r="B916" s="65"/>
    </row>
    <row r="917" spans="2:2" ht="13.2" x14ac:dyDescent="0.25">
      <c r="B917" s="65"/>
    </row>
    <row r="918" spans="2:2" ht="13.2" x14ac:dyDescent="0.25">
      <c r="B918" s="65"/>
    </row>
    <row r="919" spans="2:2" ht="13.2" x14ac:dyDescent="0.25">
      <c r="B919" s="65"/>
    </row>
    <row r="920" spans="2:2" ht="13.2" x14ac:dyDescent="0.25">
      <c r="B920" s="65"/>
    </row>
    <row r="921" spans="2:2" ht="13.2" x14ac:dyDescent="0.25">
      <c r="B921" s="65"/>
    </row>
    <row r="922" spans="2:2" ht="13.2" x14ac:dyDescent="0.25">
      <c r="B922" s="65"/>
    </row>
    <row r="923" spans="2:2" ht="13.2" x14ac:dyDescent="0.25">
      <c r="B923" s="65"/>
    </row>
    <row r="924" spans="2:2" ht="13.2" x14ac:dyDescent="0.25">
      <c r="B924" s="65"/>
    </row>
    <row r="925" spans="2:2" ht="13.2" x14ac:dyDescent="0.25">
      <c r="B925" s="65"/>
    </row>
    <row r="926" spans="2:2" ht="13.2" x14ac:dyDescent="0.25">
      <c r="B926" s="65"/>
    </row>
    <row r="927" spans="2:2" ht="13.2" x14ac:dyDescent="0.25">
      <c r="B927" s="65"/>
    </row>
    <row r="928" spans="2:2" ht="13.2" x14ac:dyDescent="0.25">
      <c r="B928" s="65"/>
    </row>
    <row r="929" spans="2:2" ht="13.2" x14ac:dyDescent="0.25">
      <c r="B929" s="65"/>
    </row>
    <row r="930" spans="2:2" ht="13.2" x14ac:dyDescent="0.25">
      <c r="B930" s="65"/>
    </row>
    <row r="931" spans="2:2" ht="13.2" x14ac:dyDescent="0.25">
      <c r="B931" s="65"/>
    </row>
    <row r="932" spans="2:2" ht="13.2" x14ac:dyDescent="0.25">
      <c r="B932" s="65"/>
    </row>
    <row r="933" spans="2:2" ht="13.2" x14ac:dyDescent="0.25">
      <c r="B933" s="65"/>
    </row>
    <row r="934" spans="2:2" ht="13.2" x14ac:dyDescent="0.25">
      <c r="B934" s="65"/>
    </row>
    <row r="935" spans="2:2" ht="13.2" x14ac:dyDescent="0.25">
      <c r="B935" s="65"/>
    </row>
    <row r="936" spans="2:2" ht="13.2" x14ac:dyDescent="0.25">
      <c r="B936" s="65"/>
    </row>
    <row r="937" spans="2:2" ht="13.2" x14ac:dyDescent="0.25">
      <c r="B937" s="65"/>
    </row>
    <row r="938" spans="2:2" ht="13.2" x14ac:dyDescent="0.25">
      <c r="B938" s="65"/>
    </row>
    <row r="939" spans="2:2" ht="13.2" x14ac:dyDescent="0.25">
      <c r="B939" s="65"/>
    </row>
    <row r="940" spans="2:2" ht="13.2" x14ac:dyDescent="0.25">
      <c r="B940" s="65"/>
    </row>
    <row r="941" spans="2:2" ht="13.2" x14ac:dyDescent="0.25">
      <c r="B941" s="65"/>
    </row>
    <row r="942" spans="2:2" ht="13.2" x14ac:dyDescent="0.25">
      <c r="B942" s="65"/>
    </row>
    <row r="943" spans="2:2" ht="13.2" x14ac:dyDescent="0.25">
      <c r="B943" s="65"/>
    </row>
    <row r="944" spans="2:2" ht="13.2" x14ac:dyDescent="0.25">
      <c r="B944" s="65"/>
    </row>
    <row r="945" spans="2:2" ht="13.2" x14ac:dyDescent="0.25">
      <c r="B945" s="65"/>
    </row>
    <row r="946" spans="2:2" ht="13.2" x14ac:dyDescent="0.25">
      <c r="B946" s="65"/>
    </row>
    <row r="947" spans="2:2" ht="13.2" x14ac:dyDescent="0.25">
      <c r="B947" s="65"/>
    </row>
    <row r="948" spans="2:2" ht="13.2" x14ac:dyDescent="0.25">
      <c r="B948" s="65"/>
    </row>
    <row r="949" spans="2:2" ht="13.2" x14ac:dyDescent="0.25">
      <c r="B949" s="65"/>
    </row>
    <row r="950" spans="2:2" ht="13.2" x14ac:dyDescent="0.25">
      <c r="B950" s="65"/>
    </row>
    <row r="951" spans="2:2" ht="13.2" x14ac:dyDescent="0.25">
      <c r="B951" s="65"/>
    </row>
    <row r="952" spans="2:2" ht="13.2" x14ac:dyDescent="0.25">
      <c r="B952" s="65"/>
    </row>
    <row r="953" spans="2:2" ht="13.2" x14ac:dyDescent="0.25">
      <c r="B953" s="65"/>
    </row>
    <row r="954" spans="2:2" ht="13.2" x14ac:dyDescent="0.25">
      <c r="B954" s="65"/>
    </row>
    <row r="955" spans="2:2" ht="13.2" x14ac:dyDescent="0.25">
      <c r="B955" s="65"/>
    </row>
    <row r="956" spans="2:2" ht="13.2" x14ac:dyDescent="0.25">
      <c r="B956" s="65"/>
    </row>
    <row r="957" spans="2:2" ht="13.2" x14ac:dyDescent="0.25">
      <c r="B957" s="65"/>
    </row>
    <row r="958" spans="2:2" ht="13.2" x14ac:dyDescent="0.25">
      <c r="B958" s="65"/>
    </row>
    <row r="959" spans="2:2" ht="13.2" x14ac:dyDescent="0.25">
      <c r="B959" s="65"/>
    </row>
    <row r="960" spans="2:2" ht="13.2" x14ac:dyDescent="0.25">
      <c r="B960" s="65"/>
    </row>
    <row r="961" spans="2:2" ht="13.2" x14ac:dyDescent="0.25">
      <c r="B961" s="65"/>
    </row>
    <row r="962" spans="2:2" ht="13.2" x14ac:dyDescent="0.25">
      <c r="B962" s="65"/>
    </row>
    <row r="963" spans="2:2" ht="13.2" x14ac:dyDescent="0.25">
      <c r="B963" s="65"/>
    </row>
    <row r="964" spans="2:2" ht="13.2" x14ac:dyDescent="0.25">
      <c r="B964" s="65"/>
    </row>
    <row r="965" spans="2:2" ht="13.2" x14ac:dyDescent="0.25">
      <c r="B965" s="65"/>
    </row>
    <row r="966" spans="2:2" ht="13.2" x14ac:dyDescent="0.25">
      <c r="B966" s="65"/>
    </row>
    <row r="967" spans="2:2" ht="13.2" x14ac:dyDescent="0.25">
      <c r="B967" s="65"/>
    </row>
    <row r="968" spans="2:2" ht="13.2" x14ac:dyDescent="0.25">
      <c r="B968" s="65"/>
    </row>
    <row r="969" spans="2:2" ht="13.2" x14ac:dyDescent="0.25">
      <c r="B969" s="65"/>
    </row>
    <row r="970" spans="2:2" ht="13.2" x14ac:dyDescent="0.25">
      <c r="B970" s="65"/>
    </row>
    <row r="971" spans="2:2" ht="13.2" x14ac:dyDescent="0.25">
      <c r="B971" s="65"/>
    </row>
    <row r="972" spans="2:2" ht="13.2" x14ac:dyDescent="0.25">
      <c r="B972" s="65"/>
    </row>
    <row r="973" spans="2:2" ht="13.2" x14ac:dyDescent="0.25">
      <c r="B973" s="65"/>
    </row>
    <row r="974" spans="2:2" ht="13.2" x14ac:dyDescent="0.25">
      <c r="B974" s="65"/>
    </row>
    <row r="975" spans="2:2" ht="13.2" x14ac:dyDescent="0.25">
      <c r="B975" s="65"/>
    </row>
    <row r="976" spans="2:2" ht="13.2" x14ac:dyDescent="0.25">
      <c r="B976" s="65"/>
    </row>
    <row r="977" spans="2:2" ht="13.2" x14ac:dyDescent="0.25">
      <c r="B977" s="65"/>
    </row>
    <row r="978" spans="2:2" ht="13.2" x14ac:dyDescent="0.25">
      <c r="B978" s="65"/>
    </row>
    <row r="979" spans="2:2" ht="13.2" x14ac:dyDescent="0.25">
      <c r="B979" s="65"/>
    </row>
    <row r="980" spans="2:2" ht="13.2" x14ac:dyDescent="0.25">
      <c r="B980" s="65"/>
    </row>
    <row r="981" spans="2:2" ht="13.2" x14ac:dyDescent="0.25">
      <c r="B981" s="65"/>
    </row>
    <row r="982" spans="2:2" ht="13.2" x14ac:dyDescent="0.25">
      <c r="B982" s="65"/>
    </row>
    <row r="983" spans="2:2" ht="13.2" x14ac:dyDescent="0.25">
      <c r="B983" s="65"/>
    </row>
    <row r="984" spans="2:2" ht="13.2" x14ac:dyDescent="0.25">
      <c r="B984" s="65"/>
    </row>
    <row r="985" spans="2:2" ht="13.2" x14ac:dyDescent="0.25">
      <c r="B985" s="65"/>
    </row>
    <row r="986" spans="2:2" ht="13.2" x14ac:dyDescent="0.25">
      <c r="B986" s="65"/>
    </row>
    <row r="987" spans="2:2" ht="13.2" x14ac:dyDescent="0.25">
      <c r="B987" s="65"/>
    </row>
    <row r="988" spans="2:2" ht="13.2" x14ac:dyDescent="0.25">
      <c r="B988" s="65"/>
    </row>
    <row r="989" spans="2:2" ht="13.2" x14ac:dyDescent="0.25">
      <c r="B989" s="65"/>
    </row>
    <row r="990" spans="2:2" ht="13.2" x14ac:dyDescent="0.25">
      <c r="B990" s="65"/>
    </row>
    <row r="991" spans="2:2" ht="13.2" x14ac:dyDescent="0.25">
      <c r="B991" s="65"/>
    </row>
    <row r="992" spans="2:2" ht="13.2" x14ac:dyDescent="0.25">
      <c r="B992" s="65"/>
    </row>
    <row r="993" spans="2:2" ht="13.2" x14ac:dyDescent="0.25">
      <c r="B993" s="65"/>
    </row>
    <row r="994" spans="2:2" ht="13.2" x14ac:dyDescent="0.25">
      <c r="B994" s="65"/>
    </row>
    <row r="995" spans="2:2" ht="13.2" x14ac:dyDescent="0.25">
      <c r="B995" s="65"/>
    </row>
    <row r="996" spans="2:2" ht="13.2" x14ac:dyDescent="0.25">
      <c r="B996" s="65"/>
    </row>
    <row r="997" spans="2:2" ht="13.2" x14ac:dyDescent="0.25">
      <c r="B997" s="65"/>
    </row>
    <row r="998" spans="2:2" ht="13.2" x14ac:dyDescent="0.25">
      <c r="B998" s="65"/>
    </row>
    <row r="999" spans="2:2" ht="13.2" x14ac:dyDescent="0.25">
      <c r="B999" s="65"/>
    </row>
    <row r="1000" spans="2:2" ht="13.2" x14ac:dyDescent="0.25">
      <c r="B1000" s="65"/>
    </row>
    <row r="1001" spans="2:2" ht="13.2" x14ac:dyDescent="0.25">
      <c r="B1001" s="65"/>
    </row>
    <row r="1002" spans="2:2" ht="13.2" x14ac:dyDescent="0.25">
      <c r="B1002" s="65"/>
    </row>
    <row r="1003" spans="2:2" ht="13.2" x14ac:dyDescent="0.25">
      <c r="B1003" s="65"/>
    </row>
    <row r="1004" spans="2:2" ht="13.2" x14ac:dyDescent="0.25">
      <c r="B1004" s="65"/>
    </row>
    <row r="1005" spans="2:2" ht="13.2" x14ac:dyDescent="0.25">
      <c r="B1005" s="65"/>
    </row>
    <row r="1006" spans="2:2" ht="13.2" x14ac:dyDescent="0.25">
      <c r="B1006" s="65"/>
    </row>
    <row r="1007" spans="2:2" ht="13.2" x14ac:dyDescent="0.25">
      <c r="B1007" s="65"/>
    </row>
    <row r="1008" spans="2:2" ht="13.2" x14ac:dyDescent="0.25">
      <c r="B1008" s="65"/>
    </row>
    <row r="1009" spans="2:2" ht="13.2" x14ac:dyDescent="0.25">
      <c r="B1009" s="65"/>
    </row>
    <row r="1010" spans="2:2" ht="13.2" x14ac:dyDescent="0.25">
      <c r="B1010" s="65"/>
    </row>
    <row r="1011" spans="2:2" ht="13.2" x14ac:dyDescent="0.25">
      <c r="B1011" s="65"/>
    </row>
    <row r="1012" spans="2:2" ht="13.2" x14ac:dyDescent="0.25">
      <c r="B1012" s="65"/>
    </row>
    <row r="1013" spans="2:2" ht="13.2" x14ac:dyDescent="0.25">
      <c r="B1013" s="65"/>
    </row>
    <row r="1014" spans="2:2" ht="13.2" x14ac:dyDescent="0.25">
      <c r="B1014" s="65"/>
    </row>
    <row r="1015" spans="2:2" ht="13.2" x14ac:dyDescent="0.25">
      <c r="B1015" s="65"/>
    </row>
    <row r="1016" spans="2:2" ht="13.2" x14ac:dyDescent="0.25">
      <c r="B1016" s="65"/>
    </row>
  </sheetData>
  <mergeCells count="1">
    <mergeCell ref="R33:R35"/>
  </mergeCells>
  <conditionalFormatting sqref="B33:F33">
    <cfRule type="colorScale" priority="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B34:F34">
    <cfRule type="colorScale" priority="7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B35:F35">
    <cfRule type="colorScale" priority="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44:D70">
    <cfRule type="colorScale" priority="2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C38:E41 G39:H41 M39:M41">
    <cfRule type="colorScale" priority="2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D19:F20">
    <cfRule type="colorScale" priority="18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E44:E70">
    <cfRule type="colorScale" priority="13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F41:F69">
    <cfRule type="colorScale" priority="1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19:G20">
    <cfRule type="colorScale" priority="1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G44:G56">
    <cfRule type="colorScale" priority="1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H44:H56">
    <cfRule type="colorScale" priority="1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H33:L33">
    <cfRule type="colorScale" priority="9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37:J41">
    <cfRule type="colorScale" priority="10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I41:J52">
    <cfRule type="colorScale" priority="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J21:J30 T28:T36">
    <cfRule type="colorScale" priority="4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K37:L41 M37:O37 N40:O41">
    <cfRule type="colorScale" priority="11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K41:L52 N41:O41 M43:O43">
    <cfRule type="colorScale" priority="3">
      <colorScale>
        <cfvo type="min"/>
        <cfvo type="percentile" val="50"/>
        <cfvo type="max"/>
        <color rgb="FF57BB8A"/>
        <color rgb="FFFFD666"/>
        <color rgb="FFE67C73"/>
      </colorScale>
    </cfRule>
  </conditionalFormatting>
  <conditionalFormatting sqref="M44:M56">
    <cfRule type="colorScale" priority="16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N44:O52">
    <cfRule type="colorScale" priority="17">
      <colorScale>
        <cfvo type="min"/>
        <cfvo type="percentile" val="50"/>
        <cfvo type="max"/>
        <color rgb="FF57BB8A"/>
        <color rgb="FFFFFFFF"/>
        <color rgb="FFE67C73"/>
      </colorScale>
    </cfRule>
  </conditionalFormatting>
  <conditionalFormatting sqref="U22:U25 AG22:AG27 AA29 U55">
    <cfRule type="colorScale" priority="5">
      <colorScale>
        <cfvo type="min"/>
        <cfvo type="percentile" val="50"/>
        <cfvo type="max"/>
        <color rgb="FFE67C73"/>
        <color rgb="FFFFFFFF"/>
        <color rgb="FF57BB8A"/>
      </colorScale>
    </cfRule>
  </conditionalFormatting>
  <conditionalFormatting sqref="AF23:AF27">
    <cfRule type="colorScale" priority="12">
      <colorScale>
        <cfvo type="min"/>
        <cfvo type="percentile" val="50"/>
        <cfvo type="max"/>
        <color rgb="FFE67C73"/>
        <color rgb="FFFFFFFF"/>
        <color rgb="FF57BB8A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CDSL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Piyush Patel</dc:creator>
  <cp:lastModifiedBy>Piyush Patel</cp:lastModifiedBy>
  <dcterms:created xsi:type="dcterms:W3CDTF">2025-08-21T07:27:24Z</dcterms:created>
  <dcterms:modified xsi:type="dcterms:W3CDTF">2025-08-21T07:27:39Z</dcterms:modified>
</cp:coreProperties>
</file>