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profi\Desktop\Documents\Annual Result\Q1_fy26\"/>
    </mc:Choice>
  </mc:AlternateContent>
  <xr:revisionPtr revIDLastSave="0" documentId="8_{39797A2A-DD6D-40DB-8389-6CB72BC72894}" xr6:coauthVersionLast="47" xr6:coauthVersionMax="47" xr10:uidLastSave="{00000000-0000-0000-0000-000000000000}"/>
  <bookViews>
    <workbookView xWindow="-108" yWindow="-108" windowWidth="23256" windowHeight="12456" xr2:uid="{D931324A-8D2F-40BF-B889-3F520BE6DA7A}"/>
  </bookViews>
  <sheets>
    <sheet name="BAJFINANC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71" i="1" l="1"/>
  <c r="D70" i="1"/>
  <c r="U69" i="1"/>
  <c r="U68" i="1"/>
  <c r="T68" i="1"/>
  <c r="T67" i="1"/>
  <c r="T71" i="1" s="1"/>
  <c r="U66" i="1"/>
  <c r="E65" i="1"/>
  <c r="F65" i="1" s="1"/>
  <c r="F62" i="1" s="1"/>
  <c r="G62" i="1" s="1"/>
  <c r="G65" i="1" s="1"/>
  <c r="D65" i="1"/>
  <c r="D66" i="1" s="1"/>
  <c r="D67" i="1" s="1"/>
  <c r="T63" i="1"/>
  <c r="S63" i="1"/>
  <c r="V63" i="1" s="1"/>
  <c r="V62" i="1"/>
  <c r="U62" i="1"/>
  <c r="H62" i="1"/>
  <c r="E62" i="1"/>
  <c r="V61" i="1"/>
  <c r="U61" i="1"/>
  <c r="V60" i="1"/>
  <c r="U60" i="1"/>
  <c r="V59" i="1"/>
  <c r="Z58" i="1"/>
  <c r="Y58" i="1"/>
  <c r="AB58" i="1" s="1"/>
  <c r="V58" i="1"/>
  <c r="U58" i="1"/>
  <c r="P58" i="1"/>
  <c r="K58" i="1"/>
  <c r="F58" i="1"/>
  <c r="V57" i="1"/>
  <c r="U57" i="1"/>
  <c r="O57" i="1"/>
  <c r="N57" i="1"/>
  <c r="P57" i="1" s="1"/>
  <c r="K57" i="1"/>
  <c r="J57" i="1"/>
  <c r="I57" i="1"/>
  <c r="E57" i="1"/>
  <c r="D57" i="1"/>
  <c r="F57" i="1" s="1"/>
  <c r="AB56" i="1"/>
  <c r="AA56" i="1"/>
  <c r="V56" i="1"/>
  <c r="P56" i="1"/>
  <c r="K56" i="1"/>
  <c r="F56" i="1"/>
  <c r="AB55" i="1"/>
  <c r="AA55" i="1"/>
  <c r="V55" i="1"/>
  <c r="U55" i="1"/>
  <c r="P55" i="1"/>
  <c r="K55" i="1"/>
  <c r="F55" i="1"/>
  <c r="AB54" i="1"/>
  <c r="AA54" i="1"/>
  <c r="V54" i="1"/>
  <c r="U54" i="1"/>
  <c r="P54" i="1"/>
  <c r="K54" i="1"/>
  <c r="F54" i="1"/>
  <c r="AB53" i="1"/>
  <c r="V53" i="1"/>
  <c r="U53" i="1"/>
  <c r="P53" i="1"/>
  <c r="K53" i="1"/>
  <c r="F53" i="1"/>
  <c r="AB52" i="1"/>
  <c r="V52" i="1"/>
  <c r="U52" i="1"/>
  <c r="P52" i="1"/>
  <c r="K52" i="1"/>
  <c r="F52" i="1"/>
  <c r="AB51" i="1"/>
  <c r="V51" i="1"/>
  <c r="U51" i="1"/>
  <c r="P51" i="1"/>
  <c r="K51" i="1"/>
  <c r="F51" i="1"/>
  <c r="D9" i="1" s="1"/>
  <c r="Q46" i="1"/>
  <c r="Q48" i="1" s="1"/>
  <c r="O46" i="1"/>
  <c r="G36" i="1" s="1"/>
  <c r="R43" i="1"/>
  <c r="N43" i="1"/>
  <c r="M43" i="1"/>
  <c r="K43" i="1"/>
  <c r="J43" i="1"/>
  <c r="I43" i="1"/>
  <c r="G43" i="1"/>
  <c r="F43" i="1"/>
  <c r="E43" i="1"/>
  <c r="D43" i="1"/>
  <c r="R42" i="1"/>
  <c r="N42" i="1"/>
  <c r="M42" i="1"/>
  <c r="J42" i="1"/>
  <c r="I42" i="1"/>
  <c r="G42" i="1"/>
  <c r="F42" i="1"/>
  <c r="E42" i="1"/>
  <c r="D42" i="1"/>
  <c r="R41" i="1"/>
  <c r="N41" i="1"/>
  <c r="M41" i="1"/>
  <c r="J41" i="1"/>
  <c r="I41" i="1"/>
  <c r="G41" i="1"/>
  <c r="F41" i="1"/>
  <c r="E41" i="1"/>
  <c r="D41" i="1"/>
  <c r="R40" i="1"/>
  <c r="N40" i="1"/>
  <c r="M40" i="1"/>
  <c r="J40" i="1"/>
  <c r="I40" i="1"/>
  <c r="G40" i="1"/>
  <c r="F40" i="1"/>
  <c r="E40" i="1"/>
  <c r="O36" i="1"/>
  <c r="Q36" i="1" s="1"/>
  <c r="H36" i="1"/>
  <c r="F36" i="1"/>
  <c r="E36" i="1"/>
  <c r="O35" i="1"/>
  <c r="O41" i="1" s="1"/>
  <c r="L35" i="1"/>
  <c r="L43" i="1" s="1"/>
  <c r="K35" i="1"/>
  <c r="H35" i="1"/>
  <c r="H43" i="1" s="1"/>
  <c r="O34" i="1"/>
  <c r="Q34" i="1" s="1"/>
  <c r="L34" i="1"/>
  <c r="K34" i="1"/>
  <c r="H34" i="1"/>
  <c r="Q33" i="1"/>
  <c r="O33" i="1"/>
  <c r="P33" i="1" s="1"/>
  <c r="L33" i="1"/>
  <c r="K33" i="1"/>
  <c r="H33" i="1"/>
  <c r="Q32" i="1"/>
  <c r="P32" i="1"/>
  <c r="O32" i="1"/>
  <c r="L32" i="1"/>
  <c r="K32" i="1"/>
  <c r="H32" i="1"/>
  <c r="O31" i="1"/>
  <c r="Q31" i="1" s="1"/>
  <c r="L31" i="1"/>
  <c r="K31" i="1"/>
  <c r="H31" i="1"/>
  <c r="O30" i="1"/>
  <c r="Q30" i="1" s="1"/>
  <c r="L30" i="1"/>
  <c r="L42" i="1" s="1"/>
  <c r="K30" i="1"/>
  <c r="K42" i="1" s="1"/>
  <c r="H30" i="1"/>
  <c r="H42" i="1" s="1"/>
  <c r="Q29" i="1"/>
  <c r="O29" i="1"/>
  <c r="P29" i="1" s="1"/>
  <c r="L29" i="1"/>
  <c r="K29" i="1"/>
  <c r="H29" i="1"/>
  <c r="Q28" i="1"/>
  <c r="P28" i="1"/>
  <c r="O28" i="1"/>
  <c r="L28" i="1"/>
  <c r="K28" i="1"/>
  <c r="H28" i="1"/>
  <c r="O27" i="1"/>
  <c r="Q27" i="1" s="1"/>
  <c r="L27" i="1"/>
  <c r="K27" i="1"/>
  <c r="H27" i="1"/>
  <c r="O26" i="1"/>
  <c r="Q26" i="1" s="1"/>
  <c r="L26" i="1"/>
  <c r="L41" i="1" s="1"/>
  <c r="K26" i="1"/>
  <c r="H26" i="1"/>
  <c r="Q25" i="1"/>
  <c r="O25" i="1"/>
  <c r="P25" i="1" s="1"/>
  <c r="L25" i="1"/>
  <c r="K25" i="1"/>
  <c r="K41" i="1" s="1"/>
  <c r="H25" i="1"/>
  <c r="H41" i="1" s="1"/>
  <c r="Q24" i="1"/>
  <c r="P24" i="1"/>
  <c r="O24" i="1"/>
  <c r="L24" i="1"/>
  <c r="K24" i="1"/>
  <c r="H24" i="1"/>
  <c r="O23" i="1"/>
  <c r="Q23" i="1" s="1"/>
  <c r="L23" i="1"/>
  <c r="K23" i="1"/>
  <c r="H23" i="1"/>
  <c r="O22" i="1"/>
  <c r="Q22" i="1" s="1"/>
  <c r="L22" i="1"/>
  <c r="K22" i="1"/>
  <c r="H22" i="1"/>
  <c r="Q21" i="1"/>
  <c r="O21" i="1"/>
  <c r="P21" i="1" s="1"/>
  <c r="L21" i="1"/>
  <c r="K21" i="1"/>
  <c r="H21" i="1"/>
  <c r="Q20" i="1"/>
  <c r="P20" i="1"/>
  <c r="O20" i="1"/>
  <c r="L20" i="1"/>
  <c r="K20" i="1"/>
  <c r="H20" i="1"/>
  <c r="O19" i="1"/>
  <c r="Q19" i="1" s="1"/>
  <c r="L19" i="1"/>
  <c r="K19" i="1"/>
  <c r="H19" i="1"/>
  <c r="O18" i="1"/>
  <c r="Q18" i="1" s="1"/>
  <c r="L18" i="1"/>
  <c r="K18" i="1"/>
  <c r="H18" i="1"/>
  <c r="H40" i="1" s="1"/>
  <c r="H61" i="1" s="1"/>
  <c r="Q17" i="1"/>
  <c r="O17" i="1"/>
  <c r="P17" i="1" s="1"/>
  <c r="L17" i="1"/>
  <c r="K17" i="1"/>
  <c r="H17" i="1"/>
  <c r="Q16" i="1"/>
  <c r="P16" i="1"/>
  <c r="O16" i="1"/>
  <c r="L16" i="1"/>
  <c r="K16" i="1"/>
  <c r="H16" i="1"/>
  <c r="O15" i="1"/>
  <c r="Q15" i="1" s="1"/>
  <c r="L15" i="1"/>
  <c r="L40" i="1" s="1"/>
  <c r="K15" i="1"/>
  <c r="K40" i="1" s="1"/>
  <c r="H15" i="1"/>
  <c r="O14" i="1"/>
  <c r="Q14" i="1" s="1"/>
  <c r="L14" i="1"/>
  <c r="K14" i="1"/>
  <c r="H14" i="1"/>
  <c r="Q13" i="1"/>
  <c r="O13" i="1"/>
  <c r="P13" i="1" s="1"/>
  <c r="L13" i="1"/>
  <c r="K13" i="1"/>
  <c r="H13" i="1"/>
  <c r="Q12" i="1"/>
  <c r="P12" i="1"/>
  <c r="O12" i="1"/>
  <c r="L12" i="1"/>
  <c r="K12" i="1"/>
  <c r="H12" i="1"/>
  <c r="P9" i="1"/>
  <c r="J9" i="1"/>
  <c r="E9" i="1"/>
  <c r="C9" i="1"/>
  <c r="B9" i="1"/>
  <c r="L6" i="1"/>
  <c r="M9" i="1" s="1"/>
  <c r="K6" i="1"/>
  <c r="H6" i="1"/>
  <c r="D6" i="1"/>
  <c r="C6" i="1"/>
  <c r="K65" i="1" l="1"/>
  <c r="I65" i="1"/>
  <c r="J65" i="1" s="1"/>
  <c r="H65" i="1"/>
  <c r="S46" i="1"/>
  <c r="Q41" i="1"/>
  <c r="Q40" i="1"/>
  <c r="P41" i="1"/>
  <c r="L36" i="1"/>
  <c r="K36" i="1"/>
  <c r="U71" i="1"/>
  <c r="O40" i="1"/>
  <c r="S48" i="1"/>
  <c r="T46" i="1" s="1"/>
  <c r="R9" i="1" s="1"/>
  <c r="Q9" i="1"/>
  <c r="P15" i="1"/>
  <c r="P19" i="1"/>
  <c r="P23" i="1"/>
  <c r="P27" i="1"/>
  <c r="P31" i="1"/>
  <c r="P35" i="1"/>
  <c r="P43" i="1" s="1"/>
  <c r="R46" i="1"/>
  <c r="R48" i="1" s="1"/>
  <c r="Q35" i="1"/>
  <c r="Q43" i="1" s="1"/>
  <c r="P36" i="1"/>
  <c r="AA53" i="1"/>
  <c r="K9" i="1"/>
  <c r="P14" i="1"/>
  <c r="P18" i="1"/>
  <c r="P22" i="1"/>
  <c r="P26" i="1"/>
  <c r="P30" i="1"/>
  <c r="P34" i="1"/>
  <c r="O43" i="1"/>
  <c r="AA52" i="1"/>
  <c r="AA58" i="1"/>
  <c r="E66" i="1"/>
  <c r="L9" i="1"/>
  <c r="O42" i="1"/>
  <c r="AA51" i="1"/>
  <c r="U63" i="1"/>
  <c r="U67" i="1"/>
  <c r="M6" i="1"/>
  <c r="O9" i="1" s="1"/>
  <c r="U56" i="1"/>
  <c r="U59" i="1"/>
  <c r="N9" i="1" l="1"/>
  <c r="P42" i="1"/>
  <c r="N65" i="1"/>
  <c r="H66" i="1"/>
  <c r="L65" i="1"/>
  <c r="M65" i="1" s="1"/>
  <c r="P40" i="1"/>
  <c r="O65" i="1"/>
  <c r="F70" i="1" s="1"/>
  <c r="G70" i="1" s="1"/>
  <c r="F66" i="1"/>
  <c r="E67" i="1"/>
  <c r="Q42" i="1"/>
  <c r="N66" i="1" l="1"/>
  <c r="H67" i="1"/>
  <c r="L66" i="1"/>
  <c r="M66" i="1" s="1"/>
  <c r="G66" i="1"/>
  <c r="F67" i="1"/>
  <c r="I66" i="1" l="1"/>
  <c r="G67" i="1"/>
  <c r="K66" i="1"/>
  <c r="L67" i="1"/>
  <c r="M67" i="1" s="1"/>
  <c r="N67" i="1"/>
  <c r="I67" i="1" l="1"/>
  <c r="K67" i="1"/>
  <c r="J66" i="1"/>
  <c r="O66" i="1" s="1"/>
  <c r="J67" i="1" l="1"/>
  <c r="O67" i="1" s="1"/>
</calcChain>
</file>

<file path=xl/sharedStrings.xml><?xml version="1.0" encoding="utf-8"?>
<sst xmlns="http://schemas.openxmlformats.org/spreadsheetml/2006/main" count="237" uniqueCount="156">
  <si>
    <t>BAJAJ FINANCE</t>
  </si>
  <si>
    <t>MARKET</t>
  </si>
  <si>
    <t>INCOME</t>
  </si>
  <si>
    <t>BALANCESHEET</t>
  </si>
  <si>
    <t>BAJFINANCE</t>
  </si>
  <si>
    <t>MARKETCAP</t>
  </si>
  <si>
    <t>Price</t>
  </si>
  <si>
    <t>Equity</t>
  </si>
  <si>
    <t>FV</t>
  </si>
  <si>
    <t>Reserve</t>
  </si>
  <si>
    <t>AUM</t>
  </si>
  <si>
    <t>DEPOSITS</t>
  </si>
  <si>
    <t>BORROWING</t>
  </si>
  <si>
    <t>SALES</t>
  </si>
  <si>
    <t>PROFIT</t>
  </si>
  <si>
    <t>TRAIL_EPS</t>
  </si>
  <si>
    <t>ASSETS</t>
  </si>
  <si>
    <t>LIABILITIES</t>
  </si>
  <si>
    <t>EMPLOYEE</t>
  </si>
  <si>
    <t>COSTOFFUND</t>
  </si>
  <si>
    <t>FINANCE</t>
  </si>
  <si>
    <t>MARGIN</t>
  </si>
  <si>
    <t>SALES GRO</t>
  </si>
  <si>
    <t>AUM GR</t>
  </si>
  <si>
    <t>DEP %</t>
  </si>
  <si>
    <t>GNPA%</t>
  </si>
  <si>
    <t>PCR</t>
  </si>
  <si>
    <t>CAR</t>
  </si>
  <si>
    <t>LCR</t>
  </si>
  <si>
    <t>DEBTRATIO</t>
  </si>
  <si>
    <t>ROA</t>
  </si>
  <si>
    <t>ROE</t>
  </si>
  <si>
    <t>ROPE</t>
  </si>
  <si>
    <t>Trail_PE</t>
  </si>
  <si>
    <t>F-YIELD</t>
  </si>
  <si>
    <t>BOOKVALUE</t>
  </si>
  <si>
    <t>P/BV X</t>
  </si>
  <si>
    <t>PEG</t>
  </si>
  <si>
    <t>Actual</t>
  </si>
  <si>
    <t>Year</t>
  </si>
  <si>
    <t>Sales</t>
  </si>
  <si>
    <t>Profit</t>
  </si>
  <si>
    <t>EPS</t>
  </si>
  <si>
    <t>Margin</t>
  </si>
  <si>
    <t>PriceLow</t>
  </si>
  <si>
    <t>PriceHigh</t>
  </si>
  <si>
    <t>LPE</t>
  </si>
  <si>
    <t>HPE</t>
  </si>
  <si>
    <t>Researve</t>
  </si>
  <si>
    <t>BookValue</t>
  </si>
  <si>
    <t>LBV</t>
  </si>
  <si>
    <t>HBV</t>
  </si>
  <si>
    <t>NETNPA</t>
  </si>
  <si>
    <t>fy_2002</t>
  </si>
  <si>
    <t>fy_2003</t>
  </si>
  <si>
    <t>fy_2004</t>
  </si>
  <si>
    <t>fy_2005</t>
  </si>
  <si>
    <t>fy_2006</t>
  </si>
  <si>
    <t>fy_2007</t>
  </si>
  <si>
    <t>fy_2008</t>
  </si>
  <si>
    <t>fy_2009</t>
  </si>
  <si>
    <t>fy_2010</t>
  </si>
  <si>
    <t>fy_2011</t>
  </si>
  <si>
    <t>fy_2012</t>
  </si>
  <si>
    <t>fy_2013</t>
  </si>
  <si>
    <t>fy_2014</t>
  </si>
  <si>
    <t>fy_2015</t>
  </si>
  <si>
    <t>fy_2016</t>
  </si>
  <si>
    <t>SplitBonus</t>
  </si>
  <si>
    <t>fy_2017</t>
  </si>
  <si>
    <t>fy_2018</t>
  </si>
  <si>
    <t>fy_2019</t>
  </si>
  <si>
    <t>fy_2020</t>
  </si>
  <si>
    <t>fy_2021</t>
  </si>
  <si>
    <t>fy_2022</t>
  </si>
  <si>
    <t>fy_2023</t>
  </si>
  <si>
    <t>fy_2024</t>
  </si>
  <si>
    <t>fy_2025</t>
  </si>
  <si>
    <t>Split&amp;Bonus</t>
  </si>
  <si>
    <t>Tr.fy_2026</t>
  </si>
  <si>
    <t>GROWTH</t>
  </si>
  <si>
    <t>FYEAR</t>
  </si>
  <si>
    <t>Growth 20Y LONGTERM</t>
  </si>
  <si>
    <t>Growth 10y MIDTERM</t>
  </si>
  <si>
    <t>Growth 5y SHORTTERM</t>
  </si>
  <si>
    <t>Last Year Gr</t>
  </si>
  <si>
    <t>TREND</t>
  </si>
  <si>
    <t>H1_FY_25</t>
  </si>
  <si>
    <t>9M_FY_25</t>
  </si>
  <si>
    <t>FY_25</t>
  </si>
  <si>
    <t>Q1_FY_26</t>
  </si>
  <si>
    <t>EST_FY26</t>
  </si>
  <si>
    <t>TRAIL-EPS</t>
  </si>
  <si>
    <t>Q2_FY_25</t>
  </si>
  <si>
    <t>Q3_FY_25</t>
  </si>
  <si>
    <t>Q4_FY_25</t>
  </si>
  <si>
    <t>EPS_25</t>
  </si>
  <si>
    <t>T_EPS</t>
  </si>
  <si>
    <t>F_EPS_26</t>
  </si>
  <si>
    <t>F_PEG.</t>
  </si>
  <si>
    <t>PE_25</t>
  </si>
  <si>
    <t>T_PE</t>
  </si>
  <si>
    <t>R_PE_26</t>
  </si>
  <si>
    <t>Quarterly</t>
  </si>
  <si>
    <t>RESULT</t>
  </si>
  <si>
    <t>Q1_FY_25</t>
  </si>
  <si>
    <t>Q4_FY_24</t>
  </si>
  <si>
    <t>FY_24</t>
  </si>
  <si>
    <t>SEGMENT AUM</t>
  </si>
  <si>
    <t>SHARE</t>
  </si>
  <si>
    <t>MAJORCOST</t>
  </si>
  <si>
    <t>MORTGAGES</t>
  </si>
  <si>
    <t>Urban 82C</t>
  </si>
  <si>
    <t>COST</t>
  </si>
  <si>
    <t xml:space="preserve">MSME lending </t>
  </si>
  <si>
    <t>IMPARIMENT</t>
  </si>
  <si>
    <t>Urban Sales Finance</t>
  </si>
  <si>
    <t>OTHERCOST</t>
  </si>
  <si>
    <t xml:space="preserve">Rural B2C </t>
  </si>
  <si>
    <t>COMMISION</t>
  </si>
  <si>
    <t xml:space="preserve">Commercial lending </t>
  </si>
  <si>
    <t>D&amp;A</t>
  </si>
  <si>
    <t xml:space="preserve">Loan against Securities </t>
  </si>
  <si>
    <t>GROSS NPA</t>
  </si>
  <si>
    <t>2&amp;3 WHEELER FIN</t>
  </si>
  <si>
    <t>TOTAL</t>
  </si>
  <si>
    <t xml:space="preserve">Rural Sales Finance </t>
  </si>
  <si>
    <t>Expectation</t>
  </si>
  <si>
    <t>YEAR</t>
  </si>
  <si>
    <t>Gold Loans</t>
  </si>
  <si>
    <t>LONG TERM</t>
  </si>
  <si>
    <t>Car Loans</t>
  </si>
  <si>
    <t>FY_2026</t>
  </si>
  <si>
    <t>MFI</t>
  </si>
  <si>
    <t>Base on EPS</t>
  </si>
  <si>
    <t>Base on BV</t>
  </si>
  <si>
    <t>Blended EPS(60%)+PBV(40%)</t>
  </si>
  <si>
    <t>Estimates</t>
  </si>
  <si>
    <t>EST_YEARS</t>
  </si>
  <si>
    <t>LOW PRICE RANGE</t>
  </si>
  <si>
    <t>FAIRVALUE@EPS</t>
  </si>
  <si>
    <t>HIGH PRICE RANGE</t>
  </si>
  <si>
    <t>FAIRVALUE@BV</t>
  </si>
  <si>
    <t>Blended Farivalue</t>
  </si>
  <si>
    <t>SHP</t>
  </si>
  <si>
    <t>FY_16</t>
  </si>
  <si>
    <t>FY_2030</t>
  </si>
  <si>
    <t>PROMOTER</t>
  </si>
  <si>
    <t>FY_2035</t>
  </si>
  <si>
    <t>MUTUALFUND</t>
  </si>
  <si>
    <t>FII</t>
  </si>
  <si>
    <t>Company</t>
  </si>
  <si>
    <t>STRATEGIC WT %</t>
  </si>
  <si>
    <t>TAF</t>
  </si>
  <si>
    <t>Tactical Wt (%)</t>
  </si>
  <si>
    <t>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</si>
</sst>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"/>
    <numFmt numFmtId="166" formatCode="#,##0.0"/>
    <numFmt numFmtId="167" formatCode="#,##0;\(#,##0\)"/>
  </numFmts>
  <fonts count="28" x14ac:knownFonts="1">
    <font>
      <sz val="11"/>
      <color theme="1"/>
      <name val="Arial"/>
      <scheme val="minor"/>
    </font>
    <font>
      <sz val="11"/>
      <color theme="1"/>
      <name val="Arial"/>
      <scheme val="minor"/>
    </font>
    <font>
      <sz val="9"/>
      <color rgb="FF000000"/>
      <name val="Arial"/>
    </font>
    <font>
      <sz val="36"/>
      <color rgb="FFFFFFFF"/>
      <name val="Arial"/>
      <scheme val="minor"/>
    </font>
    <font>
      <sz val="11"/>
      <color theme="10"/>
      <name val="Calibri"/>
    </font>
    <font>
      <sz val="11"/>
      <color theme="1"/>
      <name val="Arial"/>
    </font>
    <font>
      <sz val="11"/>
      <color theme="1"/>
      <name val="Calibri"/>
    </font>
    <font>
      <b/>
      <sz val="11"/>
      <color rgb="FFFFFFFF"/>
      <name val="Source Code Pro"/>
    </font>
    <font>
      <sz val="7"/>
      <color rgb="FF000000"/>
      <name val="Arial"/>
    </font>
    <font>
      <sz val="11"/>
      <color theme="1"/>
      <name val="Source Code Pro"/>
    </font>
    <font>
      <sz val="11"/>
      <color rgb="FF0000FF"/>
      <name val="Source Code Pro"/>
    </font>
    <font>
      <b/>
      <sz val="11"/>
      <color theme="0"/>
      <name val="Source Code Pro"/>
    </font>
    <font>
      <sz val="11"/>
      <color rgb="FF9C0006"/>
      <name val="Source Code Pro"/>
    </font>
    <font>
      <b/>
      <i/>
      <sz val="11"/>
      <color rgb="FF000000"/>
      <name val="Source Code Pro"/>
    </font>
    <font>
      <b/>
      <sz val="11"/>
      <color theme="0"/>
      <name val="Calibri"/>
    </font>
    <font>
      <b/>
      <i/>
      <sz val="11"/>
      <color rgb="FF7F7F7F"/>
      <name val="Source Code Pro"/>
    </font>
    <font>
      <b/>
      <sz val="11"/>
      <color theme="1"/>
      <name val="Source Code Pro"/>
    </font>
    <font>
      <sz val="25"/>
      <color theme="1"/>
      <name val="Arial"/>
      <scheme val="minor"/>
    </font>
    <font>
      <sz val="11"/>
      <name val="Arial"/>
    </font>
    <font>
      <b/>
      <sz val="11"/>
      <color rgb="FFFFFFFF"/>
      <name val="Calibri"/>
    </font>
    <font>
      <b/>
      <sz val="11"/>
      <color theme="1"/>
      <name val="Arial"/>
    </font>
    <font>
      <b/>
      <sz val="11"/>
      <color theme="1"/>
      <name val="Arial"/>
      <scheme val="minor"/>
    </font>
    <font>
      <b/>
      <i/>
      <sz val="11"/>
      <color theme="1"/>
      <name val="Arial"/>
      <scheme val="minor"/>
    </font>
    <font>
      <i/>
      <sz val="11"/>
      <color rgb="FF0C0C0C"/>
      <name val="Times New Roman"/>
    </font>
    <font>
      <i/>
      <sz val="11"/>
      <color theme="1"/>
      <name val="Arial"/>
    </font>
    <font>
      <b/>
      <sz val="9"/>
      <color rgb="FFFFFFFF"/>
      <name val="Times New Roman"/>
    </font>
    <font>
      <b/>
      <sz val="11"/>
      <color theme="1"/>
      <name val="Calibri"/>
    </font>
    <font>
      <b/>
      <i/>
      <sz val="11"/>
      <color theme="1"/>
      <name val="Source Code Pro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73763"/>
        <bgColor rgb="FF073763"/>
      </patternFill>
    </fill>
    <fill>
      <patternFill patternType="solid">
        <fgColor rgb="FF4F81BD"/>
        <bgColor rgb="FF4F81BD"/>
      </patternFill>
    </fill>
    <fill>
      <patternFill patternType="solid">
        <fgColor theme="4"/>
        <bgColor theme="4"/>
      </patternFill>
    </fill>
    <fill>
      <patternFill patternType="solid">
        <fgColor rgb="FFEAF1DD"/>
        <bgColor rgb="FFEAF1DD"/>
      </patternFill>
    </fill>
    <fill>
      <patternFill patternType="solid">
        <fgColor rgb="FFFFC7CE"/>
        <bgColor rgb="FFFFC7CE"/>
      </patternFill>
    </fill>
    <fill>
      <patternFill patternType="solid">
        <fgColor rgb="FF999999"/>
        <bgColor rgb="FF999999"/>
      </patternFill>
    </fill>
    <fill>
      <patternFill patternType="solid">
        <fgColor rgb="FF4472C4"/>
        <bgColor rgb="FF4472C4"/>
      </patternFill>
    </fill>
    <fill>
      <patternFill patternType="solid">
        <fgColor rgb="FFD9D9D9"/>
        <bgColor rgb="FFD9D9D9"/>
      </patternFill>
    </fill>
    <fill>
      <patternFill patternType="solid">
        <fgColor rgb="FF0C343D"/>
        <bgColor rgb="FF0C343D"/>
      </patternFill>
    </fill>
    <fill>
      <patternFill patternType="solid">
        <fgColor rgb="FF57BB8A"/>
        <bgColor rgb="FF57BB8A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4" fontId="2" fillId="2" borderId="0" xfId="0" applyNumberFormat="1" applyFont="1" applyFill="1" applyAlignment="1">
      <alignment horizontal="right" wrapText="1"/>
    </xf>
    <xf numFmtId="0" fontId="3" fillId="3" borderId="0" xfId="0" applyFont="1" applyFill="1" applyAlignment="1">
      <alignment horizontal="center"/>
    </xf>
    <xf numFmtId="0" fontId="0" fillId="0" borderId="0" xfId="0"/>
    <xf numFmtId="0" fontId="4" fillId="2" borderId="0" xfId="0" applyFont="1" applyFill="1" applyAlignment="1">
      <alignment horizontal="right" wrapText="1"/>
    </xf>
    <xf numFmtId="0" fontId="5" fillId="2" borderId="0" xfId="0" applyFont="1" applyFill="1"/>
    <xf numFmtId="0" fontId="6" fillId="2" borderId="0" xfId="0" applyFont="1" applyFill="1"/>
    <xf numFmtId="0" fontId="1" fillId="0" borderId="0" xfId="0" applyFont="1"/>
    <xf numFmtId="0" fontId="7" fillId="4" borderId="1" xfId="0" applyFont="1" applyFill="1" applyBorder="1"/>
    <xf numFmtId="9" fontId="6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left" wrapText="1"/>
    </xf>
    <xf numFmtId="0" fontId="9" fillId="0" borderId="1" xfId="0" applyFont="1" applyBorder="1"/>
    <xf numFmtId="1" fontId="9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2" fontId="9" fillId="0" borderId="1" xfId="0" applyNumberFormat="1" applyFont="1" applyBorder="1" applyAlignment="1">
      <alignment horizontal="right"/>
    </xf>
    <xf numFmtId="0" fontId="10" fillId="2" borderId="1" xfId="0" applyFont="1" applyFill="1" applyBorder="1" applyAlignment="1">
      <alignment horizontal="right" wrapText="1"/>
    </xf>
    <xf numFmtId="10" fontId="1" fillId="0" borderId="0" xfId="0" applyNumberFormat="1" applyFont="1"/>
    <xf numFmtId="9" fontId="1" fillId="0" borderId="0" xfId="0" applyNumberFormat="1" applyFont="1"/>
    <xf numFmtId="4" fontId="1" fillId="0" borderId="0" xfId="0" applyNumberFormat="1" applyFont="1"/>
    <xf numFmtId="9" fontId="9" fillId="0" borderId="0" xfId="0" applyNumberFormat="1" applyFont="1"/>
    <xf numFmtId="0" fontId="9" fillId="0" borderId="0" xfId="0" applyFont="1"/>
    <xf numFmtId="9" fontId="7" fillId="4" borderId="1" xfId="0" applyNumberFormat="1" applyFont="1" applyFill="1" applyBorder="1"/>
    <xf numFmtId="9" fontId="9" fillId="0" borderId="1" xfId="0" applyNumberFormat="1" applyFont="1" applyBorder="1" applyAlignment="1">
      <alignment horizontal="right"/>
    </xf>
    <xf numFmtId="9" fontId="1" fillId="0" borderId="1" xfId="0" applyNumberFormat="1" applyFont="1" applyBorder="1"/>
    <xf numFmtId="10" fontId="1" fillId="0" borderId="1" xfId="0" applyNumberFormat="1" applyFont="1" applyBorder="1"/>
    <xf numFmtId="10" fontId="9" fillId="0" borderId="1" xfId="0" applyNumberFormat="1" applyFont="1" applyBorder="1" applyAlignment="1">
      <alignment horizontal="right"/>
    </xf>
    <xf numFmtId="164" fontId="9" fillId="0" borderId="1" xfId="0" applyNumberFormat="1" applyFont="1" applyBorder="1" applyAlignment="1">
      <alignment horizontal="right"/>
    </xf>
    <xf numFmtId="165" fontId="9" fillId="0" borderId="1" xfId="0" applyNumberFormat="1" applyFont="1" applyBorder="1" applyAlignment="1">
      <alignment horizontal="right"/>
    </xf>
    <xf numFmtId="0" fontId="9" fillId="2" borderId="0" xfId="0" applyFont="1" applyFill="1"/>
    <xf numFmtId="0" fontId="9" fillId="2" borderId="0" xfId="0" applyFont="1" applyFill="1" applyAlignment="1">
      <alignment horizontal="left"/>
    </xf>
    <xf numFmtId="1" fontId="1" fillId="0" borderId="0" xfId="0" applyNumberFormat="1" applyFont="1"/>
    <xf numFmtId="0" fontId="11" fillId="5" borderId="1" xfId="0" applyFont="1" applyFill="1" applyBorder="1"/>
    <xf numFmtId="0" fontId="11" fillId="5" borderId="1" xfId="0" applyFont="1" applyFill="1" applyBorder="1" applyAlignment="1">
      <alignment horizontal="left"/>
    </xf>
    <xf numFmtId="0" fontId="7" fillId="5" borderId="1" xfId="0" applyFont="1" applyFill="1" applyBorder="1"/>
    <xf numFmtId="164" fontId="7" fillId="5" borderId="1" xfId="0" applyNumberFormat="1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left"/>
    </xf>
    <xf numFmtId="1" fontId="9" fillId="6" borderId="1" xfId="0" applyNumberFormat="1" applyFont="1" applyFill="1" applyBorder="1"/>
    <xf numFmtId="1" fontId="9" fillId="2" borderId="1" xfId="0" applyNumberFormat="1" applyFont="1" applyFill="1" applyBorder="1"/>
    <xf numFmtId="9" fontId="9" fillId="2" borderId="1" xfId="0" applyNumberFormat="1" applyFont="1" applyFill="1" applyBorder="1"/>
    <xf numFmtId="1" fontId="1" fillId="0" borderId="1" xfId="0" applyNumberFormat="1" applyFont="1" applyBorder="1"/>
    <xf numFmtId="164" fontId="9" fillId="0" borderId="1" xfId="0" applyNumberFormat="1" applyFont="1" applyBorder="1"/>
    <xf numFmtId="1" fontId="12" fillId="7" borderId="1" xfId="0" applyNumberFormat="1" applyFont="1" applyFill="1" applyBorder="1"/>
    <xf numFmtId="0" fontId="9" fillId="6" borderId="1" xfId="0" applyFont="1" applyFill="1" applyBorder="1"/>
    <xf numFmtId="1" fontId="9" fillId="0" borderId="1" xfId="0" applyNumberFormat="1" applyFont="1" applyBorder="1"/>
    <xf numFmtId="0" fontId="1" fillId="0" borderId="1" xfId="0" applyFont="1" applyBorder="1"/>
    <xf numFmtId="1" fontId="11" fillId="5" borderId="1" xfId="0" applyNumberFormat="1" applyFont="1" applyFill="1" applyBorder="1"/>
    <xf numFmtId="0" fontId="7" fillId="5" borderId="1" xfId="0" applyFont="1" applyFill="1" applyBorder="1" applyAlignment="1">
      <alignment horizontal="left"/>
    </xf>
    <xf numFmtId="9" fontId="13" fillId="2" borderId="1" xfId="0" applyNumberFormat="1" applyFont="1" applyFill="1" applyBorder="1"/>
    <xf numFmtId="3" fontId="13" fillId="2" borderId="1" xfId="0" applyNumberFormat="1" applyFont="1" applyFill="1" applyBorder="1"/>
    <xf numFmtId="166" fontId="13" fillId="2" borderId="1" xfId="0" applyNumberFormat="1" applyFont="1" applyFill="1" applyBorder="1"/>
    <xf numFmtId="10" fontId="13" fillId="2" borderId="1" xfId="0" applyNumberFormat="1" applyFont="1" applyFill="1" applyBorder="1"/>
    <xf numFmtId="0" fontId="14" fillId="2" borderId="0" xfId="0" applyFont="1" applyFill="1"/>
    <xf numFmtId="0" fontId="1" fillId="2" borderId="0" xfId="0" applyFont="1" applyFill="1"/>
    <xf numFmtId="0" fontId="9" fillId="2" borderId="2" xfId="0" applyFont="1" applyFill="1" applyBorder="1"/>
    <xf numFmtId="0" fontId="15" fillId="2" borderId="2" xfId="0" applyFont="1" applyFill="1" applyBorder="1"/>
    <xf numFmtId="0" fontId="11" fillId="2" borderId="2" xfId="0" applyFont="1" applyFill="1" applyBorder="1"/>
    <xf numFmtId="1" fontId="7" fillId="5" borderId="1" xfId="0" applyNumberFormat="1" applyFont="1" applyFill="1" applyBorder="1"/>
    <xf numFmtId="1" fontId="7" fillId="5" borderId="1" xfId="0" applyNumberFormat="1" applyFont="1" applyFill="1" applyBorder="1" applyAlignment="1">
      <alignment horizontal="center"/>
    </xf>
    <xf numFmtId="2" fontId="9" fillId="2" borderId="1" xfId="0" applyNumberFormat="1" applyFont="1" applyFill="1" applyBorder="1"/>
    <xf numFmtId="2" fontId="16" fillId="2" borderId="1" xfId="0" applyNumberFormat="1" applyFont="1" applyFill="1" applyBorder="1"/>
    <xf numFmtId="2" fontId="9" fillId="2" borderId="1" xfId="0" applyNumberFormat="1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165" fontId="17" fillId="8" borderId="3" xfId="0" applyNumberFormat="1" applyFont="1" applyFill="1" applyBorder="1" applyAlignment="1">
      <alignment horizontal="center" vertical="center"/>
    </xf>
    <xf numFmtId="0" fontId="18" fillId="0" borderId="4" xfId="0" applyFont="1" applyBorder="1"/>
    <xf numFmtId="164" fontId="9" fillId="2" borderId="1" xfId="0" applyNumberFormat="1" applyFont="1" applyFill="1" applyBorder="1"/>
    <xf numFmtId="0" fontId="18" fillId="0" borderId="2" xfId="0" applyFont="1" applyBorder="1"/>
    <xf numFmtId="0" fontId="14" fillId="5" borderId="1" xfId="0" applyFont="1" applyFill="1" applyBorder="1"/>
    <xf numFmtId="0" fontId="19" fillId="5" borderId="1" xfId="0" applyFont="1" applyFill="1" applyBorder="1"/>
    <xf numFmtId="9" fontId="9" fillId="0" borderId="1" xfId="0" applyNumberFormat="1" applyFont="1" applyBorder="1"/>
    <xf numFmtId="165" fontId="9" fillId="2" borderId="1" xfId="0" applyNumberFormat="1" applyFont="1" applyFill="1" applyBorder="1"/>
    <xf numFmtId="0" fontId="5" fillId="2" borderId="4" xfId="0" applyFont="1" applyFill="1" applyBorder="1"/>
    <xf numFmtId="10" fontId="5" fillId="2" borderId="4" xfId="0" applyNumberFormat="1" applyFont="1" applyFill="1" applyBorder="1"/>
    <xf numFmtId="10" fontId="9" fillId="2" borderId="1" xfId="0" applyNumberFormat="1" applyFont="1" applyFill="1" applyBorder="1"/>
    <xf numFmtId="0" fontId="20" fillId="2" borderId="5" xfId="0" applyFont="1" applyFill="1" applyBorder="1"/>
    <xf numFmtId="9" fontId="21" fillId="0" borderId="5" xfId="0" applyNumberFormat="1" applyFont="1" applyBorder="1"/>
    <xf numFmtId="9" fontId="20" fillId="2" borderId="5" xfId="0" applyNumberFormat="1" applyFont="1" applyFill="1" applyBorder="1"/>
    <xf numFmtId="0" fontId="11" fillId="5" borderId="6" xfId="0" applyFont="1" applyFill="1" applyBorder="1"/>
    <xf numFmtId="0" fontId="9" fillId="0" borderId="2" xfId="0" applyFont="1" applyBorder="1"/>
    <xf numFmtId="1" fontId="9" fillId="2" borderId="2" xfId="0" applyNumberFormat="1" applyFont="1" applyFill="1" applyBorder="1"/>
    <xf numFmtId="9" fontId="9" fillId="0" borderId="2" xfId="0" applyNumberFormat="1" applyFont="1" applyBorder="1"/>
    <xf numFmtId="0" fontId="15" fillId="2" borderId="1" xfId="0" applyFont="1" applyFill="1" applyBorder="1" applyAlignment="1">
      <alignment horizontal="left"/>
    </xf>
    <xf numFmtId="164" fontId="13" fillId="2" borderId="1" xfId="0" applyNumberFormat="1" applyFont="1" applyFill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2" fillId="0" borderId="5" xfId="0" applyFont="1" applyBorder="1"/>
    <xf numFmtId="9" fontId="22" fillId="0" borderId="5" xfId="0" applyNumberFormat="1" applyFont="1" applyBorder="1"/>
    <xf numFmtId="0" fontId="19" fillId="9" borderId="1" xfId="0" applyFont="1" applyFill="1" applyBorder="1" applyAlignment="1">
      <alignment horizontal="center"/>
    </xf>
    <xf numFmtId="1" fontId="9" fillId="10" borderId="1" xfId="0" applyNumberFormat="1" applyFont="1" applyFill="1" applyBorder="1"/>
    <xf numFmtId="3" fontId="23" fillId="10" borderId="1" xfId="0" applyNumberFormat="1" applyFont="1" applyFill="1" applyBorder="1" applyAlignment="1">
      <alignment horizontal="center"/>
    </xf>
    <xf numFmtId="167" fontId="5" fillId="10" borderId="1" xfId="0" applyNumberFormat="1" applyFont="1" applyFill="1" applyBorder="1" applyAlignment="1">
      <alignment horizontal="right"/>
    </xf>
    <xf numFmtId="167" fontId="24" fillId="10" borderId="1" xfId="0" applyNumberFormat="1" applyFont="1" applyFill="1" applyBorder="1" applyAlignment="1">
      <alignment horizontal="center"/>
    </xf>
    <xf numFmtId="167" fontId="1" fillId="0" borderId="0" xfId="0" applyNumberFormat="1" applyFont="1"/>
    <xf numFmtId="0" fontId="19" fillId="5" borderId="0" xfId="0" applyFont="1" applyFill="1"/>
    <xf numFmtId="0" fontId="14" fillId="5" borderId="0" xfId="0" applyFont="1" applyFill="1"/>
    <xf numFmtId="164" fontId="1" fillId="0" borderId="0" xfId="0" applyNumberFormat="1" applyFont="1"/>
    <xf numFmtId="0" fontId="25" fillId="11" borderId="1" xfId="0" applyFont="1" applyFill="1" applyBorder="1" applyAlignment="1">
      <alignment wrapText="1"/>
    </xf>
    <xf numFmtId="1" fontId="25" fillId="11" borderId="1" xfId="0" applyNumberFormat="1" applyFont="1" applyFill="1" applyBorder="1" applyAlignment="1">
      <alignment wrapText="1"/>
    </xf>
    <xf numFmtId="0" fontId="26" fillId="2" borderId="7" xfId="0" applyFont="1" applyFill="1" applyBorder="1"/>
    <xf numFmtId="9" fontId="5" fillId="2" borderId="7" xfId="0" applyNumberFormat="1" applyFont="1" applyFill="1" applyBorder="1"/>
    <xf numFmtId="9" fontId="1" fillId="0" borderId="7" xfId="0" applyNumberFormat="1" applyFont="1" applyBorder="1"/>
    <xf numFmtId="10" fontId="5" fillId="12" borderId="1" xfId="0" applyNumberFormat="1" applyFont="1" applyFill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0" fontId="5" fillId="2" borderId="0" xfId="0" applyFont="1" applyFill="1" applyAlignment="1">
      <alignment horizontal="left"/>
    </xf>
    <xf numFmtId="0" fontId="27" fillId="2" borderId="8" xfId="0" applyFont="1" applyFill="1" applyBorder="1"/>
    <xf numFmtId="9" fontId="27" fillId="2" borderId="8" xfId="0" applyNumberFormat="1" applyFont="1" applyFill="1" applyBorder="1"/>
    <xf numFmtId="9" fontId="27" fillId="0" borderId="8" xfId="0" applyNumberFormat="1" applyFont="1" applyBorder="1"/>
    <xf numFmtId="165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Sales and Sales Growth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BAJFINANCE!$D$107</c:f>
              <c:strCache>
                <c:ptCount val="1"/>
              </c:strCache>
            </c:strRef>
          </c:tx>
          <c:invertIfNegative val="1"/>
          <c:cat>
            <c:numRef>
              <c:f>BAJFINANCE!$C$108:$C$129</c:f>
              <c:numCache>
                <c:formatCode>General</c:formatCode>
                <c:ptCount val="22"/>
              </c:numCache>
            </c:numRef>
          </c:cat>
          <c:val>
            <c:numRef>
              <c:f>BAJFINANCE!$D$108:$D$129</c:f>
              <c:numCache>
                <c:formatCode>0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0-3956-4813-A571-5AEE0300CE39}"/>
            </c:ext>
          </c:extLst>
        </c:ser>
        <c:ser>
          <c:idx val="1"/>
          <c:order val="1"/>
          <c:tx>
            <c:strRef>
              <c:f>BAJFINANCE!$E$107</c:f>
              <c:strCache>
                <c:ptCount val="1"/>
              </c:strCache>
            </c:strRef>
          </c:tx>
          <c:invertIfNegative val="1"/>
          <c:cat>
            <c:numRef>
              <c:f>BAJFINANCE!$C$108:$C$129</c:f>
              <c:numCache>
                <c:formatCode>General</c:formatCode>
                <c:ptCount val="22"/>
              </c:numCache>
            </c:numRef>
          </c:cat>
          <c:val>
            <c:numRef>
              <c:f>BAJFINANCE!$E$108:$E$129</c:f>
              <c:numCache>
                <c:formatCode>0%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1-3956-4813-A571-5AEE0300C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1062401"/>
        <c:axId val="869362770"/>
      </c:barChart>
      <c:catAx>
        <c:axId val="13810624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69362770"/>
        <c:crosses val="autoZero"/>
        <c:auto val="1"/>
        <c:lblAlgn val="ctr"/>
        <c:lblOffset val="100"/>
        <c:noMultiLvlLbl val="1"/>
      </c:catAx>
      <c:valAx>
        <c:axId val="869362770"/>
        <c:scaling>
          <c:orientation val="minMax"/>
        </c:scaling>
        <c:delete val="0"/>
        <c:axPos val="l"/>
        <c:numFmt formatCode="0" sourceLinked="1"/>
        <c:majorTickMark val="cross"/>
        <c:minorTickMark val="cross"/>
        <c:tickLblPos val="nextTo"/>
        <c:spPr>
          <a:ln>
            <a:noFill/>
          </a:ln>
        </c:spPr>
        <c:crossAx val="1381062401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Profit and Profit Growth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BAJFINANCE!$D$132</c:f>
              <c:strCache>
                <c:ptCount val="1"/>
              </c:strCache>
            </c:strRef>
          </c:tx>
          <c:invertIfNegative val="1"/>
          <c:cat>
            <c:numRef>
              <c:f>BAJFINANCE!$C$133:$C$154</c:f>
              <c:numCache>
                <c:formatCode>General</c:formatCode>
                <c:ptCount val="22"/>
              </c:numCache>
            </c:numRef>
          </c:cat>
          <c:val>
            <c:numRef>
              <c:f>BAJFINANCE!$D$133:$D$154</c:f>
              <c:numCache>
                <c:formatCode>0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0-C612-4284-94B8-2A81FACA0C53}"/>
            </c:ext>
          </c:extLst>
        </c:ser>
        <c:ser>
          <c:idx val="1"/>
          <c:order val="1"/>
          <c:tx>
            <c:strRef>
              <c:f>BAJFINANCE!$E$132</c:f>
              <c:strCache>
                <c:ptCount val="1"/>
              </c:strCache>
            </c:strRef>
          </c:tx>
          <c:invertIfNegative val="1"/>
          <c:cat>
            <c:numRef>
              <c:f>BAJFINANCE!$C$133:$C$154</c:f>
              <c:numCache>
                <c:formatCode>General</c:formatCode>
                <c:ptCount val="22"/>
              </c:numCache>
            </c:numRef>
          </c:cat>
          <c:val>
            <c:numRef>
              <c:f>BAJFINANCE!$E$133:$E$154</c:f>
              <c:numCache>
                <c:formatCode>0%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1-C612-4284-94B8-2A81FACA0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8199886"/>
        <c:axId val="37846863"/>
      </c:barChart>
      <c:catAx>
        <c:axId val="92819988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7846863"/>
        <c:crosses val="autoZero"/>
        <c:auto val="1"/>
        <c:lblAlgn val="ctr"/>
        <c:lblOffset val="100"/>
        <c:noMultiLvlLbl val="1"/>
      </c:catAx>
      <c:valAx>
        <c:axId val="37846863"/>
        <c:scaling>
          <c:orientation val="minMax"/>
        </c:scaling>
        <c:delete val="0"/>
        <c:axPos val="l"/>
        <c:numFmt formatCode="0" sourceLinked="1"/>
        <c:majorTickMark val="cross"/>
        <c:minorTickMark val="cross"/>
        <c:tickLblPos val="nextTo"/>
        <c:spPr>
          <a:ln>
            <a:noFill/>
          </a:ln>
        </c:spPr>
        <c:crossAx val="928199886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Margin vs Year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BAJFINANCE!$D$157</c:f>
              <c:strCache>
                <c:ptCount val="1"/>
              </c:strCache>
            </c:strRef>
          </c:tx>
          <c:invertIfNegative val="1"/>
          <c:cat>
            <c:numRef>
              <c:f>BAJFINANCE!$C$158:$C$179</c:f>
              <c:numCache>
                <c:formatCode>General</c:formatCode>
                <c:ptCount val="22"/>
              </c:numCache>
            </c:numRef>
          </c:cat>
          <c:val>
            <c:numRef>
              <c:f>BAJFINANCE!$D$158:$D$179</c:f>
              <c:numCache>
                <c:formatCode>0%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0-0BDE-4F4E-A5DA-8C71EA803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1527580"/>
        <c:axId val="734992313"/>
      </c:barChart>
      <c:catAx>
        <c:axId val="6515275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34992313"/>
        <c:crosses val="autoZero"/>
        <c:auto val="1"/>
        <c:lblAlgn val="ctr"/>
        <c:lblOffset val="100"/>
        <c:noMultiLvlLbl val="1"/>
      </c:catAx>
      <c:valAx>
        <c:axId val="734992313"/>
        <c:scaling>
          <c:orientation val="minMax"/>
        </c:scaling>
        <c:delete val="0"/>
        <c:axPos val="l"/>
        <c:numFmt formatCode="0%" sourceLinked="1"/>
        <c:majorTickMark val="cross"/>
        <c:minorTickMark val="cross"/>
        <c:tickLblPos val="nextTo"/>
        <c:spPr>
          <a:ln>
            <a:noFill/>
          </a:ln>
        </c:spPr>
        <c:crossAx val="651527580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HPE and LPE</a:t>
            </a:r>
          </a:p>
        </c:rich>
      </c:tx>
      <c:overlay val="0"/>
    </c:title>
    <c:autoTitleDeleted val="0"/>
    <c:plotArea>
      <c:layout/>
      <c:areaChart>
        <c:grouping val="standard"/>
        <c:varyColors val="1"/>
        <c:dLbls>
          <c:showLegendKey val="0"/>
          <c:showVal val="0"/>
          <c:showCatName val="0"/>
          <c:showSerName val="0"/>
          <c:showPercent val="0"/>
          <c:showBubbleSize val="0"/>
        </c:dLbls>
        <c:axId val="1023720828"/>
        <c:axId val="1780298122"/>
      </c:areaChart>
      <c:catAx>
        <c:axId val="10237208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80298122"/>
        <c:crosses val="autoZero"/>
        <c:auto val="1"/>
        <c:lblAlgn val="ctr"/>
        <c:lblOffset val="100"/>
        <c:noMultiLvlLbl val="1"/>
      </c:catAx>
      <c:valAx>
        <c:axId val="1780298122"/>
        <c:scaling>
          <c:orientation val="minMax"/>
        </c:scaling>
        <c:delete val="0"/>
        <c:axPos val="l"/>
        <c:majorTickMark val="cross"/>
        <c:minorTickMark val="cross"/>
        <c:tickLblPos val="nextTo"/>
        <c:spPr>
          <a:ln>
            <a:noFill/>
          </a:ln>
        </c:spPr>
        <c:crossAx val="1023720828"/>
        <c:crosses val="autoZero"/>
        <c:crossBetween val="midCat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Researve vs Year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BAJFINANCE!$D$182</c:f>
              <c:strCache>
                <c:ptCount val="1"/>
              </c:strCache>
            </c:strRef>
          </c:tx>
          <c:invertIfNegative val="1"/>
          <c:cat>
            <c:numRef>
              <c:f>BAJFINANCE!$C$183:$C$204</c:f>
              <c:numCache>
                <c:formatCode>General</c:formatCode>
                <c:ptCount val="22"/>
              </c:numCache>
            </c:numRef>
          </c:cat>
          <c:val>
            <c:numRef>
              <c:f>BAJFINANCE!$D$183:$D$204</c:f>
              <c:numCache>
                <c:formatCode>General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0-0A32-42A8-907F-4B2C22B6F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1262961"/>
        <c:axId val="21090298"/>
      </c:barChart>
      <c:catAx>
        <c:axId val="91126296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1090298"/>
        <c:crosses val="autoZero"/>
        <c:auto val="1"/>
        <c:lblAlgn val="ctr"/>
        <c:lblOffset val="100"/>
        <c:noMultiLvlLbl val="1"/>
      </c:catAx>
      <c:valAx>
        <c:axId val="21090298"/>
        <c:scaling>
          <c:orientation val="minMax"/>
        </c:scaling>
        <c:delete val="0"/>
        <c:axPos val="l"/>
        <c:numFmt formatCode="General" sourceLinked="1"/>
        <c:majorTickMark val="cross"/>
        <c:minorTickMark val="cross"/>
        <c:tickLblPos val="nextTo"/>
        <c:spPr>
          <a:ln>
            <a:noFill/>
          </a:ln>
        </c:spPr>
        <c:crossAx val="911262961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Growth 20Y LONGTERM, Growth 10y MIDTERM, Growth 5y SHORTTERM and Last Year Gr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BAJFINANCE!$C$253</c:f>
              <c:strCache>
                <c:ptCount val="1"/>
              </c:strCache>
            </c:strRef>
          </c:tx>
          <c:invertIfNegative val="1"/>
          <c:cat>
            <c:numRef>
              <c:f>BAJFINANCE!$D$252:$H$252</c:f>
              <c:numCache>
                <c:formatCode>General</c:formatCode>
                <c:ptCount val="5"/>
              </c:numCache>
            </c:numRef>
          </c:cat>
          <c:val>
            <c:numRef>
              <c:f>BAJFINANCE!$D$253:$H$253</c:f>
              <c:numCache>
                <c:formatCode>0%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2A92-4849-9EA3-F0A03FC5153C}"/>
            </c:ext>
          </c:extLst>
        </c:ser>
        <c:ser>
          <c:idx val="1"/>
          <c:order val="1"/>
          <c:tx>
            <c:strRef>
              <c:f>BAJFINANCE!$C$254</c:f>
              <c:strCache>
                <c:ptCount val="1"/>
              </c:strCache>
            </c:strRef>
          </c:tx>
          <c:invertIfNegative val="1"/>
          <c:cat>
            <c:numRef>
              <c:f>BAJFINANCE!$D$252:$H$252</c:f>
              <c:numCache>
                <c:formatCode>General</c:formatCode>
                <c:ptCount val="5"/>
              </c:numCache>
            </c:numRef>
          </c:cat>
          <c:val>
            <c:numRef>
              <c:f>BAJFINANCE!$D$254:$H$254</c:f>
              <c:numCache>
                <c:formatCode>0%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2A92-4849-9EA3-F0A03FC5153C}"/>
            </c:ext>
          </c:extLst>
        </c:ser>
        <c:ser>
          <c:idx val="2"/>
          <c:order val="2"/>
          <c:tx>
            <c:strRef>
              <c:f>BAJFINANCE!$C$255</c:f>
              <c:strCache>
                <c:ptCount val="1"/>
              </c:strCache>
            </c:strRef>
          </c:tx>
          <c:invertIfNegative val="1"/>
          <c:cat>
            <c:numRef>
              <c:f>BAJFINANCE!$D$252:$H$252</c:f>
              <c:numCache>
                <c:formatCode>General</c:formatCode>
                <c:ptCount val="5"/>
              </c:numCache>
            </c:numRef>
          </c:cat>
          <c:val>
            <c:numRef>
              <c:f>BAJFINANCE!$D$255:$H$255</c:f>
              <c:numCache>
                <c:formatCode>0%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2A92-4849-9EA3-F0A03FC5153C}"/>
            </c:ext>
          </c:extLst>
        </c:ser>
        <c:ser>
          <c:idx val="3"/>
          <c:order val="3"/>
          <c:tx>
            <c:strRef>
              <c:f>BAJFINANCE!$C$256</c:f>
              <c:strCache>
                <c:ptCount val="1"/>
              </c:strCache>
            </c:strRef>
          </c:tx>
          <c:invertIfNegative val="1"/>
          <c:cat>
            <c:numRef>
              <c:f>BAJFINANCE!$D$252:$H$252</c:f>
              <c:numCache>
                <c:formatCode>General</c:formatCode>
                <c:ptCount val="5"/>
              </c:numCache>
            </c:numRef>
          </c:cat>
          <c:val>
            <c:numRef>
              <c:f>BAJFINANCE!$D$256:$H$256</c:f>
              <c:numCache>
                <c:formatCode>0%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3-2A92-4849-9EA3-F0A03FC51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4048724"/>
        <c:axId val="1492608623"/>
      </c:barChart>
      <c:catAx>
        <c:axId val="19640487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FYEAR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92608623"/>
        <c:crosses val="autoZero"/>
        <c:auto val="1"/>
        <c:lblAlgn val="ctr"/>
        <c:lblOffset val="100"/>
        <c:noMultiLvlLbl val="1"/>
      </c:catAx>
      <c:valAx>
        <c:axId val="1492608623"/>
        <c:scaling>
          <c:orientation val="minMax"/>
        </c:scaling>
        <c:delete val="0"/>
        <c:axPos val="l"/>
        <c:numFmt formatCode="0%" sourceLinked="1"/>
        <c:majorTickMark val="cross"/>
        <c:minorTickMark val="cross"/>
        <c:tickLblPos val="nextTo"/>
        <c:spPr>
          <a:ln>
            <a:noFill/>
          </a:ln>
        </c:spPr>
        <c:crossAx val="1964048724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jpg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5.png"/><Relationship Id="rId5" Type="http://schemas.openxmlformats.org/officeDocument/2006/relationships/chart" Target="../charts/chart5.xml"/><Relationship Id="rId10" Type="http://schemas.openxmlformats.org/officeDocument/2006/relationships/image" Target="../media/image4.png"/><Relationship Id="rId4" Type="http://schemas.openxmlformats.org/officeDocument/2006/relationships/chart" Target="../charts/chart4.xml"/><Relationship Id="rId9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76200</xdr:colOff>
      <xdr:row>104</xdr:row>
      <xdr:rowOff>9525</xdr:rowOff>
    </xdr:from>
    <xdr:ext cx="7981950" cy="3533775"/>
    <xdr:graphicFrame macro="">
      <xdr:nvGraphicFramePr>
        <xdr:cNvPr id="2" name="Chart 12" title="Chart">
          <a:extLst>
            <a:ext uri="{FF2B5EF4-FFF2-40B4-BE49-F238E27FC236}">
              <a16:creationId xmlns:a16="http://schemas.microsoft.com/office/drawing/2014/main" id="{5A684B98-9CED-4D83-9454-2148E6A0DE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5</xdr:col>
      <xdr:colOff>76200</xdr:colOff>
      <xdr:row>128</xdr:row>
      <xdr:rowOff>190500</xdr:rowOff>
    </xdr:from>
    <xdr:ext cx="7981950" cy="3533775"/>
    <xdr:graphicFrame macro="">
      <xdr:nvGraphicFramePr>
        <xdr:cNvPr id="3" name="Chart 13" title="Chart">
          <a:extLst>
            <a:ext uri="{FF2B5EF4-FFF2-40B4-BE49-F238E27FC236}">
              <a16:creationId xmlns:a16="http://schemas.microsoft.com/office/drawing/2014/main" id="{54D743AC-44ED-427B-8B96-8CB31EBF43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5</xdr:col>
      <xdr:colOff>76200</xdr:colOff>
      <xdr:row>154</xdr:row>
      <xdr:rowOff>9525</xdr:rowOff>
    </xdr:from>
    <xdr:ext cx="7981950" cy="3533775"/>
    <xdr:graphicFrame macro="">
      <xdr:nvGraphicFramePr>
        <xdr:cNvPr id="4" name="Chart 14" title="Chart">
          <a:extLst>
            <a:ext uri="{FF2B5EF4-FFF2-40B4-BE49-F238E27FC236}">
              <a16:creationId xmlns:a16="http://schemas.microsoft.com/office/drawing/2014/main" id="{D32CA591-89B2-4595-86E2-7A516A5F14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5</xdr:col>
      <xdr:colOff>76200</xdr:colOff>
      <xdr:row>225</xdr:row>
      <xdr:rowOff>190500</xdr:rowOff>
    </xdr:from>
    <xdr:ext cx="8077200" cy="3533775"/>
    <xdr:graphicFrame macro="">
      <xdr:nvGraphicFramePr>
        <xdr:cNvPr id="5" name="Chart 15" title="Chart">
          <a:extLst>
            <a:ext uri="{FF2B5EF4-FFF2-40B4-BE49-F238E27FC236}">
              <a16:creationId xmlns:a16="http://schemas.microsoft.com/office/drawing/2014/main" id="{A021369E-34B1-4B08-862F-166C64961E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5</xdr:col>
      <xdr:colOff>76200</xdr:colOff>
      <xdr:row>179</xdr:row>
      <xdr:rowOff>19050</xdr:rowOff>
    </xdr:from>
    <xdr:ext cx="7943850" cy="3533775"/>
    <xdr:graphicFrame macro="">
      <xdr:nvGraphicFramePr>
        <xdr:cNvPr id="6" name="Chart 16" title="Chart">
          <a:extLst>
            <a:ext uri="{FF2B5EF4-FFF2-40B4-BE49-F238E27FC236}">
              <a16:creationId xmlns:a16="http://schemas.microsoft.com/office/drawing/2014/main" id="{09AEA157-7729-4AA1-BF3F-E584980782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8</xdr:col>
      <xdr:colOff>19050</xdr:colOff>
      <xdr:row>250</xdr:row>
      <xdr:rowOff>171450</xdr:rowOff>
    </xdr:from>
    <xdr:ext cx="5715000" cy="3533775"/>
    <xdr:graphicFrame macro="">
      <xdr:nvGraphicFramePr>
        <xdr:cNvPr id="7" name="Chart 17" title="Chart">
          <a:extLst>
            <a:ext uri="{FF2B5EF4-FFF2-40B4-BE49-F238E27FC236}">
              <a16:creationId xmlns:a16="http://schemas.microsoft.com/office/drawing/2014/main" id="{DFEE1571-4DA1-4E93-81C1-9C81DC43CF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0</xdr:col>
      <xdr:colOff>142875</xdr:colOff>
      <xdr:row>0</xdr:row>
      <xdr:rowOff>0</xdr:rowOff>
    </xdr:from>
    <xdr:ext cx="2162175" cy="590550"/>
    <xdr:pic>
      <xdr:nvPicPr>
        <xdr:cNvPr id="8" name="image1.png" title="Image">
          <a:extLst>
            <a:ext uri="{FF2B5EF4-FFF2-40B4-BE49-F238E27FC236}">
              <a16:creationId xmlns:a16="http://schemas.microsoft.com/office/drawing/2014/main" id="{F6E7D6C2-5FA2-4A5C-A6A3-BEEBEBD20E99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42875" y="0"/>
          <a:ext cx="2162175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16</xdr:col>
      <xdr:colOff>342900</xdr:colOff>
      <xdr:row>0</xdr:row>
      <xdr:rowOff>0</xdr:rowOff>
    </xdr:from>
    <xdr:ext cx="609600" cy="590550"/>
    <xdr:pic>
      <xdr:nvPicPr>
        <xdr:cNvPr id="9" name="image5.jpg" title="Image">
          <a:extLst>
            <a:ext uri="{FF2B5EF4-FFF2-40B4-BE49-F238E27FC236}">
              <a16:creationId xmlns:a16="http://schemas.microsoft.com/office/drawing/2014/main" id="{136250CE-2F27-4AF8-9AF1-C53B748B393E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3342620" y="0"/>
          <a:ext cx="60960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723900</xdr:colOff>
      <xdr:row>202</xdr:row>
      <xdr:rowOff>171450</xdr:rowOff>
    </xdr:from>
    <xdr:ext cx="10706100" cy="4076700"/>
    <xdr:pic>
      <xdr:nvPicPr>
        <xdr:cNvPr id="10" name="image3.png" title="Image">
          <a:extLst>
            <a:ext uri="{FF2B5EF4-FFF2-40B4-BE49-F238E27FC236}">
              <a16:creationId xmlns:a16="http://schemas.microsoft.com/office/drawing/2014/main" id="{782E1594-AC07-4580-93FD-1F000B98ACC2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868680" y="40191690"/>
          <a:ext cx="10706100" cy="4076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723900</xdr:colOff>
      <xdr:row>307</xdr:row>
      <xdr:rowOff>142875</xdr:rowOff>
    </xdr:from>
    <xdr:ext cx="7315200" cy="7315200"/>
    <xdr:pic>
      <xdr:nvPicPr>
        <xdr:cNvPr id="11" name="image4.png" title="Image">
          <a:extLst>
            <a:ext uri="{FF2B5EF4-FFF2-40B4-BE49-F238E27FC236}">
              <a16:creationId xmlns:a16="http://schemas.microsoft.com/office/drawing/2014/main" id="{B9819D66-B24C-4FB6-B6B5-5DACC2B149CA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868680" y="60965715"/>
          <a:ext cx="7315200" cy="73152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762000</xdr:colOff>
      <xdr:row>70</xdr:row>
      <xdr:rowOff>200025</xdr:rowOff>
    </xdr:from>
    <xdr:ext cx="8915400" cy="3590925"/>
    <xdr:pic>
      <xdr:nvPicPr>
        <xdr:cNvPr id="12" name="image2.png" title="Image">
          <a:extLst>
            <a:ext uri="{FF2B5EF4-FFF2-40B4-BE49-F238E27FC236}">
              <a16:creationId xmlns:a16="http://schemas.microsoft.com/office/drawing/2014/main" id="{A69EF64F-13DD-4401-AD1C-370BE5EBACF1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06780" y="14068425"/>
          <a:ext cx="8915400" cy="359092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rofi\Downloads\Finance%20(including%20NBFCs).xlsx" TargetMode="External"/><Relationship Id="rId1" Type="http://schemas.openxmlformats.org/officeDocument/2006/relationships/externalLinkPath" Target="/Users/profi/Downloads/Finance%20(including%20NBFC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Non Banking Financial Company_"/>
      <sheetName val="SECTOR"/>
      <sheetName val="BAJFINANCE"/>
      <sheetName val="Dashboard"/>
      <sheetName val="Finance (Including NBFCs)"/>
      <sheetName val="SBICARD"/>
      <sheetName val="IRFC"/>
      <sheetName val="Non Banking Financial Company ("/>
      <sheetName val="DASHBOARD NBFC"/>
      <sheetName val="MANAPPURAM"/>
      <sheetName val="MOTILALOFS"/>
      <sheetName val="CREDITACC"/>
      <sheetName val="MUTHOOTCAP"/>
      <sheetName val="Muthootfin"/>
      <sheetName val="masfin"/>
      <sheetName val="RECLTD"/>
      <sheetName val="Ujjivan"/>
      <sheetName val="CHOLAF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5C316-6C21-4971-8E6F-6BC075289939}">
  <dimension ref="A1:AP1032"/>
  <sheetViews>
    <sheetView showGridLines="0" tabSelected="1" workbookViewId="0"/>
  </sheetViews>
  <sheetFormatPr defaultColWidth="12.59765625" defaultRowHeight="15" customHeight="1" x14ac:dyDescent="0.25"/>
  <cols>
    <col min="1" max="1" width="1.8984375" customWidth="1"/>
    <col min="2" max="2" width="10" customWidth="1"/>
    <col min="3" max="3" width="19.09765625" customWidth="1"/>
    <col min="4" max="4" width="8" customWidth="1"/>
    <col min="5" max="5" width="8.09765625" customWidth="1"/>
    <col min="6" max="6" width="11" customWidth="1"/>
    <col min="7" max="7" width="9.19921875" customWidth="1"/>
    <col min="8" max="8" width="11.3984375" customWidth="1"/>
    <col min="9" max="9" width="15.69921875" customWidth="1"/>
    <col min="10" max="10" width="10.8984375" customWidth="1"/>
    <col min="11" max="11" width="14.19921875" customWidth="1"/>
    <col min="12" max="12" width="10.8984375" customWidth="1"/>
    <col min="13" max="13" width="11.59765625" customWidth="1"/>
    <col min="14" max="15" width="9.69921875" customWidth="1"/>
    <col min="16" max="16" width="9.19921875" customWidth="1"/>
    <col min="17" max="17" width="13.59765625" customWidth="1"/>
    <col min="18" max="18" width="11.3984375" customWidth="1"/>
    <col min="19" max="19" width="13.3984375" customWidth="1"/>
    <col min="20" max="21" width="10" customWidth="1"/>
    <col min="22" max="22" width="13.59765625" customWidth="1"/>
    <col min="23" max="23" width="14" customWidth="1"/>
    <col min="24" max="25" width="9.69921875" customWidth="1"/>
    <col min="26" max="27" width="8.09765625" customWidth="1"/>
    <col min="28" max="28" width="7.59765625" customWidth="1"/>
    <col min="29" max="29" width="10.59765625" customWidth="1"/>
    <col min="30" max="30" width="13.19921875" customWidth="1"/>
    <col min="31" max="31" width="10.69921875" customWidth="1"/>
    <col min="32" max="34" width="7.59765625" customWidth="1"/>
    <col min="35" max="35" width="8.69921875" customWidth="1"/>
    <col min="36" max="36" width="10.8984375" customWidth="1"/>
    <col min="37" max="37" width="9.3984375" customWidth="1"/>
    <col min="38" max="39" width="8.69921875" customWidth="1"/>
    <col min="40" max="40" width="9.09765625" customWidth="1"/>
    <col min="41" max="41" width="9.69921875" customWidth="1"/>
    <col min="42" max="42" width="4.59765625" customWidth="1"/>
  </cols>
  <sheetData>
    <row r="1" spans="1:42" ht="15.75" customHeight="1" x14ac:dyDescent="0.3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  <c r="S1" s="5"/>
      <c r="T1" s="5"/>
      <c r="U1" s="5"/>
      <c r="V1" s="5"/>
      <c r="W1" s="5"/>
      <c r="X1" s="5"/>
      <c r="Y1" s="5"/>
      <c r="Z1" s="6"/>
      <c r="AA1" s="6"/>
      <c r="AB1" s="5"/>
      <c r="AC1" s="5"/>
      <c r="AD1" s="6"/>
      <c r="AE1" s="6"/>
      <c r="AF1" s="6"/>
      <c r="AG1" s="6"/>
      <c r="AH1" s="6"/>
      <c r="AI1" s="6"/>
      <c r="AJ1" s="6"/>
      <c r="AK1" s="6"/>
      <c r="AL1" s="5"/>
      <c r="AM1" s="5"/>
      <c r="AN1" s="5"/>
      <c r="AO1" s="5"/>
      <c r="AP1" s="5"/>
    </row>
    <row r="2" spans="1:42" ht="15.75" customHeight="1" x14ac:dyDescent="0.3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"/>
      <c r="S2" s="5"/>
      <c r="T2" s="5"/>
      <c r="U2" s="5"/>
      <c r="V2" s="5"/>
      <c r="W2" s="5"/>
      <c r="X2" s="5"/>
      <c r="Y2" s="5"/>
      <c r="Z2" s="6"/>
      <c r="AA2" s="6"/>
      <c r="AB2" s="5"/>
      <c r="AC2" s="5"/>
      <c r="AD2" s="6"/>
      <c r="AE2" s="6"/>
      <c r="AF2" s="6"/>
      <c r="AG2" s="6"/>
      <c r="AJ2" s="7"/>
      <c r="AK2" s="7"/>
      <c r="AL2" s="7"/>
      <c r="AM2" s="7"/>
      <c r="AN2" s="7"/>
      <c r="AO2" s="7"/>
      <c r="AP2" s="7"/>
    </row>
    <row r="3" spans="1:42" ht="15.75" customHeight="1" x14ac:dyDescent="0.3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4"/>
      <c r="S3" s="5"/>
      <c r="T3" s="5"/>
      <c r="U3" s="5"/>
      <c r="V3" s="5"/>
      <c r="W3" s="5"/>
      <c r="X3" s="5"/>
      <c r="Y3" s="5"/>
      <c r="Z3" s="6"/>
      <c r="AA3" s="6"/>
      <c r="AB3" s="5"/>
      <c r="AC3" s="5"/>
      <c r="AD3" s="6"/>
      <c r="AE3" s="6"/>
      <c r="AF3" s="6"/>
      <c r="AG3" s="6"/>
      <c r="AH3" s="7"/>
      <c r="AI3" s="7"/>
      <c r="AJ3" s="7"/>
      <c r="AK3" s="7"/>
      <c r="AL3" s="7"/>
      <c r="AM3" s="7"/>
      <c r="AN3" s="7"/>
      <c r="AO3" s="7"/>
      <c r="AP3" s="7"/>
    </row>
    <row r="4" spans="1:42" ht="15.75" customHeight="1" x14ac:dyDescent="0.3">
      <c r="A4" s="1"/>
      <c r="B4" s="8" t="s">
        <v>1</v>
      </c>
      <c r="C4" s="9"/>
      <c r="D4" s="5"/>
      <c r="E4" s="8" t="s">
        <v>2</v>
      </c>
      <c r="F4" s="5"/>
      <c r="G4" s="8" t="s">
        <v>3</v>
      </c>
      <c r="H4" s="5"/>
      <c r="I4" s="5"/>
      <c r="J4" s="5"/>
      <c r="K4" s="5"/>
      <c r="L4" s="5"/>
      <c r="M4" s="5"/>
      <c r="N4" s="10"/>
      <c r="O4" s="4"/>
      <c r="P4" s="4"/>
      <c r="Q4" s="4"/>
      <c r="R4" s="7"/>
      <c r="S4" s="5"/>
      <c r="T4" s="5"/>
      <c r="U4" s="5"/>
      <c r="V4" s="5"/>
      <c r="W4" s="5"/>
      <c r="X4" s="5"/>
      <c r="Y4" s="5"/>
      <c r="Z4" s="6"/>
      <c r="AA4" s="6"/>
      <c r="AB4" s="5"/>
      <c r="AC4" s="5"/>
      <c r="AD4" s="6"/>
      <c r="AE4" s="6"/>
      <c r="AF4" s="6"/>
      <c r="AG4" s="6"/>
      <c r="AH4" s="7"/>
      <c r="AI4" s="7"/>
      <c r="AJ4" s="7"/>
      <c r="AK4" s="7"/>
      <c r="AL4" s="7"/>
      <c r="AM4" s="7"/>
      <c r="AN4" s="7"/>
      <c r="AO4" s="7"/>
      <c r="AP4" s="7"/>
    </row>
    <row r="5" spans="1:42" ht="15.75" customHeight="1" x14ac:dyDescent="0.3">
      <c r="A5" s="1"/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  <c r="L5" s="8" t="s">
        <v>14</v>
      </c>
      <c r="M5" s="8" t="s">
        <v>15</v>
      </c>
      <c r="N5" s="8" t="s">
        <v>16</v>
      </c>
      <c r="O5" s="8" t="s">
        <v>17</v>
      </c>
      <c r="P5" s="8" t="s">
        <v>18</v>
      </c>
      <c r="Q5" s="8" t="s">
        <v>19</v>
      </c>
      <c r="R5" s="7"/>
      <c r="T5" s="5"/>
      <c r="U5" s="5"/>
      <c r="V5" s="5"/>
      <c r="W5" s="5"/>
      <c r="X5" s="5"/>
      <c r="Y5" s="5"/>
      <c r="Z5" s="6"/>
      <c r="AA5" s="6"/>
      <c r="AB5" s="5"/>
      <c r="AC5" s="5"/>
      <c r="AD5" s="6"/>
      <c r="AE5" s="6"/>
      <c r="AF5" s="6"/>
      <c r="AG5" s="6"/>
      <c r="AH5" s="7"/>
      <c r="AI5" s="7"/>
      <c r="AJ5" s="7"/>
      <c r="AK5" s="7"/>
      <c r="AL5" s="7"/>
      <c r="AM5" s="7"/>
      <c r="AN5" s="7"/>
      <c r="AO5" s="7"/>
      <c r="AP5" s="7"/>
    </row>
    <row r="6" spans="1:42" ht="15.75" customHeight="1" x14ac:dyDescent="0.3">
      <c r="A6" s="1"/>
      <c r="B6" s="11" t="s">
        <v>20</v>
      </c>
      <c r="C6" s="12">
        <f ca="1">IFERROR(__xludf.DUMMYFUNCTION("googlefinance(""nse:""&amp;B5,""MARKETCAP"")/10000000"),56513.797365)</f>
        <v>56513.797364999999</v>
      </c>
      <c r="D6" s="12">
        <f ca="1">IFERROR(__xludf.DUMMYFUNCTION("googlefinance(""nse:""&amp;B5,""price"")"),910.6)</f>
        <v>910.6</v>
      </c>
      <c r="E6" s="12">
        <v>124</v>
      </c>
      <c r="F6" s="12">
        <v>2</v>
      </c>
      <c r="G6" s="13">
        <v>86679</v>
      </c>
      <c r="H6" s="11">
        <f>D51</f>
        <v>441150</v>
      </c>
      <c r="I6" s="13">
        <v>71403</v>
      </c>
      <c r="J6" s="13">
        <v>132102</v>
      </c>
      <c r="K6" s="14">
        <f t="shared" ref="K6:L6" si="0">E35</f>
        <v>69684</v>
      </c>
      <c r="L6" s="14">
        <f t="shared" si="0"/>
        <v>16780</v>
      </c>
      <c r="M6" s="15">
        <f>O46</f>
        <v>28.134</v>
      </c>
      <c r="N6" s="13">
        <v>466126</v>
      </c>
      <c r="O6" s="13">
        <v>367189</v>
      </c>
      <c r="P6" s="16">
        <v>64092</v>
      </c>
      <c r="Q6" s="17">
        <v>7.9899999999999999E-2</v>
      </c>
      <c r="R6" s="7"/>
      <c r="T6" s="5"/>
      <c r="U6" s="5"/>
      <c r="V6" s="5"/>
      <c r="W6" s="5"/>
      <c r="X6" s="5"/>
      <c r="Y6" s="5"/>
      <c r="Z6" s="6"/>
      <c r="AA6" s="6"/>
      <c r="AB6" s="5"/>
      <c r="AC6" s="5"/>
      <c r="AD6" s="6"/>
      <c r="AE6" s="6"/>
      <c r="AF6" s="6"/>
      <c r="AG6" s="6"/>
      <c r="AH6" s="7"/>
      <c r="AI6" s="7"/>
      <c r="AJ6" s="7"/>
      <c r="AK6" s="18"/>
      <c r="AL6" s="18"/>
      <c r="AM6" s="18"/>
      <c r="AN6" s="18"/>
      <c r="AO6" s="18"/>
      <c r="AP6" s="7"/>
    </row>
    <row r="7" spans="1:42" ht="15.75" customHeight="1" x14ac:dyDescent="0.3">
      <c r="A7" s="19"/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K7" s="18"/>
      <c r="AL7" s="18"/>
      <c r="AM7" s="18"/>
      <c r="AN7" s="18"/>
      <c r="AO7" s="18"/>
      <c r="AP7" s="7"/>
    </row>
    <row r="8" spans="1:42" ht="15.75" customHeight="1" x14ac:dyDescent="0.3">
      <c r="A8" s="1"/>
      <c r="B8" s="8" t="s">
        <v>21</v>
      </c>
      <c r="C8" s="8" t="s">
        <v>22</v>
      </c>
      <c r="D8" s="8" t="s">
        <v>23</v>
      </c>
      <c r="E8" s="8" t="s">
        <v>24</v>
      </c>
      <c r="F8" s="8" t="s">
        <v>25</v>
      </c>
      <c r="G8" s="8" t="s">
        <v>26</v>
      </c>
      <c r="H8" s="8" t="s">
        <v>27</v>
      </c>
      <c r="I8" s="8" t="s">
        <v>28</v>
      </c>
      <c r="J8" s="8" t="s">
        <v>29</v>
      </c>
      <c r="K8" s="8" t="s">
        <v>30</v>
      </c>
      <c r="L8" s="22" t="s">
        <v>31</v>
      </c>
      <c r="M8" s="8" t="s">
        <v>32</v>
      </c>
      <c r="N8" s="8" t="s">
        <v>33</v>
      </c>
      <c r="O8" s="8" t="s">
        <v>34</v>
      </c>
      <c r="P8" s="8" t="s">
        <v>35</v>
      </c>
      <c r="Q8" s="8" t="s">
        <v>36</v>
      </c>
      <c r="R8" s="8" t="s">
        <v>37</v>
      </c>
      <c r="S8" s="5"/>
      <c r="T8" s="5"/>
      <c r="U8" s="5"/>
      <c r="V8" s="5"/>
      <c r="W8" s="5"/>
      <c r="X8" s="5"/>
      <c r="Y8" s="5"/>
      <c r="Z8" s="6"/>
      <c r="AA8" s="6"/>
      <c r="AB8" s="5"/>
      <c r="AC8" s="5"/>
      <c r="AD8" s="6"/>
      <c r="AE8" s="6"/>
      <c r="AF8" s="7"/>
      <c r="AG8" s="7"/>
      <c r="AH8" s="7"/>
      <c r="AI8" s="7"/>
      <c r="AK8" s="18"/>
      <c r="AL8" s="18"/>
      <c r="AM8" s="18"/>
      <c r="AN8" s="18"/>
      <c r="AO8" s="18"/>
      <c r="AP8" s="7"/>
    </row>
    <row r="9" spans="1:42" ht="15.75" customHeight="1" x14ac:dyDescent="0.3">
      <c r="A9" s="1"/>
      <c r="B9" s="23">
        <f>D57</f>
        <v>0.24861708666256915</v>
      </c>
      <c r="C9" s="23">
        <f>F52</f>
        <v>0.21267080745341604</v>
      </c>
      <c r="D9" s="24">
        <f>F51</f>
        <v>0.24551090933730868</v>
      </c>
      <c r="E9" s="24">
        <f>I6/H6</f>
        <v>0.16185651139068344</v>
      </c>
      <c r="F9" s="25">
        <v>1.06E-2</v>
      </c>
      <c r="G9" s="24">
        <v>0.64</v>
      </c>
      <c r="H9" s="26">
        <v>0.2387</v>
      </c>
      <c r="I9" s="27">
        <v>2.3814000000000002</v>
      </c>
      <c r="J9" s="28">
        <f>(J6)/(G6+E6)</f>
        <v>1.5218598435537942</v>
      </c>
      <c r="K9" s="23">
        <f>L6/N6</f>
        <v>3.5998850096325884E-2</v>
      </c>
      <c r="L9" s="23">
        <f>L6/(G6+E6)</f>
        <v>0.19331129108440953</v>
      </c>
      <c r="M9" s="12">
        <f>L6/E6</f>
        <v>135.32258064516128</v>
      </c>
      <c r="N9" s="12">
        <f ca="1">D6/M6</f>
        <v>32.366531598777279</v>
      </c>
      <c r="O9" s="27">
        <f ca="1">M6/D6</f>
        <v>3.0896112453327476E-2</v>
      </c>
      <c r="P9" s="12">
        <f>G6/(E6/F6)</f>
        <v>1398.0483870967741</v>
      </c>
      <c r="Q9" s="12">
        <f ca="1">D6/P9</f>
        <v>0.65133654056922674</v>
      </c>
      <c r="R9" s="28">
        <f ca="1">T46</f>
        <v>1.1183061425395839</v>
      </c>
      <c r="S9" s="5"/>
      <c r="T9" s="5"/>
      <c r="U9" s="5"/>
      <c r="V9" s="5"/>
      <c r="W9" s="5"/>
      <c r="X9" s="5"/>
      <c r="Y9" s="5"/>
      <c r="Z9" s="6"/>
      <c r="AA9" s="6"/>
      <c r="AB9" s="5"/>
      <c r="AC9" s="5"/>
      <c r="AD9" s="6"/>
      <c r="AE9" s="6"/>
      <c r="AF9" s="7"/>
      <c r="AG9" s="7"/>
      <c r="AH9" s="7"/>
      <c r="AJ9" s="7"/>
      <c r="AK9" s="18"/>
      <c r="AL9" s="18"/>
      <c r="AM9" s="18"/>
      <c r="AP9" s="7"/>
    </row>
    <row r="10" spans="1:42" ht="15.75" customHeight="1" x14ac:dyDescent="0.3">
      <c r="A10" s="5"/>
      <c r="B10" s="29"/>
      <c r="C10" s="30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1"/>
      <c r="S10" s="7"/>
      <c r="T10" s="7"/>
      <c r="U10" s="7"/>
      <c r="V10" s="7"/>
      <c r="W10" s="7"/>
      <c r="X10" s="5"/>
      <c r="Y10" s="5"/>
      <c r="Z10" s="5"/>
      <c r="AA10" s="5"/>
      <c r="AB10" s="5"/>
      <c r="AC10" s="5"/>
      <c r="AD10" s="5"/>
      <c r="AE10" s="5"/>
      <c r="AF10" s="7"/>
      <c r="AG10" s="7"/>
      <c r="AH10" s="7"/>
      <c r="AJ10" s="31"/>
      <c r="AK10" s="31"/>
      <c r="AL10" s="31"/>
      <c r="AM10" s="31"/>
      <c r="AN10" s="31"/>
      <c r="AO10" s="31"/>
      <c r="AP10" s="7"/>
    </row>
    <row r="11" spans="1:42" ht="15.75" customHeight="1" x14ac:dyDescent="0.3">
      <c r="A11" s="5"/>
      <c r="B11" s="32" t="s">
        <v>38</v>
      </c>
      <c r="C11" s="33" t="s">
        <v>39</v>
      </c>
      <c r="D11" s="32" t="s">
        <v>10</v>
      </c>
      <c r="E11" s="32" t="s">
        <v>40</v>
      </c>
      <c r="F11" s="32" t="s">
        <v>41</v>
      </c>
      <c r="G11" s="32" t="s">
        <v>42</v>
      </c>
      <c r="H11" s="32" t="s">
        <v>43</v>
      </c>
      <c r="I11" s="32" t="s">
        <v>44</v>
      </c>
      <c r="J11" s="32" t="s">
        <v>45</v>
      </c>
      <c r="K11" s="32" t="s">
        <v>46</v>
      </c>
      <c r="L11" s="32" t="s">
        <v>47</v>
      </c>
      <c r="M11" s="32" t="s">
        <v>7</v>
      </c>
      <c r="N11" s="32" t="s">
        <v>48</v>
      </c>
      <c r="O11" s="34" t="s">
        <v>49</v>
      </c>
      <c r="P11" s="34" t="s">
        <v>50</v>
      </c>
      <c r="Q11" s="34" t="s">
        <v>51</v>
      </c>
      <c r="R11" s="35" t="s">
        <v>52</v>
      </c>
      <c r="V11" s="7"/>
      <c r="W11" s="7"/>
      <c r="X11" s="5"/>
      <c r="Y11" s="5"/>
      <c r="Z11" s="5"/>
      <c r="AA11" s="5"/>
      <c r="AB11" s="5"/>
      <c r="AC11" s="7"/>
      <c r="AD11" s="7"/>
      <c r="AF11" s="7"/>
      <c r="AG11" s="7"/>
      <c r="AH11" s="7"/>
      <c r="AJ11" s="31"/>
      <c r="AL11" s="31"/>
      <c r="AM11" s="31"/>
      <c r="AN11" s="31"/>
      <c r="AO11" s="31"/>
      <c r="AP11" s="7"/>
    </row>
    <row r="12" spans="1:42" ht="15.75" customHeight="1" x14ac:dyDescent="0.3">
      <c r="A12" s="5"/>
      <c r="B12" s="36"/>
      <c r="C12" s="37" t="s">
        <v>53</v>
      </c>
      <c r="D12" s="36"/>
      <c r="E12" s="38">
        <v>114</v>
      </c>
      <c r="F12" s="39">
        <v>34</v>
      </c>
      <c r="G12" s="39">
        <v>20.49</v>
      </c>
      <c r="H12" s="40">
        <f t="shared" ref="H12:H36" si="1">F12/E12</f>
        <v>0.2982456140350877</v>
      </c>
      <c r="I12" s="39">
        <v>24</v>
      </c>
      <c r="J12" s="39">
        <v>58</v>
      </c>
      <c r="K12" s="39">
        <f t="shared" ref="K12:K36" si="2">I12/G12</f>
        <v>1.171303074670571</v>
      </c>
      <c r="L12" s="39">
        <f t="shared" ref="L12:L36" si="3">J12/G12</f>
        <v>2.8306490971205469</v>
      </c>
      <c r="M12" s="39">
        <v>16.5</v>
      </c>
      <c r="N12" s="36">
        <v>170</v>
      </c>
      <c r="O12" s="41">
        <f t="shared" ref="O12:O26" si="4">(M12+N12)/(M12/10)</f>
        <v>113.03030303030303</v>
      </c>
      <c r="P12" s="41">
        <f t="shared" ref="P12:P36" si="5">I12/O12</f>
        <v>0.21233243967828419</v>
      </c>
      <c r="Q12" s="41">
        <f t="shared" ref="Q12:Q36" si="6">J12/O12</f>
        <v>0.51313672922252007</v>
      </c>
      <c r="R12" s="42"/>
      <c r="V12" s="7"/>
      <c r="W12" s="7"/>
      <c r="X12" s="5"/>
      <c r="Y12" s="5"/>
      <c r="Z12" s="5"/>
      <c r="AA12" s="5"/>
      <c r="AB12" s="5"/>
      <c r="AC12" s="7"/>
      <c r="AD12" s="7"/>
      <c r="AF12" s="7"/>
      <c r="AG12" s="7"/>
      <c r="AH12" s="7"/>
      <c r="AJ12" s="7"/>
      <c r="AL12" s="7"/>
      <c r="AM12" s="7"/>
      <c r="AN12" s="7"/>
      <c r="AO12" s="7"/>
      <c r="AP12" s="7"/>
    </row>
    <row r="13" spans="1:42" ht="15.75" customHeight="1" x14ac:dyDescent="0.3">
      <c r="A13" s="5"/>
      <c r="B13" s="36"/>
      <c r="C13" s="37" t="s">
        <v>54</v>
      </c>
      <c r="D13" s="36"/>
      <c r="E13" s="38">
        <v>118</v>
      </c>
      <c r="F13" s="43">
        <v>27</v>
      </c>
      <c r="G13" s="39">
        <v>17.149999999999999</v>
      </c>
      <c r="H13" s="40">
        <f t="shared" si="1"/>
        <v>0.2288135593220339</v>
      </c>
      <c r="I13" s="39">
        <v>45</v>
      </c>
      <c r="J13" s="39">
        <v>74.95</v>
      </c>
      <c r="K13" s="39">
        <f t="shared" si="2"/>
        <v>2.6239067055393588</v>
      </c>
      <c r="L13" s="39">
        <f t="shared" si="3"/>
        <v>4.3702623906705549</v>
      </c>
      <c r="M13" s="39">
        <v>16.5</v>
      </c>
      <c r="N13" s="36">
        <v>190</v>
      </c>
      <c r="O13" s="41">
        <f t="shared" si="4"/>
        <v>125.15151515151516</v>
      </c>
      <c r="P13" s="41">
        <f t="shared" si="5"/>
        <v>0.35956416464891039</v>
      </c>
      <c r="Q13" s="41">
        <f t="shared" si="6"/>
        <v>0.59887409200968522</v>
      </c>
      <c r="R13" s="42"/>
      <c r="V13" s="7"/>
      <c r="W13" s="7"/>
      <c r="X13" s="5"/>
      <c r="Y13" s="5"/>
      <c r="Z13" s="5"/>
      <c r="AA13" s="5"/>
      <c r="AB13" s="5"/>
      <c r="AC13" s="7"/>
      <c r="AD13" s="7"/>
      <c r="AF13" s="7"/>
      <c r="AG13" s="7"/>
      <c r="AH13" s="7"/>
      <c r="AJ13" s="31"/>
      <c r="AL13" s="31"/>
      <c r="AM13" s="31"/>
      <c r="AN13" s="31"/>
      <c r="AO13" s="31"/>
      <c r="AP13" s="7"/>
    </row>
    <row r="14" spans="1:42" ht="15.75" customHeight="1" x14ac:dyDescent="0.3">
      <c r="A14" s="5"/>
      <c r="B14" s="36"/>
      <c r="C14" s="37" t="s">
        <v>55</v>
      </c>
      <c r="D14" s="36"/>
      <c r="E14" s="38">
        <v>134</v>
      </c>
      <c r="F14" s="39">
        <v>39</v>
      </c>
      <c r="G14" s="39">
        <v>23.39</v>
      </c>
      <c r="H14" s="40">
        <f t="shared" si="1"/>
        <v>0.29104477611940299</v>
      </c>
      <c r="I14" s="39">
        <v>47</v>
      </c>
      <c r="J14" s="39">
        <v>103.5</v>
      </c>
      <c r="K14" s="39">
        <f t="shared" si="2"/>
        <v>2.0094057289439933</v>
      </c>
      <c r="L14" s="39">
        <f t="shared" si="3"/>
        <v>4.4249679350149638</v>
      </c>
      <c r="M14" s="39">
        <v>16.5</v>
      </c>
      <c r="N14" s="36">
        <v>217</v>
      </c>
      <c r="O14" s="41">
        <f t="shared" si="4"/>
        <v>141.51515151515153</v>
      </c>
      <c r="P14" s="41">
        <f t="shared" si="5"/>
        <v>0.33211991434689503</v>
      </c>
      <c r="Q14" s="41">
        <f t="shared" si="6"/>
        <v>0.73137044967880083</v>
      </c>
      <c r="R14" s="42"/>
      <c r="V14" s="7"/>
      <c r="W14" s="7"/>
      <c r="X14" s="5"/>
      <c r="Y14" s="5"/>
      <c r="Z14" s="5"/>
      <c r="AA14" s="5"/>
      <c r="AB14" s="5"/>
      <c r="AC14" s="7"/>
      <c r="AD14" s="7"/>
      <c r="AF14" s="7"/>
      <c r="AG14" s="7"/>
      <c r="AH14" s="7"/>
      <c r="AJ14" s="31"/>
      <c r="AL14" s="31"/>
      <c r="AM14" s="31"/>
      <c r="AN14" s="31"/>
      <c r="AO14" s="31"/>
      <c r="AP14" s="7"/>
    </row>
    <row r="15" spans="1:42" ht="15.75" customHeight="1" x14ac:dyDescent="0.3">
      <c r="A15" s="5"/>
      <c r="B15" s="36"/>
      <c r="C15" s="37" t="s">
        <v>56</v>
      </c>
      <c r="D15" s="36"/>
      <c r="E15" s="38">
        <v>173</v>
      </c>
      <c r="F15" s="39">
        <v>56</v>
      </c>
      <c r="G15" s="39">
        <v>33.93</v>
      </c>
      <c r="H15" s="40">
        <f t="shared" si="1"/>
        <v>0.32369942196531792</v>
      </c>
      <c r="I15" s="39">
        <v>66</v>
      </c>
      <c r="J15" s="39">
        <v>189</v>
      </c>
      <c r="K15" s="39">
        <f t="shared" si="2"/>
        <v>1.9451812555260832</v>
      </c>
      <c r="L15" s="39">
        <f t="shared" si="3"/>
        <v>5.5702917771883289</v>
      </c>
      <c r="M15" s="39">
        <v>16.5</v>
      </c>
      <c r="N15" s="36">
        <v>259</v>
      </c>
      <c r="O15" s="41">
        <f t="shared" si="4"/>
        <v>166.96969696969697</v>
      </c>
      <c r="P15" s="41">
        <f t="shared" si="5"/>
        <v>0.39528130671506351</v>
      </c>
      <c r="Q15" s="41">
        <f t="shared" si="6"/>
        <v>1.1319419237749546</v>
      </c>
      <c r="R15" s="42"/>
      <c r="V15" s="7"/>
      <c r="W15" s="7"/>
      <c r="X15" s="5"/>
      <c r="Y15" s="5"/>
      <c r="Z15" s="5"/>
      <c r="AA15" s="5"/>
      <c r="AB15" s="5"/>
      <c r="AC15" s="7"/>
      <c r="AD15" s="7"/>
      <c r="AF15" s="7"/>
      <c r="AG15" s="7"/>
      <c r="AH15" s="7"/>
      <c r="AJ15" s="7"/>
      <c r="AL15" s="7"/>
      <c r="AM15" s="7"/>
      <c r="AN15" s="7"/>
      <c r="AO15" s="7"/>
      <c r="AP15" s="7"/>
    </row>
    <row r="16" spans="1:42" ht="15.75" customHeight="1" x14ac:dyDescent="0.3">
      <c r="A16" s="5"/>
      <c r="B16" s="36"/>
      <c r="C16" s="37" t="s">
        <v>57</v>
      </c>
      <c r="D16" s="36"/>
      <c r="E16" s="38">
        <v>243</v>
      </c>
      <c r="F16" s="43">
        <v>21</v>
      </c>
      <c r="G16" s="39">
        <v>12.12</v>
      </c>
      <c r="H16" s="40">
        <f t="shared" si="1"/>
        <v>8.6419753086419748E-2</v>
      </c>
      <c r="I16" s="39">
        <v>165</v>
      </c>
      <c r="J16" s="39">
        <v>585</v>
      </c>
      <c r="K16" s="39">
        <f t="shared" si="2"/>
        <v>13.613861386138614</v>
      </c>
      <c r="L16" s="39">
        <f t="shared" si="3"/>
        <v>48.267326732673268</v>
      </c>
      <c r="M16" s="39">
        <v>21</v>
      </c>
      <c r="N16" s="36">
        <v>462</v>
      </c>
      <c r="O16" s="41">
        <f t="shared" si="4"/>
        <v>230</v>
      </c>
      <c r="P16" s="41">
        <f t="shared" si="5"/>
        <v>0.71739130434782605</v>
      </c>
      <c r="Q16" s="41">
        <f t="shared" si="6"/>
        <v>2.5434782608695654</v>
      </c>
      <c r="R16" s="42"/>
      <c r="V16" s="7"/>
      <c r="W16" s="7"/>
      <c r="X16" s="5"/>
      <c r="Y16" s="5"/>
      <c r="Z16" s="5"/>
      <c r="AA16" s="5"/>
      <c r="AB16" s="5"/>
      <c r="AC16" s="7"/>
      <c r="AD16" s="7"/>
      <c r="AE16" s="7"/>
      <c r="AF16" s="7"/>
      <c r="AG16" s="7"/>
      <c r="AH16" s="7"/>
      <c r="AJ16" s="7"/>
      <c r="AK16" s="7"/>
      <c r="AL16" s="7"/>
      <c r="AM16" s="7"/>
      <c r="AN16" s="7"/>
      <c r="AO16" s="7"/>
      <c r="AP16" s="7"/>
    </row>
    <row r="17" spans="1:42" ht="15.75" customHeight="1" x14ac:dyDescent="0.3">
      <c r="A17" s="5"/>
      <c r="B17" s="36"/>
      <c r="C17" s="37" t="s">
        <v>58</v>
      </c>
      <c r="D17" s="36"/>
      <c r="E17" s="38">
        <v>402</v>
      </c>
      <c r="F17" s="39">
        <v>48</v>
      </c>
      <c r="G17" s="39">
        <v>19.760000000000002</v>
      </c>
      <c r="H17" s="40">
        <f t="shared" si="1"/>
        <v>0.11940298507462686</v>
      </c>
      <c r="I17" s="39">
        <v>275.05</v>
      </c>
      <c r="J17" s="39">
        <v>564</v>
      </c>
      <c r="K17" s="39">
        <f t="shared" si="2"/>
        <v>13.919534412955466</v>
      </c>
      <c r="L17" s="39">
        <f t="shared" si="3"/>
        <v>28.542510121457486</v>
      </c>
      <c r="M17" s="39">
        <v>35.4</v>
      </c>
      <c r="N17" s="36">
        <v>961</v>
      </c>
      <c r="O17" s="41">
        <f t="shared" si="4"/>
        <v>281.4689265536723</v>
      </c>
      <c r="P17" s="41">
        <f t="shared" si="5"/>
        <v>0.97719490164592537</v>
      </c>
      <c r="Q17" s="41">
        <f t="shared" si="6"/>
        <v>2.0037735849056606</v>
      </c>
      <c r="R17" s="42"/>
      <c r="V17" s="7"/>
      <c r="W17" s="7"/>
      <c r="X17" s="5"/>
      <c r="Y17" s="5"/>
      <c r="Z17" s="5"/>
      <c r="AA17" s="5"/>
      <c r="AB17" s="5"/>
      <c r="AC17" s="7"/>
      <c r="AD17" s="7"/>
      <c r="AE17" s="7"/>
      <c r="AF17" s="7"/>
      <c r="AG17" s="7"/>
      <c r="AH17" s="7"/>
      <c r="AJ17" s="7"/>
      <c r="AK17" s="7"/>
      <c r="AL17" s="7"/>
      <c r="AM17" s="7"/>
      <c r="AN17" s="7"/>
      <c r="AO17" s="7"/>
      <c r="AP17" s="7"/>
    </row>
    <row r="18" spans="1:42" ht="15.75" customHeight="1" x14ac:dyDescent="0.3">
      <c r="A18" s="5"/>
      <c r="B18" s="36"/>
      <c r="C18" s="37" t="s">
        <v>59</v>
      </c>
      <c r="D18" s="36">
        <v>2478</v>
      </c>
      <c r="E18" s="38">
        <v>503</v>
      </c>
      <c r="F18" s="43">
        <v>21</v>
      </c>
      <c r="G18" s="39">
        <v>5.68</v>
      </c>
      <c r="H18" s="40">
        <f t="shared" si="1"/>
        <v>4.1749502982107355E-2</v>
      </c>
      <c r="I18" s="39">
        <v>285</v>
      </c>
      <c r="J18" s="39">
        <v>518.9</v>
      </c>
      <c r="K18" s="39">
        <f t="shared" si="2"/>
        <v>50.176056338028168</v>
      </c>
      <c r="L18" s="39">
        <f t="shared" si="3"/>
        <v>91.355633802816897</v>
      </c>
      <c r="M18" s="39">
        <v>36.6</v>
      </c>
      <c r="N18" s="36">
        <v>1027</v>
      </c>
      <c r="O18" s="41">
        <f t="shared" si="4"/>
        <v>290.6010928961748</v>
      </c>
      <c r="P18" s="41">
        <f t="shared" si="5"/>
        <v>0.98072583678074488</v>
      </c>
      <c r="Q18" s="41">
        <f t="shared" si="6"/>
        <v>1.7856092515983455</v>
      </c>
      <c r="R18" s="42">
        <v>7.0000000000000007E-2</v>
      </c>
      <c r="V18" s="7"/>
      <c r="W18" s="7"/>
      <c r="X18" s="5"/>
      <c r="Y18" s="5"/>
      <c r="Z18" s="5"/>
      <c r="AA18" s="5"/>
      <c r="AB18" s="5"/>
      <c r="AC18" s="7"/>
      <c r="AD18" s="7"/>
      <c r="AE18" s="7"/>
      <c r="AF18" s="7"/>
      <c r="AG18" s="7"/>
      <c r="AH18" s="7"/>
      <c r="AJ18" s="7"/>
      <c r="AK18" s="7"/>
      <c r="AL18" s="7"/>
      <c r="AM18" s="7"/>
      <c r="AN18" s="7"/>
      <c r="AO18" s="7"/>
      <c r="AP18" s="7"/>
    </row>
    <row r="19" spans="1:42" ht="15.75" customHeight="1" x14ac:dyDescent="0.3">
      <c r="A19" s="5"/>
      <c r="B19" s="36"/>
      <c r="C19" s="37" t="s">
        <v>60</v>
      </c>
      <c r="D19" s="36">
        <v>2539</v>
      </c>
      <c r="E19" s="38">
        <v>599</v>
      </c>
      <c r="F19" s="39">
        <v>34</v>
      </c>
      <c r="G19" s="39">
        <v>9.27</v>
      </c>
      <c r="H19" s="40">
        <f t="shared" si="1"/>
        <v>5.6761268781302172E-2</v>
      </c>
      <c r="I19" s="39">
        <v>43</v>
      </c>
      <c r="J19" s="39">
        <v>350</v>
      </c>
      <c r="K19" s="39">
        <f t="shared" si="2"/>
        <v>4.638619201725998</v>
      </c>
      <c r="L19" s="39">
        <f t="shared" si="3"/>
        <v>37.756202804746493</v>
      </c>
      <c r="M19" s="39">
        <v>36.6</v>
      </c>
      <c r="N19" s="36">
        <v>1052</v>
      </c>
      <c r="O19" s="41">
        <f t="shared" si="4"/>
        <v>297.43169398907099</v>
      </c>
      <c r="P19" s="41">
        <f t="shared" si="5"/>
        <v>0.14457100863494399</v>
      </c>
      <c r="Q19" s="41">
        <f t="shared" si="6"/>
        <v>1.1767407679588464</v>
      </c>
      <c r="R19" s="42">
        <v>5.5E-2</v>
      </c>
      <c r="V19" s="7"/>
      <c r="W19" s="7"/>
      <c r="X19" s="5"/>
      <c r="Y19" s="5"/>
      <c r="Z19" s="5"/>
      <c r="AA19" s="5"/>
      <c r="AB19" s="5"/>
      <c r="AC19" s="7"/>
      <c r="AD19" s="7"/>
      <c r="AE19" s="7"/>
      <c r="AF19" s="7"/>
      <c r="AG19" s="7"/>
      <c r="AH19" s="7"/>
      <c r="AJ19" s="7"/>
      <c r="AK19" s="7"/>
      <c r="AL19" s="7"/>
      <c r="AM19" s="7"/>
      <c r="AN19" s="7"/>
      <c r="AO19" s="7"/>
      <c r="AP19" s="7"/>
    </row>
    <row r="20" spans="1:42" ht="15.75" customHeight="1" x14ac:dyDescent="0.3">
      <c r="A20" s="5"/>
      <c r="B20" s="36"/>
      <c r="C20" s="37" t="s">
        <v>61</v>
      </c>
      <c r="D20" s="36">
        <v>4032</v>
      </c>
      <c r="E20" s="38">
        <v>916</v>
      </c>
      <c r="F20" s="39">
        <v>89</v>
      </c>
      <c r="G20" s="39">
        <v>24.43</v>
      </c>
      <c r="H20" s="40">
        <f t="shared" si="1"/>
        <v>9.7161572052401751E-2</v>
      </c>
      <c r="I20" s="39">
        <v>68</v>
      </c>
      <c r="J20" s="39">
        <v>380</v>
      </c>
      <c r="K20" s="39">
        <f t="shared" si="2"/>
        <v>2.7834629553827264</v>
      </c>
      <c r="L20" s="39">
        <f t="shared" si="3"/>
        <v>15.554645927138765</v>
      </c>
      <c r="M20" s="39">
        <v>36.6</v>
      </c>
      <c r="N20" s="36">
        <v>1159</v>
      </c>
      <c r="O20" s="41">
        <f t="shared" si="4"/>
        <v>326.66666666666663</v>
      </c>
      <c r="P20" s="41">
        <f t="shared" si="5"/>
        <v>0.20816326530612247</v>
      </c>
      <c r="Q20" s="41">
        <f t="shared" si="6"/>
        <v>1.1632653061224492</v>
      </c>
      <c r="R20" s="42">
        <v>2.1999999999999999E-2</v>
      </c>
      <c r="V20" s="7"/>
      <c r="W20" s="7"/>
      <c r="X20" s="5"/>
      <c r="Y20" s="5"/>
      <c r="Z20" s="5"/>
      <c r="AA20" s="5"/>
      <c r="AB20" s="5"/>
      <c r="AC20" s="7"/>
      <c r="AD20" s="7"/>
      <c r="AE20" s="7"/>
      <c r="AF20" s="7"/>
      <c r="AG20" s="7"/>
      <c r="AH20" s="7"/>
      <c r="AJ20" s="7"/>
      <c r="AK20" s="7"/>
      <c r="AL20" s="7"/>
      <c r="AM20" s="7"/>
      <c r="AN20" s="5"/>
      <c r="AO20" s="5"/>
      <c r="AP20" s="5"/>
    </row>
    <row r="21" spans="1:42" ht="15.75" customHeight="1" x14ac:dyDescent="0.3">
      <c r="A21" s="5"/>
      <c r="B21" s="36"/>
      <c r="C21" s="37" t="s">
        <v>62</v>
      </c>
      <c r="D21" s="36">
        <v>7573</v>
      </c>
      <c r="E21" s="38">
        <v>1406</v>
      </c>
      <c r="F21" s="39">
        <v>247</v>
      </c>
      <c r="G21" s="39">
        <v>67.47</v>
      </c>
      <c r="H21" s="40">
        <f t="shared" si="1"/>
        <v>0.17567567567567569</v>
      </c>
      <c r="I21" s="39">
        <v>316</v>
      </c>
      <c r="J21" s="39">
        <v>839.1</v>
      </c>
      <c r="K21" s="39">
        <f t="shared" si="2"/>
        <v>4.6835630650659557</v>
      </c>
      <c r="L21" s="39">
        <f t="shared" si="3"/>
        <v>12.436638506002668</v>
      </c>
      <c r="M21" s="39">
        <v>36.6</v>
      </c>
      <c r="N21" s="36">
        <v>1322</v>
      </c>
      <c r="O21" s="41">
        <f t="shared" si="4"/>
        <v>371.20218579234967</v>
      </c>
      <c r="P21" s="41">
        <f t="shared" si="5"/>
        <v>0.85128809068158418</v>
      </c>
      <c r="Q21" s="41">
        <f t="shared" si="6"/>
        <v>2.2604931547180924</v>
      </c>
      <c r="R21" s="42">
        <v>8.0000000000000002E-3</v>
      </c>
      <c r="V21" s="7"/>
      <c r="W21" s="7"/>
      <c r="X21" s="5"/>
      <c r="Y21" s="5"/>
      <c r="Z21" s="5"/>
      <c r="AA21" s="5"/>
      <c r="AB21" s="5"/>
      <c r="AC21" s="7"/>
      <c r="AD21" s="7"/>
      <c r="AE21" s="7"/>
      <c r="AF21" s="7"/>
      <c r="AG21" s="7"/>
      <c r="AJ21" s="7"/>
      <c r="AK21" s="7"/>
      <c r="AL21" s="7"/>
      <c r="AM21" s="7"/>
      <c r="AN21" s="5"/>
      <c r="AO21" s="5"/>
      <c r="AP21" s="5"/>
    </row>
    <row r="22" spans="1:42" ht="15.75" customHeight="1" x14ac:dyDescent="0.3">
      <c r="A22" s="5"/>
      <c r="B22" s="36"/>
      <c r="C22" s="37" t="s">
        <v>63</v>
      </c>
      <c r="D22" s="36">
        <v>13107</v>
      </c>
      <c r="E22" s="38">
        <v>2172</v>
      </c>
      <c r="F22" s="39">
        <v>406</v>
      </c>
      <c r="G22" s="39">
        <v>110.84</v>
      </c>
      <c r="H22" s="40">
        <f t="shared" si="1"/>
        <v>0.1869244935543278</v>
      </c>
      <c r="I22" s="39">
        <v>552</v>
      </c>
      <c r="J22" s="39">
        <v>842</v>
      </c>
      <c r="K22" s="39">
        <f t="shared" si="2"/>
        <v>4.9801515698303858</v>
      </c>
      <c r="L22" s="39">
        <f t="shared" si="3"/>
        <v>7.5965355467340308</v>
      </c>
      <c r="M22" s="39">
        <v>41.3</v>
      </c>
      <c r="N22" s="36">
        <v>1971</v>
      </c>
      <c r="O22" s="41">
        <f t="shared" si="4"/>
        <v>487.23970944309929</v>
      </c>
      <c r="P22" s="41">
        <f t="shared" si="5"/>
        <v>1.1329125875863439</v>
      </c>
      <c r="Q22" s="41">
        <f t="shared" si="6"/>
        <v>1.728102171644387</v>
      </c>
      <c r="R22" s="42">
        <v>1.1999999999999999E-3</v>
      </c>
      <c r="V22" s="7"/>
      <c r="W22" s="7"/>
      <c r="X22" s="5"/>
      <c r="Y22" s="5"/>
      <c r="Z22" s="5"/>
      <c r="AA22" s="5"/>
      <c r="AB22" s="5"/>
      <c r="AC22" s="7"/>
      <c r="AD22" s="7"/>
      <c r="AE22" s="7"/>
      <c r="AF22" s="7"/>
      <c r="AG22" s="7"/>
      <c r="AJ22" s="7"/>
      <c r="AK22" s="7"/>
      <c r="AL22" s="7"/>
      <c r="AM22" s="7"/>
      <c r="AN22" s="5"/>
      <c r="AO22" s="5"/>
      <c r="AP22" s="5"/>
    </row>
    <row r="23" spans="1:42" ht="15.75" customHeight="1" x14ac:dyDescent="0.3">
      <c r="A23" s="5"/>
      <c r="B23" s="36"/>
      <c r="C23" s="37" t="s">
        <v>64</v>
      </c>
      <c r="D23" s="36">
        <v>17517</v>
      </c>
      <c r="E23" s="38">
        <v>3110</v>
      </c>
      <c r="F23" s="39">
        <v>591</v>
      </c>
      <c r="G23" s="39">
        <v>135.69</v>
      </c>
      <c r="H23" s="40">
        <f t="shared" si="1"/>
        <v>0.19003215434083601</v>
      </c>
      <c r="I23" s="39">
        <v>807</v>
      </c>
      <c r="J23" s="39">
        <v>1459</v>
      </c>
      <c r="K23" s="39">
        <f t="shared" si="2"/>
        <v>5.9473800574839712</v>
      </c>
      <c r="L23" s="39">
        <f t="shared" si="3"/>
        <v>10.752450438499521</v>
      </c>
      <c r="M23" s="39">
        <v>49.8</v>
      </c>
      <c r="N23" s="36">
        <v>3317</v>
      </c>
      <c r="O23" s="41">
        <f t="shared" si="4"/>
        <v>676.06425702811259</v>
      </c>
      <c r="P23" s="41">
        <f t="shared" si="5"/>
        <v>1.1936735178804798</v>
      </c>
      <c r="Q23" s="41">
        <f t="shared" si="6"/>
        <v>2.1580788879648325</v>
      </c>
      <c r="R23" s="42">
        <v>1.9E-3</v>
      </c>
      <c r="V23" s="7"/>
      <c r="W23" s="7"/>
      <c r="X23" s="5"/>
      <c r="Y23" s="5"/>
      <c r="Z23" s="5"/>
      <c r="AA23" s="5"/>
      <c r="AB23" s="5"/>
      <c r="AC23" s="7"/>
      <c r="AD23" s="7"/>
      <c r="AE23" s="7"/>
      <c r="AF23" s="7"/>
      <c r="AG23" s="7"/>
      <c r="AJ23" s="7"/>
      <c r="AK23" s="7"/>
      <c r="AL23" s="7"/>
      <c r="AM23" s="7"/>
      <c r="AN23" s="5"/>
      <c r="AO23" s="5"/>
      <c r="AP23" s="5"/>
    </row>
    <row r="24" spans="1:42" ht="15.75" customHeight="1" x14ac:dyDescent="0.3">
      <c r="A24" s="5"/>
      <c r="B24" s="36"/>
      <c r="C24" s="37" t="s">
        <v>65</v>
      </c>
      <c r="D24" s="36">
        <v>24067</v>
      </c>
      <c r="E24" s="38">
        <v>4173</v>
      </c>
      <c r="F24" s="39">
        <v>719</v>
      </c>
      <c r="G24" s="39">
        <v>144.79</v>
      </c>
      <c r="H24" s="40">
        <f t="shared" si="1"/>
        <v>0.17229810687754613</v>
      </c>
      <c r="I24" s="39">
        <v>966</v>
      </c>
      <c r="J24" s="39">
        <v>1823</v>
      </c>
      <c r="K24" s="39">
        <f t="shared" si="2"/>
        <v>6.6717314731680366</v>
      </c>
      <c r="L24" s="39">
        <f t="shared" si="3"/>
        <v>12.590648525450653</v>
      </c>
      <c r="M24" s="39">
        <v>50.1</v>
      </c>
      <c r="N24" s="36">
        <v>3941</v>
      </c>
      <c r="O24" s="41">
        <f t="shared" si="4"/>
        <v>796.62674650698602</v>
      </c>
      <c r="P24" s="41">
        <f t="shared" si="5"/>
        <v>1.2126130640675503</v>
      </c>
      <c r="Q24" s="41">
        <f t="shared" si="6"/>
        <v>2.2883991881937309</v>
      </c>
      <c r="R24" s="42">
        <v>2.8E-3</v>
      </c>
      <c r="V24" s="7"/>
      <c r="W24" s="7"/>
      <c r="X24" s="5"/>
      <c r="Y24" s="5"/>
      <c r="Z24" s="5"/>
      <c r="AA24" s="5"/>
      <c r="AB24" s="5"/>
      <c r="AC24" s="7"/>
      <c r="AD24" s="7"/>
      <c r="AE24" s="7"/>
      <c r="AF24" s="7"/>
      <c r="AG24" s="7"/>
      <c r="AI24" s="31"/>
      <c r="AJ24" s="7"/>
      <c r="AK24" s="7"/>
      <c r="AL24" s="7"/>
      <c r="AM24" s="7"/>
      <c r="AN24" s="5"/>
      <c r="AO24" s="5"/>
      <c r="AP24" s="5"/>
    </row>
    <row r="25" spans="1:42" ht="15.75" customHeight="1" x14ac:dyDescent="0.3">
      <c r="A25" s="5"/>
      <c r="B25" s="36"/>
      <c r="C25" s="37" t="s">
        <v>66</v>
      </c>
      <c r="D25" s="36">
        <v>32410</v>
      </c>
      <c r="E25" s="38">
        <v>5418</v>
      </c>
      <c r="F25" s="39">
        <v>897</v>
      </c>
      <c r="G25" s="39">
        <v>179.94</v>
      </c>
      <c r="H25" s="40">
        <f t="shared" si="1"/>
        <v>0.16555924695459578</v>
      </c>
      <c r="I25" s="39">
        <v>1672</v>
      </c>
      <c r="J25" s="39">
        <v>4482</v>
      </c>
      <c r="K25" s="39">
        <f t="shared" si="2"/>
        <v>9.2919862176280983</v>
      </c>
      <c r="L25" s="39">
        <f t="shared" si="3"/>
        <v>24.908302767589198</v>
      </c>
      <c r="M25" s="39">
        <v>50.2</v>
      </c>
      <c r="N25" s="36">
        <v>4749</v>
      </c>
      <c r="O25" s="41">
        <f t="shared" si="4"/>
        <v>956.01593625497992</v>
      </c>
      <c r="P25" s="41">
        <f t="shared" si="5"/>
        <v>1.7489248208034676</v>
      </c>
      <c r="Q25" s="41">
        <f t="shared" si="6"/>
        <v>4.6882063677279557</v>
      </c>
      <c r="R25" s="42">
        <v>4.4999999999999997E-3</v>
      </c>
      <c r="W25" s="7"/>
      <c r="X25" s="5"/>
      <c r="Y25" s="5"/>
      <c r="Z25" s="5"/>
      <c r="AA25" s="5"/>
      <c r="AB25" s="5"/>
      <c r="AC25" s="7"/>
      <c r="AD25" s="7"/>
      <c r="AE25" s="7"/>
      <c r="AF25" s="7"/>
      <c r="AG25" s="7"/>
      <c r="AI25" s="31"/>
      <c r="AJ25" s="7"/>
      <c r="AK25" s="7"/>
      <c r="AL25" s="7"/>
      <c r="AM25" s="7"/>
      <c r="AN25" s="5"/>
      <c r="AO25" s="5"/>
      <c r="AP25" s="5"/>
    </row>
    <row r="26" spans="1:42" ht="15.75" customHeight="1" x14ac:dyDescent="0.3">
      <c r="A26" s="5"/>
      <c r="B26" s="36"/>
      <c r="C26" s="37" t="s">
        <v>67</v>
      </c>
      <c r="D26" s="36">
        <v>44229</v>
      </c>
      <c r="E26" s="38">
        <v>7333</v>
      </c>
      <c r="F26" s="39">
        <v>1279</v>
      </c>
      <c r="G26" s="39">
        <v>242.3</v>
      </c>
      <c r="H26" s="40">
        <f t="shared" si="1"/>
        <v>0.17441701895540707</v>
      </c>
      <c r="I26" s="39">
        <v>3939</v>
      </c>
      <c r="J26" s="39">
        <v>6985</v>
      </c>
      <c r="K26" s="39">
        <f t="shared" si="2"/>
        <v>16.256706562113081</v>
      </c>
      <c r="L26" s="39">
        <f t="shared" si="3"/>
        <v>28.827899298390424</v>
      </c>
      <c r="M26" s="39">
        <v>53.9</v>
      </c>
      <c r="N26" s="36">
        <v>7271</v>
      </c>
      <c r="O26" s="41">
        <f t="shared" si="4"/>
        <v>1358.9795918367347</v>
      </c>
      <c r="P26" s="41">
        <f t="shared" si="5"/>
        <v>2.8984982730139661</v>
      </c>
      <c r="Q26" s="41">
        <f t="shared" si="6"/>
        <v>5.1398858687490616</v>
      </c>
      <c r="R26" s="42">
        <v>2.8E-3</v>
      </c>
      <c r="W26" s="7"/>
      <c r="X26" s="5"/>
      <c r="Y26" s="5"/>
      <c r="Z26" s="5"/>
      <c r="AA26" s="5"/>
      <c r="AB26" s="5"/>
      <c r="AC26" s="7"/>
      <c r="AD26" s="7"/>
      <c r="AE26" s="7"/>
      <c r="AF26" s="7"/>
      <c r="AG26" s="7"/>
      <c r="AI26" s="31"/>
      <c r="AJ26" s="7"/>
      <c r="AK26" s="7"/>
      <c r="AL26" s="7"/>
      <c r="AM26" s="7"/>
      <c r="AN26" s="5"/>
      <c r="AO26" s="5"/>
      <c r="AP26" s="5"/>
    </row>
    <row r="27" spans="1:42" ht="15.75" customHeight="1" x14ac:dyDescent="0.3">
      <c r="A27" s="5"/>
      <c r="B27" s="36" t="s">
        <v>68</v>
      </c>
      <c r="C27" s="37" t="s">
        <v>69</v>
      </c>
      <c r="D27" s="36">
        <v>60196</v>
      </c>
      <c r="E27" s="38">
        <v>9989</v>
      </c>
      <c r="F27" s="39">
        <v>1837</v>
      </c>
      <c r="G27" s="39">
        <v>34.01</v>
      </c>
      <c r="H27" s="40">
        <f t="shared" si="1"/>
        <v>0.18390229252177395</v>
      </c>
      <c r="I27" s="39">
        <v>677</v>
      </c>
      <c r="J27" s="39">
        <v>1205</v>
      </c>
      <c r="K27" s="39">
        <f t="shared" si="2"/>
        <v>19.905910026462806</v>
      </c>
      <c r="L27" s="39">
        <f t="shared" si="3"/>
        <v>35.430755660099976</v>
      </c>
      <c r="M27" s="39">
        <v>110</v>
      </c>
      <c r="N27" s="36">
        <v>9491</v>
      </c>
      <c r="O27" s="41">
        <f t="shared" ref="O27:O36" si="7">(M27+N27)/(M27/2)</f>
        <v>174.56363636363636</v>
      </c>
      <c r="P27" s="41">
        <f t="shared" si="5"/>
        <v>3.8782418498073117</v>
      </c>
      <c r="Q27" s="41">
        <f t="shared" si="6"/>
        <v>6.9029267784605768</v>
      </c>
      <c r="R27" s="42">
        <v>4.4000000000000003E-3</v>
      </c>
      <c r="W27" s="7"/>
      <c r="X27" s="5"/>
      <c r="Y27" s="5"/>
      <c r="Z27" s="5"/>
      <c r="AA27" s="5"/>
      <c r="AB27" s="5"/>
      <c r="AC27" s="7"/>
      <c r="AD27" s="7"/>
      <c r="AE27" s="7"/>
      <c r="AF27" s="7"/>
      <c r="AG27" s="7"/>
      <c r="AI27" s="31"/>
      <c r="AJ27" s="7"/>
      <c r="AK27" s="7"/>
      <c r="AL27" s="7"/>
      <c r="AM27" s="7"/>
      <c r="AN27" s="5"/>
      <c r="AO27" s="5"/>
      <c r="AP27" s="5"/>
    </row>
    <row r="28" spans="1:42" ht="15.75" customHeight="1" x14ac:dyDescent="0.3">
      <c r="A28" s="5"/>
      <c r="B28" s="36"/>
      <c r="C28" s="37" t="s">
        <v>70</v>
      </c>
      <c r="D28" s="36">
        <v>82422</v>
      </c>
      <c r="E28" s="38">
        <v>12757</v>
      </c>
      <c r="F28" s="39">
        <v>2479</v>
      </c>
      <c r="G28" s="39">
        <v>44.38</v>
      </c>
      <c r="H28" s="40">
        <f t="shared" si="1"/>
        <v>0.19432468448694834</v>
      </c>
      <c r="I28" s="39">
        <v>1153</v>
      </c>
      <c r="J28" s="39">
        <v>1989</v>
      </c>
      <c r="K28" s="39">
        <f t="shared" si="2"/>
        <v>25.980171248310047</v>
      </c>
      <c r="L28" s="39">
        <f t="shared" si="3"/>
        <v>44.817485353762955</v>
      </c>
      <c r="M28" s="39">
        <v>115</v>
      </c>
      <c r="N28" s="36">
        <v>15733</v>
      </c>
      <c r="O28" s="41">
        <f t="shared" si="7"/>
        <v>275.61739130434785</v>
      </c>
      <c r="P28" s="41">
        <f t="shared" si="5"/>
        <v>4.1833354366481572</v>
      </c>
      <c r="Q28" s="41">
        <f t="shared" si="6"/>
        <v>7.2165257445734472</v>
      </c>
      <c r="R28" s="42">
        <v>4.3E-3</v>
      </c>
      <c r="W28" s="7"/>
      <c r="X28" s="5"/>
      <c r="Y28" s="5"/>
      <c r="Z28" s="5"/>
      <c r="AA28" s="5"/>
      <c r="AB28" s="5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5"/>
      <c r="AO28" s="5"/>
      <c r="AP28" s="5"/>
    </row>
    <row r="29" spans="1:42" ht="15.75" customHeight="1" x14ac:dyDescent="0.3">
      <c r="A29" s="5"/>
      <c r="B29" s="36"/>
      <c r="C29" s="37" t="s">
        <v>71</v>
      </c>
      <c r="D29" s="36">
        <v>115888</v>
      </c>
      <c r="E29" s="44">
        <v>18500</v>
      </c>
      <c r="F29" s="36">
        <v>3995</v>
      </c>
      <c r="G29" s="39">
        <v>67.52</v>
      </c>
      <c r="H29" s="40">
        <f t="shared" si="1"/>
        <v>0.21594594594594593</v>
      </c>
      <c r="I29" s="36">
        <v>1770</v>
      </c>
      <c r="J29" s="36">
        <v>3035</v>
      </c>
      <c r="K29" s="39">
        <f t="shared" si="2"/>
        <v>26.214454976303319</v>
      </c>
      <c r="L29" s="39">
        <f t="shared" si="3"/>
        <v>44.949644549763036</v>
      </c>
      <c r="M29" s="39">
        <v>120</v>
      </c>
      <c r="N29" s="36">
        <v>19582</v>
      </c>
      <c r="O29" s="41">
        <f t="shared" si="7"/>
        <v>328.36666666666667</v>
      </c>
      <c r="P29" s="41">
        <f t="shared" si="5"/>
        <v>5.3903157039894429</v>
      </c>
      <c r="Q29" s="41">
        <f t="shared" si="6"/>
        <v>9.2427164754847215</v>
      </c>
      <c r="R29" s="42">
        <v>6.3E-3</v>
      </c>
      <c r="W29" s="7"/>
      <c r="X29" s="5"/>
      <c r="Y29" s="5"/>
      <c r="Z29" s="5"/>
      <c r="AA29" s="5"/>
      <c r="AB29" s="5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5"/>
      <c r="AO29" s="5"/>
      <c r="AP29" s="5"/>
    </row>
    <row r="30" spans="1:42" ht="15.75" customHeight="1" x14ac:dyDescent="0.3">
      <c r="A30" s="5"/>
      <c r="B30" s="36"/>
      <c r="C30" s="37" t="s">
        <v>72</v>
      </c>
      <c r="D30" s="36">
        <v>147153</v>
      </c>
      <c r="E30" s="44">
        <v>26386</v>
      </c>
      <c r="F30" s="36">
        <v>5264</v>
      </c>
      <c r="G30" s="39">
        <v>90</v>
      </c>
      <c r="H30" s="40">
        <f t="shared" si="1"/>
        <v>0.19949973470779958</v>
      </c>
      <c r="I30" s="36">
        <v>2099</v>
      </c>
      <c r="J30" s="36">
        <v>4923</v>
      </c>
      <c r="K30" s="39">
        <f t="shared" si="2"/>
        <v>23.322222222222223</v>
      </c>
      <c r="L30" s="39">
        <f t="shared" si="3"/>
        <v>54.7</v>
      </c>
      <c r="M30" s="39">
        <v>121</v>
      </c>
      <c r="N30" s="36">
        <v>32208</v>
      </c>
      <c r="O30" s="41">
        <f t="shared" si="7"/>
        <v>534.36363636363637</v>
      </c>
      <c r="P30" s="41">
        <f t="shared" si="5"/>
        <v>3.9280367471929227</v>
      </c>
      <c r="Q30" s="41">
        <f t="shared" si="6"/>
        <v>9.212827492344335</v>
      </c>
      <c r="R30" s="42">
        <v>6.4999999999999997E-3</v>
      </c>
      <c r="W30" s="7"/>
      <c r="X30" s="5"/>
      <c r="Y30" s="5"/>
      <c r="Z30" s="5"/>
      <c r="AA30" s="5"/>
      <c r="AB30" s="5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5"/>
      <c r="AO30" s="5"/>
      <c r="AP30" s="5"/>
    </row>
    <row r="31" spans="1:42" ht="15.75" customHeight="1" x14ac:dyDescent="0.3">
      <c r="A31" s="5"/>
      <c r="B31" s="36"/>
      <c r="C31" s="37" t="s">
        <v>73</v>
      </c>
      <c r="D31" s="36">
        <v>152947</v>
      </c>
      <c r="E31" s="44">
        <v>26683</v>
      </c>
      <c r="F31" s="36">
        <v>4420</v>
      </c>
      <c r="G31" s="39">
        <v>74</v>
      </c>
      <c r="H31" s="40">
        <f t="shared" si="1"/>
        <v>0.16564854026908518</v>
      </c>
      <c r="I31" s="36">
        <v>1783</v>
      </c>
      <c r="J31" s="36">
        <v>5922</v>
      </c>
      <c r="K31" s="39">
        <f t="shared" si="2"/>
        <v>24.094594594594593</v>
      </c>
      <c r="L31" s="39">
        <f t="shared" si="3"/>
        <v>80.027027027027032</v>
      </c>
      <c r="M31" s="39">
        <v>121</v>
      </c>
      <c r="N31" s="36">
        <v>36798</v>
      </c>
      <c r="O31" s="41">
        <f t="shared" si="7"/>
        <v>610.23140495867767</v>
      </c>
      <c r="P31" s="41">
        <f t="shared" si="5"/>
        <v>2.9218424117662991</v>
      </c>
      <c r="Q31" s="41">
        <f t="shared" si="6"/>
        <v>9.7045152902299634</v>
      </c>
      <c r="R31" s="42">
        <v>7.4999999999999997E-3</v>
      </c>
      <c r="W31" s="7"/>
      <c r="X31" s="5"/>
      <c r="Y31" s="5"/>
      <c r="Z31" s="5"/>
      <c r="AA31" s="5"/>
      <c r="AB31" s="5"/>
      <c r="AC31" s="7"/>
      <c r="AE31" s="7"/>
      <c r="AF31" s="7"/>
      <c r="AG31" s="7"/>
      <c r="AH31" s="7"/>
      <c r="AI31" s="7"/>
      <c r="AJ31" s="7"/>
      <c r="AK31" s="7"/>
      <c r="AL31" s="7"/>
      <c r="AM31" s="7"/>
      <c r="AN31" s="5"/>
      <c r="AO31" s="5"/>
      <c r="AP31" s="5"/>
    </row>
    <row r="32" spans="1:42" ht="15.75" customHeight="1" x14ac:dyDescent="0.3">
      <c r="A32" s="5"/>
      <c r="B32" s="36"/>
      <c r="C32" s="37" t="s">
        <v>74</v>
      </c>
      <c r="D32" s="11">
        <v>192087</v>
      </c>
      <c r="E32" s="11">
        <v>31641</v>
      </c>
      <c r="F32" s="11">
        <v>7028</v>
      </c>
      <c r="G32" s="45">
        <v>116.64</v>
      </c>
      <c r="H32" s="40">
        <f t="shared" si="1"/>
        <v>0.22211687367655888</v>
      </c>
      <c r="I32" s="11">
        <v>4362</v>
      </c>
      <c r="J32" s="11">
        <v>8050</v>
      </c>
      <c r="K32" s="39">
        <f t="shared" si="2"/>
        <v>37.397119341563787</v>
      </c>
      <c r="L32" s="39">
        <f t="shared" si="3"/>
        <v>69.015775034293554</v>
      </c>
      <c r="M32" s="39">
        <v>121</v>
      </c>
      <c r="N32" s="36">
        <v>43592</v>
      </c>
      <c r="O32" s="41">
        <f t="shared" si="7"/>
        <v>722.52892561983469</v>
      </c>
      <c r="P32" s="41">
        <f t="shared" si="5"/>
        <v>6.0371285429963626</v>
      </c>
      <c r="Q32" s="41">
        <f t="shared" si="6"/>
        <v>11.141422460137717</v>
      </c>
      <c r="R32" s="42">
        <v>6.7999999999999996E-3</v>
      </c>
      <c r="Y32" s="7"/>
      <c r="Z32" s="7"/>
      <c r="AA32" s="7"/>
      <c r="AB32" s="7"/>
      <c r="AC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</row>
    <row r="33" spans="1:42" ht="15.75" customHeight="1" x14ac:dyDescent="0.3">
      <c r="A33" s="5"/>
      <c r="B33" s="36"/>
      <c r="C33" s="37" t="s">
        <v>75</v>
      </c>
      <c r="D33" s="11">
        <v>247379</v>
      </c>
      <c r="E33" s="11">
        <v>41410</v>
      </c>
      <c r="F33" s="11">
        <v>11508</v>
      </c>
      <c r="G33" s="45">
        <v>190.53</v>
      </c>
      <c r="H33" s="40">
        <f t="shared" si="1"/>
        <v>0.27790388794977061</v>
      </c>
      <c r="I33" s="11">
        <v>5220</v>
      </c>
      <c r="J33" s="11">
        <v>7599</v>
      </c>
      <c r="K33" s="39">
        <f t="shared" si="2"/>
        <v>27.397260273972602</v>
      </c>
      <c r="L33" s="39">
        <f t="shared" si="3"/>
        <v>39.883482916076211</v>
      </c>
      <c r="M33" s="39">
        <v>121</v>
      </c>
      <c r="N33" s="36">
        <v>54251</v>
      </c>
      <c r="O33" s="41">
        <f t="shared" si="7"/>
        <v>898.71074380165294</v>
      </c>
      <c r="P33" s="41">
        <f t="shared" si="5"/>
        <v>5.8083204590598099</v>
      </c>
      <c r="Q33" s="41">
        <f t="shared" si="6"/>
        <v>8.4554458177002871</v>
      </c>
      <c r="R33" s="42">
        <v>3.3999999999999998E-3</v>
      </c>
      <c r="Y33" s="7"/>
      <c r="Z33" s="7"/>
      <c r="AA33" s="7"/>
      <c r="AB33" s="7"/>
      <c r="AC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</row>
    <row r="34" spans="1:42" ht="15.75" customHeight="1" x14ac:dyDescent="0.3">
      <c r="A34" s="5"/>
      <c r="B34" s="36"/>
      <c r="C34" s="37" t="s">
        <v>76</v>
      </c>
      <c r="D34" s="11">
        <v>330615</v>
      </c>
      <c r="E34" s="11">
        <v>54969</v>
      </c>
      <c r="F34" s="11">
        <v>14540</v>
      </c>
      <c r="G34" s="45">
        <v>236.89</v>
      </c>
      <c r="H34" s="40">
        <f t="shared" si="1"/>
        <v>0.2645127253542906</v>
      </c>
      <c r="I34" s="11">
        <v>5632</v>
      </c>
      <c r="J34" s="11">
        <v>8192</v>
      </c>
      <c r="K34" s="39">
        <f t="shared" si="2"/>
        <v>23.774747773228082</v>
      </c>
      <c r="L34" s="39">
        <f t="shared" si="3"/>
        <v>34.581451306513571</v>
      </c>
      <c r="M34" s="41">
        <v>123.6</v>
      </c>
      <c r="N34" s="46">
        <v>76571</v>
      </c>
      <c r="O34" s="41">
        <f t="shared" si="7"/>
        <v>1241.0129449838189</v>
      </c>
      <c r="P34" s="41">
        <f t="shared" si="5"/>
        <v>4.5382282455348877</v>
      </c>
      <c r="Q34" s="41">
        <f t="shared" si="6"/>
        <v>6.6010592662325633</v>
      </c>
      <c r="R34" s="42">
        <v>3.7000000000000002E-3</v>
      </c>
      <c r="Y34" s="7"/>
      <c r="Z34" s="7"/>
      <c r="AA34" s="7"/>
      <c r="AB34" s="7"/>
      <c r="AC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</row>
    <row r="35" spans="1:42" ht="15.75" customHeight="1" x14ac:dyDescent="0.3">
      <c r="A35" s="5"/>
      <c r="B35" s="36"/>
      <c r="C35" s="37" t="s">
        <v>77</v>
      </c>
      <c r="D35" s="11">
        <v>416661</v>
      </c>
      <c r="E35" s="11">
        <v>69684</v>
      </c>
      <c r="F35" s="11">
        <v>16780</v>
      </c>
      <c r="G35" s="45">
        <v>268.94</v>
      </c>
      <c r="H35" s="40">
        <f t="shared" si="1"/>
        <v>0.24080133172607773</v>
      </c>
      <c r="I35" s="11">
        <v>6376</v>
      </c>
      <c r="J35" s="11">
        <v>9260</v>
      </c>
      <c r="K35" s="39">
        <f t="shared" si="2"/>
        <v>23.707890235740315</v>
      </c>
      <c r="L35" s="39">
        <f t="shared" si="3"/>
        <v>34.431471703725741</v>
      </c>
      <c r="M35" s="41">
        <v>123.6</v>
      </c>
      <c r="N35" s="46">
        <v>96568</v>
      </c>
      <c r="O35" s="41">
        <f t="shared" si="7"/>
        <v>1564.5889967637543</v>
      </c>
      <c r="P35" s="41">
        <f t="shared" si="5"/>
        <v>4.07519164022521</v>
      </c>
      <c r="Q35" s="41">
        <f t="shared" si="6"/>
        <v>5.9184872315692356</v>
      </c>
      <c r="R35" s="42">
        <v>4.4000000000000003E-3</v>
      </c>
      <c r="AI35" s="7"/>
      <c r="AJ35" s="7"/>
      <c r="AK35" s="7"/>
      <c r="AL35" s="7"/>
      <c r="AM35" s="7"/>
      <c r="AN35" s="5"/>
      <c r="AO35" s="5"/>
      <c r="AP35" s="5"/>
    </row>
    <row r="36" spans="1:42" ht="15.75" customHeight="1" x14ac:dyDescent="0.3">
      <c r="A36" s="5"/>
      <c r="B36" s="36" t="s">
        <v>78</v>
      </c>
      <c r="C36" s="37" t="s">
        <v>79</v>
      </c>
      <c r="D36" s="11">
        <v>416661</v>
      </c>
      <c r="E36" s="11">
        <f>E35+D52-E52</f>
        <v>73108</v>
      </c>
      <c r="F36" s="11">
        <f>F35+D55-E55</f>
        <v>17679</v>
      </c>
      <c r="G36" s="45">
        <f>O46</f>
        <v>28.134</v>
      </c>
      <c r="H36" s="40">
        <f t="shared" si="1"/>
        <v>0.24182032062154621</v>
      </c>
      <c r="I36" s="11">
        <v>829</v>
      </c>
      <c r="J36" s="11">
        <v>978</v>
      </c>
      <c r="K36" s="39">
        <f t="shared" si="2"/>
        <v>29.466126395109121</v>
      </c>
      <c r="L36" s="39">
        <f t="shared" si="3"/>
        <v>34.762209426316915</v>
      </c>
      <c r="M36" s="41">
        <v>621</v>
      </c>
      <c r="N36" s="46">
        <v>96568</v>
      </c>
      <c r="O36" s="41">
        <f t="shared" si="7"/>
        <v>313.00805152979063</v>
      </c>
      <c r="P36" s="41">
        <f t="shared" si="5"/>
        <v>2.6484941711510563</v>
      </c>
      <c r="Q36" s="41">
        <f t="shared" si="6"/>
        <v>3.1245202646390027</v>
      </c>
      <c r="R36" s="42">
        <v>5.0000000000000001E-3</v>
      </c>
      <c r="AI36" s="7"/>
      <c r="AJ36" s="7"/>
      <c r="AK36" s="7"/>
      <c r="AL36" s="7"/>
      <c r="AM36" s="7"/>
      <c r="AN36" s="5"/>
      <c r="AO36" s="5"/>
      <c r="AP36" s="5"/>
    </row>
    <row r="37" spans="1:42" ht="15.75" customHeight="1" x14ac:dyDescent="0.25">
      <c r="Q37" s="7"/>
      <c r="Y37" s="5"/>
      <c r="Z37" s="5"/>
      <c r="AA37" s="5"/>
      <c r="AB37" s="5"/>
      <c r="AC37" s="7"/>
      <c r="AD37" s="7"/>
      <c r="AE37" s="7"/>
      <c r="AF37" s="7"/>
      <c r="AG37" s="7"/>
      <c r="AH37" s="7"/>
      <c r="AI37" s="7"/>
      <c r="AJ37" s="7"/>
      <c r="AK37" s="5"/>
      <c r="AL37" s="5"/>
      <c r="AM37" s="5"/>
      <c r="AN37" s="5"/>
      <c r="AO37" s="5"/>
      <c r="AP37" s="5"/>
    </row>
    <row r="38" spans="1:42" ht="15.75" customHeight="1" x14ac:dyDescent="0.3">
      <c r="Q38" s="7"/>
      <c r="R38" s="21"/>
      <c r="Y38" s="5"/>
      <c r="Z38" s="5"/>
      <c r="AA38" s="5"/>
      <c r="AB38" s="5"/>
      <c r="AC38" s="7"/>
      <c r="AD38" s="7"/>
      <c r="AE38" s="7"/>
      <c r="AF38" s="7"/>
      <c r="AG38" s="7"/>
      <c r="AH38" s="7"/>
      <c r="AI38" s="5"/>
      <c r="AJ38" s="5"/>
      <c r="AK38" s="5"/>
      <c r="AL38" s="5"/>
      <c r="AM38" s="5"/>
      <c r="AN38" s="5"/>
      <c r="AO38" s="5"/>
      <c r="AP38" s="5"/>
    </row>
    <row r="39" spans="1:42" ht="15.75" customHeight="1" x14ac:dyDescent="0.3">
      <c r="A39" s="5"/>
      <c r="B39" s="34" t="s">
        <v>80</v>
      </c>
      <c r="C39" s="34" t="s">
        <v>81</v>
      </c>
      <c r="D39" s="32"/>
      <c r="E39" s="32" t="s">
        <v>40</v>
      </c>
      <c r="F39" s="32" t="s">
        <v>41</v>
      </c>
      <c r="G39" s="32" t="s">
        <v>42</v>
      </c>
      <c r="H39" s="32" t="s">
        <v>43</v>
      </c>
      <c r="I39" s="32" t="s">
        <v>45</v>
      </c>
      <c r="J39" s="32" t="s">
        <v>44</v>
      </c>
      <c r="K39" s="47" t="s">
        <v>46</v>
      </c>
      <c r="L39" s="47" t="s">
        <v>47</v>
      </c>
      <c r="M39" s="32" t="s">
        <v>7</v>
      </c>
      <c r="N39" s="32" t="s">
        <v>48</v>
      </c>
      <c r="O39" s="34" t="s">
        <v>49</v>
      </c>
      <c r="P39" s="34" t="s">
        <v>50</v>
      </c>
      <c r="Q39" s="34" t="s">
        <v>51</v>
      </c>
      <c r="R39" s="35" t="s">
        <v>52</v>
      </c>
      <c r="Y39" s="5"/>
      <c r="Z39" s="5"/>
      <c r="AA39" s="5"/>
      <c r="AB39" s="5"/>
      <c r="AC39" s="5"/>
      <c r="AD39" s="5"/>
      <c r="AE39" s="5"/>
      <c r="AF39" s="7"/>
      <c r="AG39" s="7"/>
      <c r="AH39" s="7"/>
      <c r="AI39" s="5"/>
      <c r="AJ39" s="5"/>
      <c r="AK39" s="5"/>
      <c r="AL39" s="5"/>
      <c r="AM39" s="5"/>
      <c r="AN39" s="5"/>
      <c r="AO39" s="5"/>
      <c r="AP39" s="5"/>
    </row>
    <row r="40" spans="1:42" ht="15.75" customHeight="1" x14ac:dyDescent="0.3">
      <c r="A40" s="5"/>
      <c r="B40" s="46"/>
      <c r="C40" s="48" t="s">
        <v>82</v>
      </c>
      <c r="D40" s="49"/>
      <c r="E40" s="49">
        <f t="shared" ref="E40:F40" si="8">(E35/E15)^(1/20)-1</f>
        <v>0.34975314615869069</v>
      </c>
      <c r="F40" s="49">
        <f t="shared" si="8"/>
        <v>0.32993432918810361</v>
      </c>
      <c r="G40" s="49">
        <f>((10*G35)/G15)^(1/20)-1</f>
        <v>0.24438158922368025</v>
      </c>
      <c r="H40" s="49">
        <f>MEDIAN(H15:H35)</f>
        <v>0.18390229252177395</v>
      </c>
      <c r="I40" s="49">
        <f t="shared" ref="I40:J40" si="9">((10*I35)/I15)^(1/20)-1</f>
        <v>0.41010099371310016</v>
      </c>
      <c r="J40" s="49">
        <f t="shared" si="9"/>
        <v>0.36303641652666818</v>
      </c>
      <c r="K40" s="50">
        <f t="shared" ref="K40:L40" si="10">MEDIAN(K15:K35)</f>
        <v>16.256706562113081</v>
      </c>
      <c r="L40" s="50">
        <f t="shared" si="10"/>
        <v>34.581451306513571</v>
      </c>
      <c r="M40" s="49">
        <f t="shared" ref="M40:N40" si="11">(M35/M15)^(1/20)-1</f>
        <v>0.10592767561176353</v>
      </c>
      <c r="N40" s="49">
        <f t="shared" si="11"/>
        <v>0.34454912261799953</v>
      </c>
      <c r="O40" s="49">
        <f>((10*O35)/O15)^(1/20)-1</f>
        <v>0.25483935442220762</v>
      </c>
      <c r="P40" s="51">
        <f t="shared" ref="P40:R40" si="12">MEDIAN(P15:P35)</f>
        <v>1.7489248208034676</v>
      </c>
      <c r="Q40" s="51">
        <f t="shared" si="12"/>
        <v>4.6882063677279557</v>
      </c>
      <c r="R40" s="52">
        <f t="shared" si="12"/>
        <v>4.45E-3</v>
      </c>
      <c r="V40" s="17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</row>
    <row r="41" spans="1:42" ht="15.75" customHeight="1" x14ac:dyDescent="0.3">
      <c r="A41" s="5"/>
      <c r="B41" s="46"/>
      <c r="C41" s="48" t="s">
        <v>83</v>
      </c>
      <c r="D41" s="49">
        <f t="shared" ref="D41:F41" si="13">(D35/D25)^(1/10)-1</f>
        <v>0.29095285428155093</v>
      </c>
      <c r="E41" s="49">
        <f t="shared" si="13"/>
        <v>0.29100940805089137</v>
      </c>
      <c r="F41" s="49">
        <f t="shared" si="13"/>
        <v>0.34029362326171864</v>
      </c>
      <c r="G41" s="49">
        <f>((10*G35)/G25)^(1/10)-1</f>
        <v>0.31054750643199736</v>
      </c>
      <c r="H41" s="49">
        <f>MEDIAN(H25:H35)</f>
        <v>0.19949973470779958</v>
      </c>
      <c r="I41" s="49">
        <f t="shared" ref="I41:J41" si="14">((10*I35)/I25)^(1/10)-1</f>
        <v>0.43923331545890743</v>
      </c>
      <c r="J41" s="49">
        <f t="shared" si="14"/>
        <v>0.35367345747610801</v>
      </c>
      <c r="K41" s="50">
        <f t="shared" ref="K41:L41" si="15">MEDIAN(K25:K35)</f>
        <v>23.774747773228082</v>
      </c>
      <c r="L41" s="50">
        <f t="shared" si="15"/>
        <v>39.883482916076211</v>
      </c>
      <c r="M41" s="49">
        <f t="shared" ref="M41:N41" si="16">(M35/M25)^(1/10)-1</f>
        <v>9.4287593324069663E-2</v>
      </c>
      <c r="N41" s="49">
        <f t="shared" si="16"/>
        <v>0.35152196022729032</v>
      </c>
      <c r="O41" s="49">
        <f>((10*O35)/O25)^(1/10)-1</f>
        <v>0.32249340199287735</v>
      </c>
      <c r="P41" s="51">
        <f t="shared" ref="P41:R41" si="17">MEDIAN(P25:P35)</f>
        <v>4.07519164022521</v>
      </c>
      <c r="Q41" s="51">
        <f t="shared" si="17"/>
        <v>7.2165257445734472</v>
      </c>
      <c r="R41" s="52">
        <f t="shared" si="17"/>
        <v>4.4000000000000003E-3</v>
      </c>
      <c r="W41" s="17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</row>
    <row r="42" spans="1:42" ht="15.75" customHeight="1" x14ac:dyDescent="0.3">
      <c r="A42" s="5"/>
      <c r="B42" s="46"/>
      <c r="C42" s="48" t="s">
        <v>84</v>
      </c>
      <c r="D42" s="49">
        <f t="shared" ref="D42:G42" si="18">(D35/D30)^(1/5)-1</f>
        <v>0.2314101990460915</v>
      </c>
      <c r="E42" s="49">
        <f t="shared" si="18"/>
        <v>0.2143724410640433</v>
      </c>
      <c r="F42" s="49">
        <f t="shared" si="18"/>
        <v>0.26094230353413539</v>
      </c>
      <c r="G42" s="49">
        <f t="shared" si="18"/>
        <v>0.24475127048328638</v>
      </c>
      <c r="H42" s="49">
        <f>MEDIAN(H30:H35)</f>
        <v>0.23145910270131831</v>
      </c>
      <c r="I42" s="49">
        <f t="shared" ref="I42:J42" si="19">(I35/I30)^(1/5)-1</f>
        <v>0.24884107359605467</v>
      </c>
      <c r="J42" s="49">
        <f t="shared" si="19"/>
        <v>0.1346873944172049</v>
      </c>
      <c r="K42" s="50">
        <f t="shared" ref="K42:L42" si="20">MEDIAN(K30:K35)</f>
        <v>23.934671183911338</v>
      </c>
      <c r="L42" s="50">
        <f t="shared" si="20"/>
        <v>47.291741458038103</v>
      </c>
      <c r="M42" s="49">
        <f t="shared" ref="M42:O42" si="21">(M35/M30)^(1/5)-1</f>
        <v>4.2610524628543534E-3</v>
      </c>
      <c r="N42" s="49">
        <f t="shared" si="21"/>
        <v>0.24558650943114357</v>
      </c>
      <c r="O42" s="49">
        <f t="shared" si="21"/>
        <v>0.23968879269568455</v>
      </c>
      <c r="P42" s="51">
        <f t="shared" ref="P42:R42" si="22">MEDIAN(P30:P35)</f>
        <v>4.3067099428800493</v>
      </c>
      <c r="Q42" s="51">
        <f t="shared" si="22"/>
        <v>8.834136655022311</v>
      </c>
      <c r="R42" s="52">
        <f t="shared" si="22"/>
        <v>5.45E-3</v>
      </c>
      <c r="S42" s="53"/>
      <c r="T42" s="54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</row>
    <row r="43" spans="1:42" ht="15.75" customHeight="1" x14ac:dyDescent="0.3">
      <c r="A43" s="5"/>
      <c r="B43" s="46"/>
      <c r="C43" s="48" t="s">
        <v>85</v>
      </c>
      <c r="D43" s="49">
        <f t="shared" ref="D43:G43" si="23">(D35/D34)-1</f>
        <v>0.260260423755728</v>
      </c>
      <c r="E43" s="49">
        <f t="shared" si="23"/>
        <v>0.26769633793592762</v>
      </c>
      <c r="F43" s="49">
        <f t="shared" si="23"/>
        <v>0.15405777166437407</v>
      </c>
      <c r="G43" s="49">
        <f t="shared" si="23"/>
        <v>0.13529486259445322</v>
      </c>
      <c r="H43" s="49">
        <f>H35</f>
        <v>0.24080133172607773</v>
      </c>
      <c r="I43" s="49">
        <f t="shared" ref="I43:J43" si="24">(I35/I34)-1</f>
        <v>0.13210227272727271</v>
      </c>
      <c r="J43" s="49">
        <f t="shared" si="24"/>
        <v>0.13037109375</v>
      </c>
      <c r="K43" s="50">
        <f t="shared" ref="K43:L43" si="25">K35</f>
        <v>23.707890235740315</v>
      </c>
      <c r="L43" s="50">
        <f t="shared" si="25"/>
        <v>34.431471703725741</v>
      </c>
      <c r="M43" s="49">
        <f t="shared" ref="M43:O43" si="26">(M35/M34)-1</f>
        <v>0</v>
      </c>
      <c r="N43" s="49">
        <f t="shared" si="26"/>
        <v>0.26115631244204729</v>
      </c>
      <c r="O43" s="49">
        <f t="shared" si="26"/>
        <v>0.26073543639317509</v>
      </c>
      <c r="P43" s="51">
        <f t="shared" ref="P43:Q43" si="27">P35</f>
        <v>4.07519164022521</v>
      </c>
      <c r="Q43" s="51">
        <f t="shared" si="27"/>
        <v>5.9184872315692356</v>
      </c>
      <c r="R43" s="52">
        <f>R36</f>
        <v>5.0000000000000001E-3</v>
      </c>
      <c r="AH43" s="5"/>
      <c r="AI43" s="5"/>
      <c r="AJ43" s="5"/>
      <c r="AK43" s="5"/>
      <c r="AL43" s="5"/>
      <c r="AM43" s="5"/>
      <c r="AN43" s="5"/>
      <c r="AO43" s="5"/>
      <c r="AP43" s="5"/>
    </row>
    <row r="44" spans="1:42" ht="15.75" customHeight="1" x14ac:dyDescent="0.3">
      <c r="A44" s="5"/>
      <c r="B44" s="7"/>
      <c r="C44" s="7"/>
      <c r="D44" s="7"/>
      <c r="E44" s="7"/>
      <c r="F44" s="7"/>
      <c r="G44" s="7"/>
      <c r="H44" s="7"/>
      <c r="I44" s="7"/>
      <c r="J44" s="7"/>
      <c r="K44" s="55"/>
      <c r="L44" s="55"/>
      <c r="M44" s="56"/>
      <c r="N44" s="57"/>
      <c r="P44" s="21"/>
      <c r="AH44" s="5"/>
      <c r="AI44" s="5"/>
      <c r="AJ44" s="5"/>
      <c r="AK44" s="5"/>
      <c r="AL44" s="5"/>
      <c r="AM44" s="5"/>
      <c r="AN44" s="5"/>
      <c r="AO44" s="5"/>
      <c r="AP44" s="5"/>
    </row>
    <row r="45" spans="1:42" ht="15.75" customHeight="1" x14ac:dyDescent="0.3">
      <c r="A45" s="5"/>
      <c r="B45" s="32" t="s">
        <v>86</v>
      </c>
      <c r="C45" s="32" t="s">
        <v>86</v>
      </c>
      <c r="D45" s="34" t="s">
        <v>87</v>
      </c>
      <c r="E45" s="34" t="s">
        <v>88</v>
      </c>
      <c r="F45" s="34" t="s">
        <v>89</v>
      </c>
      <c r="G45" s="34" t="s">
        <v>90</v>
      </c>
      <c r="H45" s="34" t="s">
        <v>91</v>
      </c>
      <c r="J45" s="58" t="s">
        <v>92</v>
      </c>
      <c r="K45" s="34" t="s">
        <v>93</v>
      </c>
      <c r="L45" s="34" t="s">
        <v>94</v>
      </c>
      <c r="M45" s="34" t="s">
        <v>95</v>
      </c>
      <c r="N45" s="34" t="s">
        <v>90</v>
      </c>
      <c r="O45" s="58" t="s">
        <v>15</v>
      </c>
      <c r="P45" s="21"/>
      <c r="Q45" s="59" t="s">
        <v>96</v>
      </c>
      <c r="R45" s="59" t="s">
        <v>97</v>
      </c>
      <c r="S45" s="59" t="s">
        <v>98</v>
      </c>
      <c r="T45" s="59" t="s">
        <v>99</v>
      </c>
      <c r="AH45" s="5"/>
      <c r="AI45" s="5"/>
      <c r="AJ45" s="5"/>
      <c r="AK45" s="5"/>
      <c r="AL45" s="5"/>
      <c r="AM45" s="5"/>
      <c r="AN45" s="5"/>
      <c r="AO45" s="5"/>
      <c r="AP45" s="5"/>
    </row>
    <row r="46" spans="1:42" ht="15.75" customHeight="1" x14ac:dyDescent="0.3">
      <c r="A46" s="5"/>
      <c r="C46" s="36" t="s">
        <v>13</v>
      </c>
      <c r="D46" s="40">
        <v>0.28000000000000003</v>
      </c>
      <c r="E46" s="40">
        <v>0.28000000000000003</v>
      </c>
      <c r="F46" s="40">
        <v>0.27</v>
      </c>
      <c r="G46" s="40">
        <v>0.21</v>
      </c>
      <c r="H46" s="40">
        <v>0.22</v>
      </c>
      <c r="J46" s="39" t="s">
        <v>42</v>
      </c>
      <c r="K46" s="60">
        <v>64.66</v>
      </c>
      <c r="L46" s="60">
        <v>68.63</v>
      </c>
      <c r="M46" s="60">
        <v>72.349999999999994</v>
      </c>
      <c r="N46" s="60">
        <v>7.57</v>
      </c>
      <c r="O46" s="61">
        <f>SUM(K46:M46)/10+N46</f>
        <v>28.134</v>
      </c>
      <c r="P46" s="21"/>
      <c r="Q46" s="62">
        <f>268.94/10</f>
        <v>26.893999999999998</v>
      </c>
      <c r="R46" s="62">
        <f>O46</f>
        <v>28.134</v>
      </c>
      <c r="S46" s="63">
        <f>G65</f>
        <v>33.927799574188313</v>
      </c>
      <c r="T46" s="64">
        <f ca="1">S48/24</f>
        <v>1.1183061425395839</v>
      </c>
      <c r="AH46" s="5"/>
      <c r="AI46" s="5"/>
      <c r="AJ46" s="5"/>
      <c r="AK46" s="5"/>
      <c r="AL46" s="5"/>
      <c r="AM46" s="5"/>
      <c r="AN46" s="5"/>
      <c r="AO46" s="5"/>
      <c r="AP46" s="5"/>
    </row>
    <row r="47" spans="1:42" ht="15.75" customHeight="1" x14ac:dyDescent="0.3">
      <c r="A47" s="5"/>
      <c r="C47" s="36" t="s">
        <v>14</v>
      </c>
      <c r="D47" s="40">
        <v>0.13</v>
      </c>
      <c r="E47" s="40">
        <v>0.15</v>
      </c>
      <c r="F47" s="40">
        <v>0.15</v>
      </c>
      <c r="G47" s="40">
        <v>0.23</v>
      </c>
      <c r="H47" s="40">
        <v>0.26</v>
      </c>
      <c r="Q47" s="59" t="s">
        <v>100</v>
      </c>
      <c r="R47" s="59" t="s">
        <v>101</v>
      </c>
      <c r="S47" s="59" t="s">
        <v>102</v>
      </c>
      <c r="T47" s="65"/>
      <c r="AH47" s="5"/>
      <c r="AI47" s="5"/>
      <c r="AJ47" s="5"/>
      <c r="AK47" s="5"/>
      <c r="AL47" s="5"/>
      <c r="AM47" s="5"/>
      <c r="AN47" s="5"/>
      <c r="AO47" s="5"/>
      <c r="AP47" s="5"/>
    </row>
    <row r="48" spans="1:42" ht="15.75" customHeight="1" x14ac:dyDescent="0.3">
      <c r="A48" s="5"/>
      <c r="C48" s="36" t="s">
        <v>21</v>
      </c>
      <c r="D48" s="66">
        <v>0.24</v>
      </c>
      <c r="E48" s="66">
        <v>0.24099999999999999</v>
      </c>
      <c r="F48" s="66">
        <v>0.24099999999999999</v>
      </c>
      <c r="G48" s="66">
        <v>0.249</v>
      </c>
      <c r="H48" s="66">
        <v>0.249</v>
      </c>
      <c r="Q48" s="63">
        <f>894/Q46</f>
        <v>33.241615230162864</v>
      </c>
      <c r="R48" s="63">
        <f ca="1">D6/R46</f>
        <v>32.366531598777279</v>
      </c>
      <c r="S48" s="63">
        <f ca="1">D6/S46</f>
        <v>26.839347420950013</v>
      </c>
      <c r="T48" s="67"/>
      <c r="AH48" s="5"/>
      <c r="AI48" s="5"/>
      <c r="AJ48" s="5"/>
      <c r="AK48" s="5"/>
      <c r="AL48" s="5"/>
      <c r="AM48" s="5"/>
      <c r="AN48" s="5"/>
      <c r="AO48" s="5"/>
      <c r="AP48" s="5"/>
    </row>
    <row r="49" spans="1:42" ht="15.75" customHeight="1" x14ac:dyDescent="0.25">
      <c r="A49" s="5"/>
      <c r="AH49" s="5"/>
      <c r="AI49" s="5"/>
      <c r="AJ49" s="5"/>
      <c r="AK49" s="5"/>
      <c r="AL49" s="5"/>
      <c r="AM49" s="5"/>
      <c r="AN49" s="5"/>
      <c r="AO49" s="5"/>
      <c r="AP49" s="5"/>
    </row>
    <row r="50" spans="1:42" ht="15.75" customHeight="1" x14ac:dyDescent="0.3">
      <c r="A50" s="5"/>
      <c r="B50" s="34" t="s">
        <v>103</v>
      </c>
      <c r="C50" s="34" t="s">
        <v>104</v>
      </c>
      <c r="D50" s="34" t="s">
        <v>90</v>
      </c>
      <c r="E50" s="34" t="s">
        <v>105</v>
      </c>
      <c r="F50" s="68" t="s">
        <v>80</v>
      </c>
      <c r="H50" s="34" t="s">
        <v>104</v>
      </c>
      <c r="I50" s="34" t="s">
        <v>95</v>
      </c>
      <c r="J50" s="34" t="s">
        <v>106</v>
      </c>
      <c r="K50" s="68" t="s">
        <v>80</v>
      </c>
      <c r="L50" s="5"/>
      <c r="M50" s="34" t="s">
        <v>104</v>
      </c>
      <c r="N50" s="34" t="s">
        <v>89</v>
      </c>
      <c r="O50" s="34" t="s">
        <v>107</v>
      </c>
      <c r="P50" s="68" t="s">
        <v>80</v>
      </c>
      <c r="R50" s="34" t="s">
        <v>108</v>
      </c>
      <c r="S50" s="34" t="s">
        <v>90</v>
      </c>
      <c r="T50" s="34" t="s">
        <v>105</v>
      </c>
      <c r="U50" s="69" t="s">
        <v>109</v>
      </c>
      <c r="V50" s="68" t="s">
        <v>80</v>
      </c>
      <c r="X50" s="69" t="s">
        <v>110</v>
      </c>
      <c r="Y50" s="34" t="s">
        <v>90</v>
      </c>
      <c r="Z50" s="34" t="s">
        <v>105</v>
      </c>
      <c r="AA50" s="69" t="s">
        <v>109</v>
      </c>
      <c r="AB50" s="69" t="s">
        <v>80</v>
      </c>
      <c r="AH50" s="5"/>
      <c r="AI50" s="5"/>
      <c r="AJ50" s="5"/>
      <c r="AK50" s="5"/>
      <c r="AL50" s="5"/>
      <c r="AM50" s="5"/>
      <c r="AN50" s="5"/>
      <c r="AO50" s="5"/>
      <c r="AP50" s="5"/>
    </row>
    <row r="51" spans="1:42" ht="15.75" customHeight="1" x14ac:dyDescent="0.3">
      <c r="A51" s="5"/>
      <c r="C51" s="11" t="s">
        <v>10</v>
      </c>
      <c r="D51" s="11">
        <v>441150</v>
      </c>
      <c r="E51" s="11">
        <v>354192</v>
      </c>
      <c r="F51" s="70">
        <f t="shared" ref="F51:F56" si="28">(D51/E51)^(1/1)-1</f>
        <v>0.24551090933730868</v>
      </c>
      <c r="H51" s="11" t="s">
        <v>10</v>
      </c>
      <c r="I51" s="11">
        <v>416661</v>
      </c>
      <c r="J51" s="11">
        <v>330615</v>
      </c>
      <c r="K51" s="70">
        <f t="shared" ref="K51:K56" si="29">(I51/J51)^(1/1)-1</f>
        <v>0.260260423755728</v>
      </c>
      <c r="L51" s="5"/>
      <c r="M51" s="11" t="s">
        <v>10</v>
      </c>
      <c r="N51" s="11">
        <v>416661</v>
      </c>
      <c r="O51" s="11">
        <v>330615</v>
      </c>
      <c r="P51" s="70">
        <f t="shared" ref="P51:P56" si="30">(N51/O51)^(1/1)-1</f>
        <v>0.260260423755728</v>
      </c>
      <c r="R51" s="11" t="s">
        <v>111</v>
      </c>
      <c r="S51" s="11">
        <v>15858</v>
      </c>
      <c r="T51" s="11">
        <v>12752</v>
      </c>
      <c r="U51" s="70">
        <f t="shared" ref="U51:U63" si="31">S51/$S$63</f>
        <v>0.30893010208057353</v>
      </c>
      <c r="V51" s="70">
        <f t="shared" ref="V51:V63" si="32">(S51/T51)^(1/1)-1</f>
        <v>0.24356963613550819</v>
      </c>
      <c r="X51" s="11" t="s">
        <v>20</v>
      </c>
      <c r="Y51" s="11">
        <v>6918</v>
      </c>
      <c r="Z51" s="11">
        <v>5684</v>
      </c>
      <c r="AA51" s="70">
        <f t="shared" ref="AA51:AA56" si="33">Y51/$Y$58</f>
        <v>0.52572383919750743</v>
      </c>
      <c r="AB51" s="40">
        <f t="shared" ref="AB51:AB56" si="34">Y51/Z51-1</f>
        <v>0.21710063335679108</v>
      </c>
      <c r="AH51" s="5"/>
      <c r="AI51" s="5"/>
      <c r="AJ51" s="5"/>
      <c r="AK51" s="5"/>
      <c r="AL51" s="5"/>
      <c r="AM51" s="5"/>
      <c r="AN51" s="5"/>
      <c r="AO51" s="5"/>
      <c r="AP51" s="5"/>
    </row>
    <row r="52" spans="1:42" ht="15.75" customHeight="1" x14ac:dyDescent="0.3">
      <c r="A52" s="5"/>
      <c r="C52" s="11" t="s">
        <v>13</v>
      </c>
      <c r="D52" s="11">
        <v>19524</v>
      </c>
      <c r="E52" s="11">
        <v>16100</v>
      </c>
      <c r="F52" s="70">
        <f t="shared" si="28"/>
        <v>0.21267080745341604</v>
      </c>
      <c r="G52" s="18"/>
      <c r="H52" s="11" t="s">
        <v>13</v>
      </c>
      <c r="I52" s="11">
        <v>18469</v>
      </c>
      <c r="J52" s="11">
        <v>14932</v>
      </c>
      <c r="K52" s="70">
        <f t="shared" si="29"/>
        <v>0.23687382802035906</v>
      </c>
      <c r="L52" s="5"/>
      <c r="M52" s="11" t="s">
        <v>13</v>
      </c>
      <c r="N52" s="11">
        <v>69684</v>
      </c>
      <c r="O52" s="11">
        <v>54975</v>
      </c>
      <c r="P52" s="70">
        <f t="shared" si="30"/>
        <v>0.26755798090040939</v>
      </c>
      <c r="R52" s="36" t="s">
        <v>112</v>
      </c>
      <c r="S52" s="36">
        <v>10736</v>
      </c>
      <c r="T52" s="36">
        <v>8329</v>
      </c>
      <c r="U52" s="70">
        <f t="shared" si="31"/>
        <v>0.20914828956596276</v>
      </c>
      <c r="V52" s="70">
        <f t="shared" si="32"/>
        <v>0.28899027494297025</v>
      </c>
      <c r="X52" s="36" t="s">
        <v>18</v>
      </c>
      <c r="Y52" s="36">
        <v>2102</v>
      </c>
      <c r="Z52" s="36">
        <v>1775</v>
      </c>
      <c r="AA52" s="70">
        <f t="shared" si="33"/>
        <v>0.15973858195911544</v>
      </c>
      <c r="AB52" s="40">
        <f t="shared" si="34"/>
        <v>0.18422535211267599</v>
      </c>
      <c r="AG52" s="5"/>
      <c r="AH52" s="5"/>
      <c r="AI52" s="5"/>
      <c r="AJ52" s="5"/>
      <c r="AK52" s="5"/>
      <c r="AL52" s="5"/>
      <c r="AM52" s="5"/>
      <c r="AN52" s="5"/>
      <c r="AO52" s="5"/>
      <c r="AP52" s="5"/>
    </row>
    <row r="53" spans="1:42" ht="15.75" customHeight="1" x14ac:dyDescent="0.3">
      <c r="A53" s="7"/>
      <c r="C53" s="11" t="s">
        <v>113</v>
      </c>
      <c r="D53" s="11">
        <v>13161</v>
      </c>
      <c r="E53" s="11">
        <v>10839</v>
      </c>
      <c r="F53" s="70">
        <f t="shared" si="28"/>
        <v>0.21422640464987541</v>
      </c>
      <c r="H53" s="11" t="s">
        <v>113</v>
      </c>
      <c r="I53" s="11">
        <v>12830</v>
      </c>
      <c r="J53" s="11">
        <v>9830</v>
      </c>
      <c r="K53" s="70">
        <f t="shared" si="29"/>
        <v>0.30518819938962349</v>
      </c>
      <c r="L53" s="5"/>
      <c r="M53" s="11" t="s">
        <v>113</v>
      </c>
      <c r="N53" s="11">
        <v>47663</v>
      </c>
      <c r="O53" s="11">
        <v>35681</v>
      </c>
      <c r="P53" s="70">
        <f t="shared" si="30"/>
        <v>0.33580897396373421</v>
      </c>
      <c r="R53" s="11" t="s">
        <v>114</v>
      </c>
      <c r="S53" s="36">
        <v>6109</v>
      </c>
      <c r="T53" s="36">
        <v>4743</v>
      </c>
      <c r="U53" s="70">
        <f t="shared" si="31"/>
        <v>0.11900958466453675</v>
      </c>
      <c r="V53" s="70">
        <f t="shared" si="32"/>
        <v>0.2880033733923677</v>
      </c>
      <c r="X53" s="11" t="s">
        <v>115</v>
      </c>
      <c r="Y53" s="11">
        <v>2120</v>
      </c>
      <c r="Z53" s="11">
        <v>1685</v>
      </c>
      <c r="AA53" s="70">
        <f t="shared" si="33"/>
        <v>0.16110646705676723</v>
      </c>
      <c r="AB53" s="40">
        <f t="shared" si="34"/>
        <v>0.25816023738872396</v>
      </c>
      <c r="AG53" s="5"/>
      <c r="AH53" s="5"/>
      <c r="AI53" s="5"/>
      <c r="AJ53" s="5"/>
      <c r="AK53" s="5"/>
      <c r="AL53" s="5"/>
      <c r="AM53" s="5"/>
      <c r="AN53" s="5"/>
      <c r="AO53" s="5"/>
      <c r="AP53" s="5"/>
    </row>
    <row r="54" spans="1:42" ht="15.75" customHeight="1" x14ac:dyDescent="0.3">
      <c r="A54" s="5"/>
      <c r="B54" s="7"/>
      <c r="C54" s="11" t="s">
        <v>20</v>
      </c>
      <c r="D54" s="11">
        <v>6918</v>
      </c>
      <c r="E54" s="11">
        <v>5684</v>
      </c>
      <c r="F54" s="70">
        <f t="shared" si="28"/>
        <v>0.21710063335679108</v>
      </c>
      <c r="H54" s="11" t="s">
        <v>20</v>
      </c>
      <c r="I54" s="11">
        <v>6552</v>
      </c>
      <c r="J54" s="11">
        <v>5217</v>
      </c>
      <c r="K54" s="70">
        <f t="shared" si="29"/>
        <v>0.25589419206440489</v>
      </c>
      <c r="L54" s="5"/>
      <c r="M54" s="11" t="s">
        <v>20</v>
      </c>
      <c r="N54" s="11">
        <v>24771</v>
      </c>
      <c r="O54" s="11">
        <v>18725</v>
      </c>
      <c r="P54" s="70">
        <f t="shared" si="30"/>
        <v>0.32288384512683588</v>
      </c>
      <c r="R54" s="11" t="s">
        <v>116</v>
      </c>
      <c r="S54" s="36">
        <v>3818</v>
      </c>
      <c r="T54" s="36">
        <v>3137</v>
      </c>
      <c r="U54" s="70">
        <f t="shared" si="31"/>
        <v>7.4378555287150316E-2</v>
      </c>
      <c r="V54" s="70">
        <f t="shared" si="32"/>
        <v>0.2170863882690468</v>
      </c>
      <c r="X54" s="71" t="s">
        <v>117</v>
      </c>
      <c r="Y54" s="39">
        <v>1001</v>
      </c>
      <c r="Z54" s="39">
        <v>942</v>
      </c>
      <c r="AA54" s="70">
        <f t="shared" si="33"/>
        <v>7.6069610152747172E-2</v>
      </c>
      <c r="AB54" s="40">
        <f t="shared" si="34"/>
        <v>6.2632696390658271E-2</v>
      </c>
      <c r="AG54" s="5"/>
      <c r="AH54" s="5"/>
      <c r="AI54" s="5"/>
      <c r="AJ54" s="5"/>
      <c r="AK54" s="5"/>
      <c r="AL54" s="5"/>
      <c r="AM54" s="5"/>
      <c r="AN54" s="5"/>
      <c r="AO54" s="5"/>
      <c r="AP54" s="5"/>
    </row>
    <row r="55" spans="1:42" ht="15.75" customHeight="1" x14ac:dyDescent="0.3">
      <c r="A55" s="5"/>
      <c r="C55" s="36" t="s">
        <v>14</v>
      </c>
      <c r="D55" s="36">
        <v>4854</v>
      </c>
      <c r="E55" s="36">
        <v>3955</v>
      </c>
      <c r="F55" s="70">
        <f t="shared" si="28"/>
        <v>0.22730720606826793</v>
      </c>
      <c r="H55" s="36" t="s">
        <v>14</v>
      </c>
      <c r="I55" s="36">
        <v>4358</v>
      </c>
      <c r="J55" s="36">
        <v>3841</v>
      </c>
      <c r="K55" s="70">
        <f t="shared" si="29"/>
        <v>0.13460036448841439</v>
      </c>
      <c r="L55" s="5"/>
      <c r="M55" s="36" t="s">
        <v>14</v>
      </c>
      <c r="N55" s="36">
        <v>16780</v>
      </c>
      <c r="O55" s="36">
        <v>14540</v>
      </c>
      <c r="P55" s="70">
        <f t="shared" si="30"/>
        <v>0.15405777166437407</v>
      </c>
      <c r="R55" s="11" t="s">
        <v>118</v>
      </c>
      <c r="S55" s="36">
        <v>2489</v>
      </c>
      <c r="T55" s="36">
        <v>2066</v>
      </c>
      <c r="U55" s="70">
        <f t="shared" si="31"/>
        <v>4.8488272422660329E-2</v>
      </c>
      <c r="V55" s="70">
        <f t="shared" si="32"/>
        <v>0.20474346563407542</v>
      </c>
      <c r="X55" s="11" t="s">
        <v>119</v>
      </c>
      <c r="Y55" s="11">
        <v>767</v>
      </c>
      <c r="Z55" s="11">
        <v>554</v>
      </c>
      <c r="AA55" s="70">
        <f t="shared" si="33"/>
        <v>5.8287103883273808E-2</v>
      </c>
      <c r="AB55" s="40">
        <f t="shared" si="34"/>
        <v>0.38447653429602879</v>
      </c>
      <c r="AG55" s="5"/>
      <c r="AH55" s="5"/>
      <c r="AI55" s="5"/>
      <c r="AJ55" s="5"/>
      <c r="AK55" s="5"/>
      <c r="AL55" s="5"/>
      <c r="AM55" s="5"/>
      <c r="AN55" s="5"/>
      <c r="AO55" s="5"/>
      <c r="AP55" s="5"/>
    </row>
    <row r="56" spans="1:42" ht="15.75" customHeight="1" x14ac:dyDescent="0.3">
      <c r="A56" s="5"/>
      <c r="B56" s="7"/>
      <c r="C56" s="71" t="s">
        <v>42</v>
      </c>
      <c r="D56" s="60">
        <v>7.57</v>
      </c>
      <c r="E56" s="60">
        <v>6.33</v>
      </c>
      <c r="F56" s="70">
        <f t="shared" si="28"/>
        <v>0.19589257503949442</v>
      </c>
      <c r="H56" s="71" t="s">
        <v>42</v>
      </c>
      <c r="I56" s="60">
        <v>72.349999999999994</v>
      </c>
      <c r="J56" s="60">
        <v>61.91</v>
      </c>
      <c r="K56" s="70">
        <f t="shared" si="29"/>
        <v>0.16863188499434667</v>
      </c>
      <c r="L56" s="5"/>
      <c r="M56" s="71" t="s">
        <v>42</v>
      </c>
      <c r="N56" s="60">
        <v>268.94</v>
      </c>
      <c r="O56" s="60">
        <v>236.89</v>
      </c>
      <c r="P56" s="70">
        <f t="shared" si="30"/>
        <v>0.13529486259445322</v>
      </c>
      <c r="R56" s="11" t="s">
        <v>120</v>
      </c>
      <c r="S56" s="36">
        <v>3475</v>
      </c>
      <c r="T56" s="36">
        <v>2743</v>
      </c>
      <c r="U56" s="70">
        <f t="shared" si="31"/>
        <v>6.7696563547105126E-2</v>
      </c>
      <c r="V56" s="70">
        <f t="shared" si="32"/>
        <v>0.26686110098432381</v>
      </c>
      <c r="X56" s="71" t="s">
        <v>121</v>
      </c>
      <c r="Y56" s="39">
        <v>251</v>
      </c>
      <c r="Z56" s="39">
        <v>200</v>
      </c>
      <c r="AA56" s="70">
        <f t="shared" si="33"/>
        <v>1.9074397750588952E-2</v>
      </c>
      <c r="AB56" s="40">
        <f t="shared" si="34"/>
        <v>0.25499999999999989</v>
      </c>
      <c r="AG56" s="5"/>
      <c r="AH56" s="5"/>
      <c r="AI56" s="5"/>
      <c r="AJ56" s="5"/>
      <c r="AK56" s="5"/>
      <c r="AL56" s="5"/>
      <c r="AM56" s="5"/>
      <c r="AN56" s="5"/>
      <c r="AO56" s="5"/>
      <c r="AP56" s="5"/>
    </row>
    <row r="57" spans="1:42" ht="15.75" customHeight="1" thickBot="1" x14ac:dyDescent="0.35">
      <c r="A57" s="5"/>
      <c r="B57" s="21"/>
      <c r="C57" s="71" t="s">
        <v>21</v>
      </c>
      <c r="D57" s="66">
        <f t="shared" ref="D57:E57" si="35">D55/D52</f>
        <v>0.24861708666256915</v>
      </c>
      <c r="E57" s="66">
        <f t="shared" si="35"/>
        <v>0.24565217391304348</v>
      </c>
      <c r="F57" s="42">
        <f t="shared" ref="F57:F58" si="36">D57-E57</f>
        <v>2.9649127495256777E-3</v>
      </c>
      <c r="G57" s="17"/>
      <c r="H57" s="71" t="s">
        <v>21</v>
      </c>
      <c r="I57" s="66">
        <f t="shared" ref="I57:J57" si="37">I55/I52</f>
        <v>0.23596296496832531</v>
      </c>
      <c r="J57" s="66">
        <f t="shared" si="37"/>
        <v>0.25723278864184301</v>
      </c>
      <c r="K57" s="42">
        <f t="shared" ref="K57:K58" si="38">I57-J57</f>
        <v>-2.1269823673517707E-2</v>
      </c>
      <c r="L57" s="5"/>
      <c r="M57" s="71" t="s">
        <v>21</v>
      </c>
      <c r="N57" s="66">
        <f t="shared" ref="N57:O57" si="39">N55/N52</f>
        <v>0.24080133172607773</v>
      </c>
      <c r="O57" s="66">
        <f t="shared" si="39"/>
        <v>0.26448385629831744</v>
      </c>
      <c r="P57" s="42">
        <f t="shared" ref="P57:P58" si="40">N57-O57</f>
        <v>-2.368252457223971E-2</v>
      </c>
      <c r="R57" s="36" t="s">
        <v>122</v>
      </c>
      <c r="S57" s="36">
        <v>3166</v>
      </c>
      <c r="T57" s="36">
        <v>2563</v>
      </c>
      <c r="U57" s="70">
        <f t="shared" si="31"/>
        <v>6.167692667342009E-2</v>
      </c>
      <c r="V57" s="70">
        <f t="shared" si="32"/>
        <v>0.23527116660163871</v>
      </c>
      <c r="X57" s="72"/>
      <c r="Y57" s="73"/>
      <c r="Z57" s="73"/>
      <c r="AA57" s="72"/>
      <c r="AB57" s="5"/>
      <c r="AG57" s="5"/>
      <c r="AH57" s="5"/>
      <c r="AI57" s="5"/>
      <c r="AJ57" s="5"/>
      <c r="AK57" s="5"/>
      <c r="AL57" s="5"/>
      <c r="AM57" s="5"/>
      <c r="AN57" s="5"/>
      <c r="AO57" s="5"/>
      <c r="AP57" s="5"/>
    </row>
    <row r="58" spans="1:42" ht="15.75" customHeight="1" thickTop="1" x14ac:dyDescent="0.3">
      <c r="A58" s="5"/>
      <c r="C58" s="36" t="s">
        <v>123</v>
      </c>
      <c r="D58" s="74">
        <v>1.2800000000000001E-2</v>
      </c>
      <c r="E58" s="74">
        <v>1.06E-2</v>
      </c>
      <c r="F58" s="42">
        <f t="shared" si="36"/>
        <v>2.2000000000000006E-3</v>
      </c>
      <c r="G58" s="17"/>
      <c r="H58" s="36" t="s">
        <v>123</v>
      </c>
      <c r="I58" s="74">
        <v>1.12E-2</v>
      </c>
      <c r="J58" s="74">
        <v>9.4999999999999998E-3</v>
      </c>
      <c r="K58" s="42">
        <f t="shared" si="38"/>
        <v>1.7000000000000001E-3</v>
      </c>
      <c r="L58" s="5"/>
      <c r="M58" s="36" t="s">
        <v>123</v>
      </c>
      <c r="N58" s="74">
        <v>1.12E-2</v>
      </c>
      <c r="O58" s="74">
        <v>9.4999999999999998E-3</v>
      </c>
      <c r="P58" s="42">
        <f t="shared" si="40"/>
        <v>1.7000000000000001E-3</v>
      </c>
      <c r="R58" s="36" t="s">
        <v>124</v>
      </c>
      <c r="S58" s="11">
        <v>1826</v>
      </c>
      <c r="T58" s="11">
        <v>2289</v>
      </c>
      <c r="U58" s="70">
        <f t="shared" si="31"/>
        <v>3.5572352528637108E-2</v>
      </c>
      <c r="V58" s="70">
        <f t="shared" si="32"/>
        <v>-0.20227173438182611</v>
      </c>
      <c r="X58" s="75" t="s">
        <v>125</v>
      </c>
      <c r="Y58" s="75">
        <f t="shared" ref="Y58:Z58" si="41">SUM(Y51:Y56)</f>
        <v>13159</v>
      </c>
      <c r="Z58" s="75">
        <f t="shared" si="41"/>
        <v>10840</v>
      </c>
      <c r="AA58" s="76">
        <f>Y58/$Y$58</f>
        <v>1</v>
      </c>
      <c r="AB58" s="77">
        <f>Y58/Z58-1</f>
        <v>0.21392988929889301</v>
      </c>
      <c r="AG58" s="5"/>
      <c r="AH58" s="5"/>
      <c r="AI58" s="5"/>
      <c r="AJ58" s="5"/>
      <c r="AK58" s="5"/>
      <c r="AL58" s="5"/>
      <c r="AM58" s="5"/>
      <c r="AN58" s="5"/>
      <c r="AO58" s="5"/>
      <c r="AP58" s="5"/>
    </row>
    <row r="59" spans="1:42" ht="15.75" customHeight="1" x14ac:dyDescent="0.3">
      <c r="A59" s="5"/>
      <c r="J59" s="31"/>
      <c r="K59" s="31"/>
      <c r="M59" s="7"/>
      <c r="N59" s="7"/>
      <c r="O59" s="7"/>
      <c r="P59" s="7"/>
      <c r="R59" s="71" t="s">
        <v>126</v>
      </c>
      <c r="S59" s="11">
        <v>1053</v>
      </c>
      <c r="T59" s="11">
        <v>878</v>
      </c>
      <c r="U59" s="70">
        <f t="shared" si="31"/>
        <v>2.0513519831683941E-2</v>
      </c>
      <c r="V59" s="70">
        <f t="shared" si="32"/>
        <v>0.19931662870159461</v>
      </c>
      <c r="AG59" s="5"/>
      <c r="AH59" s="5"/>
      <c r="AI59" s="5"/>
      <c r="AJ59" s="5"/>
      <c r="AK59" s="5"/>
      <c r="AL59" s="5"/>
      <c r="AM59" s="5"/>
      <c r="AN59" s="5"/>
      <c r="AO59" s="5"/>
      <c r="AP59" s="5"/>
    </row>
    <row r="60" spans="1:42" ht="15.75" customHeight="1" x14ac:dyDescent="0.3">
      <c r="A60" s="5"/>
      <c r="B60" s="78" t="s">
        <v>127</v>
      </c>
      <c r="C60" s="48" t="s">
        <v>128</v>
      </c>
      <c r="D60" s="32" t="s">
        <v>10</v>
      </c>
      <c r="E60" s="32" t="s">
        <v>40</v>
      </c>
      <c r="F60" s="32" t="s">
        <v>41</v>
      </c>
      <c r="G60" s="32" t="s">
        <v>42</v>
      </c>
      <c r="H60" s="32" t="s">
        <v>43</v>
      </c>
      <c r="J60" s="31"/>
      <c r="K60" s="31"/>
      <c r="M60" s="7"/>
      <c r="N60" s="7"/>
      <c r="O60" s="7"/>
      <c r="P60" s="5"/>
      <c r="R60" s="79" t="s">
        <v>129</v>
      </c>
      <c r="S60" s="80">
        <v>1162</v>
      </c>
      <c r="T60" s="80">
        <v>639</v>
      </c>
      <c r="U60" s="81">
        <f t="shared" si="31"/>
        <v>2.2636951609132705E-2</v>
      </c>
      <c r="V60" s="70">
        <f t="shared" si="32"/>
        <v>0.81846635367762133</v>
      </c>
      <c r="AG60" s="5"/>
      <c r="AH60" s="5"/>
      <c r="AI60" s="5"/>
      <c r="AJ60" s="5"/>
      <c r="AK60" s="5"/>
      <c r="AL60" s="5"/>
      <c r="AM60" s="5"/>
      <c r="AN60" s="5"/>
      <c r="AO60" s="5"/>
      <c r="AP60" s="5"/>
    </row>
    <row r="61" spans="1:42" ht="15.75" customHeight="1" x14ac:dyDescent="0.3">
      <c r="A61" s="5"/>
      <c r="C61" s="82" t="s">
        <v>130</v>
      </c>
      <c r="D61" s="49">
        <v>0.2</v>
      </c>
      <c r="E61" s="49">
        <v>0.2</v>
      </c>
      <c r="F61" s="49">
        <v>0.2</v>
      </c>
      <c r="G61" s="49">
        <v>0.2</v>
      </c>
      <c r="H61" s="83">
        <f>AVERAGE(H40:H43)</f>
        <v>0.21391561541424239</v>
      </c>
      <c r="I61" s="5"/>
      <c r="J61" s="5"/>
      <c r="K61" s="5"/>
      <c r="L61" s="5"/>
      <c r="M61" s="5"/>
      <c r="N61" s="5"/>
      <c r="O61" s="5"/>
      <c r="P61" s="5"/>
      <c r="R61" s="46" t="s">
        <v>131</v>
      </c>
      <c r="S61" s="46">
        <v>1459</v>
      </c>
      <c r="T61" s="46">
        <v>1013</v>
      </c>
      <c r="U61" s="81">
        <f t="shared" si="31"/>
        <v>2.842281617704356E-2</v>
      </c>
      <c r="V61" s="70">
        <f t="shared" si="32"/>
        <v>0.44027640671273449</v>
      </c>
      <c r="AB61" s="7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</row>
    <row r="62" spans="1:42" ht="15.75" customHeight="1" thickBot="1" x14ac:dyDescent="0.35">
      <c r="A62" s="5"/>
      <c r="B62" s="7"/>
      <c r="C62" s="82" t="s">
        <v>132</v>
      </c>
      <c r="D62" s="49">
        <v>0.25</v>
      </c>
      <c r="E62" s="49">
        <f>H46</f>
        <v>0.22</v>
      </c>
      <c r="F62" s="49">
        <f>(F65/F35)-1</f>
        <v>0.26153787365911785</v>
      </c>
      <c r="G62" s="49">
        <f>F62</f>
        <v>0.26153787365911785</v>
      </c>
      <c r="H62" s="83">
        <f>H48</f>
        <v>0.249</v>
      </c>
      <c r="I62" s="5"/>
      <c r="J62" s="5"/>
      <c r="K62" s="5"/>
      <c r="L62" s="5"/>
      <c r="M62" s="5"/>
      <c r="N62" s="5"/>
      <c r="O62" s="5"/>
      <c r="P62" s="5"/>
      <c r="R62" s="46" t="s">
        <v>133</v>
      </c>
      <c r="S62" s="46">
        <v>181</v>
      </c>
      <c r="T62" s="46">
        <v>32</v>
      </c>
      <c r="U62" s="81">
        <f t="shared" si="31"/>
        <v>3.5260656120938206E-3</v>
      </c>
      <c r="V62" s="70">
        <f t="shared" si="32"/>
        <v>4.65625</v>
      </c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</row>
    <row r="63" spans="1:42" ht="15.75" customHeight="1" thickTop="1" x14ac:dyDescent="0.25">
      <c r="A63" s="5"/>
      <c r="H63" s="84"/>
      <c r="I63" s="85" t="s">
        <v>134</v>
      </c>
      <c r="J63" s="3"/>
      <c r="K63" s="3"/>
      <c r="L63" s="85" t="s">
        <v>135</v>
      </c>
      <c r="M63" s="3"/>
      <c r="N63" s="3"/>
      <c r="O63" s="86" t="s">
        <v>136</v>
      </c>
      <c r="P63" s="86"/>
      <c r="Q63" s="7"/>
      <c r="R63" s="87" t="s">
        <v>125</v>
      </c>
      <c r="S63" s="87">
        <f t="shared" ref="S63:T63" si="42">SUM(S51:S62)</f>
        <v>51332</v>
      </c>
      <c r="T63" s="87">
        <f t="shared" si="42"/>
        <v>41184</v>
      </c>
      <c r="U63" s="88">
        <f t="shared" si="31"/>
        <v>1</v>
      </c>
      <c r="V63" s="88">
        <f t="shared" si="32"/>
        <v>0.24640637140637134</v>
      </c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</row>
    <row r="64" spans="1:42" ht="15.75" customHeight="1" x14ac:dyDescent="0.3">
      <c r="A64" s="5"/>
      <c r="B64" s="48" t="s">
        <v>137</v>
      </c>
      <c r="C64" s="48" t="s">
        <v>138</v>
      </c>
      <c r="D64" s="34" t="s">
        <v>10</v>
      </c>
      <c r="E64" s="32" t="s">
        <v>40</v>
      </c>
      <c r="F64" s="32" t="s">
        <v>41</v>
      </c>
      <c r="G64" s="32" t="s">
        <v>42</v>
      </c>
      <c r="H64" s="89" t="s">
        <v>49</v>
      </c>
      <c r="I64" s="89" t="s">
        <v>139</v>
      </c>
      <c r="J64" s="89" t="s">
        <v>140</v>
      </c>
      <c r="K64" s="89" t="s">
        <v>141</v>
      </c>
      <c r="L64" s="89" t="s">
        <v>139</v>
      </c>
      <c r="M64" s="89" t="s">
        <v>142</v>
      </c>
      <c r="N64" s="89" t="s">
        <v>141</v>
      </c>
      <c r="O64" s="89" t="s">
        <v>143</v>
      </c>
      <c r="V64" s="7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</row>
    <row r="65" spans="1:42" ht="15.75" customHeight="1" x14ac:dyDescent="0.3">
      <c r="A65" s="5"/>
      <c r="B65" s="7"/>
      <c r="C65" s="37" t="s">
        <v>132</v>
      </c>
      <c r="D65" s="90">
        <f t="shared" ref="D65:E65" si="43">FV(D62,1,0,-D35,0)</f>
        <v>520826.25</v>
      </c>
      <c r="E65" s="90">
        <f t="shared" si="43"/>
        <v>85014.48</v>
      </c>
      <c r="F65" s="90">
        <f>E65*H62</f>
        <v>21168.605519999997</v>
      </c>
      <c r="G65" s="90">
        <f>FV(G62,1,0,-G35,0)/10</f>
        <v>33.927799574188313</v>
      </c>
      <c r="H65" s="91">
        <f>((G65*95%)+O35)/10</f>
        <v>159.68204063592333</v>
      </c>
      <c r="I65" s="92">
        <f t="shared" ref="I65:I67" si="44">G65*22</f>
        <v>746.41159063214286</v>
      </c>
      <c r="J65" s="93">
        <f t="shared" ref="J65:J67" si="45">AVERAGE(I65,K65)</f>
        <v>1034.7978870127436</v>
      </c>
      <c r="K65" s="92">
        <f t="shared" ref="K65:K67" si="46">G65*39</f>
        <v>1323.1841833933443</v>
      </c>
      <c r="L65" s="92">
        <f t="shared" ref="L65:L67" si="47">H65*3.5</f>
        <v>558.88714222573162</v>
      </c>
      <c r="M65" s="93">
        <f t="shared" ref="M65:M67" si="48">AVERAGE(L65,N65)</f>
        <v>814.37840724320893</v>
      </c>
      <c r="N65" s="92">
        <f t="shared" ref="N65:N67" si="49">H65*6.7</f>
        <v>1069.8696722606862</v>
      </c>
      <c r="O65" s="92">
        <f t="shared" ref="O65:O67" si="50">0.6*J65+0.4*M65</f>
        <v>946.63009510492964</v>
      </c>
      <c r="Q65" s="94"/>
      <c r="R65" s="95" t="s">
        <v>144</v>
      </c>
      <c r="S65" s="95" t="s">
        <v>107</v>
      </c>
      <c r="T65" s="95" t="s">
        <v>145</v>
      </c>
      <c r="U65" s="96" t="s">
        <v>80</v>
      </c>
      <c r="V65" s="7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</row>
    <row r="66" spans="1:42" ht="15.75" customHeight="1" x14ac:dyDescent="0.3">
      <c r="A66" s="5"/>
      <c r="B66" s="7"/>
      <c r="C66" s="37" t="s">
        <v>146</v>
      </c>
      <c r="D66" s="90">
        <f t="shared" ref="D66:E66" si="51">FV(25%,4,0,-D65,0)</f>
        <v>1271548.4619140625</v>
      </c>
      <c r="E66" s="90">
        <f t="shared" si="51"/>
        <v>207554.8828125</v>
      </c>
      <c r="F66" s="90">
        <f>E66*H61</f>
        <v>44399.230489066897</v>
      </c>
      <c r="G66" s="90">
        <f>(F66*G65)/F65</f>
        <v>71.16048300196455</v>
      </c>
      <c r="H66" s="91">
        <f>FV(23%,4,0,-H65,0)</f>
        <v>365.49085909181991</v>
      </c>
      <c r="I66" s="92">
        <f t="shared" si="44"/>
        <v>1565.5306260432201</v>
      </c>
      <c r="J66" s="93">
        <f t="shared" si="45"/>
        <v>2170.3947315599189</v>
      </c>
      <c r="K66" s="92">
        <f t="shared" si="46"/>
        <v>2775.2588370766175</v>
      </c>
      <c r="L66" s="92">
        <f t="shared" si="47"/>
        <v>1279.2180068213697</v>
      </c>
      <c r="M66" s="93">
        <f t="shared" si="48"/>
        <v>1864.0033813682817</v>
      </c>
      <c r="N66" s="92">
        <f t="shared" si="49"/>
        <v>2448.7887559151936</v>
      </c>
      <c r="O66" s="92">
        <f t="shared" si="50"/>
        <v>2047.8381914832639</v>
      </c>
      <c r="Q66" s="94"/>
      <c r="R66" s="7" t="s">
        <v>147</v>
      </c>
      <c r="S66" s="18">
        <v>0.54700000000000004</v>
      </c>
      <c r="T66" s="18">
        <v>0.57999999999999996</v>
      </c>
      <c r="U66" s="18">
        <f t="shared" ref="U66:U69" si="52">(S66/T66)^(1/1)-1</f>
        <v>-5.6896551724137767E-2</v>
      </c>
      <c r="V66" s="7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</row>
    <row r="67" spans="1:42" ht="15.75" customHeight="1" x14ac:dyDescent="0.3">
      <c r="A67" s="5"/>
      <c r="B67" s="7"/>
      <c r="C67" s="37" t="s">
        <v>148</v>
      </c>
      <c r="D67" s="90">
        <f t="shared" ref="D67:G67" si="53">FV(D61,5,0,-D66,0)</f>
        <v>3164019.46875</v>
      </c>
      <c r="E67" s="90">
        <f t="shared" si="53"/>
        <v>516462.96599999996</v>
      </c>
      <c r="F67" s="90">
        <f t="shared" si="53"/>
        <v>110479.49321055494</v>
      </c>
      <c r="G67" s="90">
        <f t="shared" si="53"/>
        <v>177.07005306344843</v>
      </c>
      <c r="H67" s="91">
        <f>FV(20%,5,0,-H66,0)</f>
        <v>909.45821449535731</v>
      </c>
      <c r="I67" s="92">
        <f t="shared" si="44"/>
        <v>3895.5411673958652</v>
      </c>
      <c r="J67" s="93">
        <f t="shared" si="45"/>
        <v>5400.6366184351773</v>
      </c>
      <c r="K67" s="92">
        <f t="shared" si="46"/>
        <v>6905.7320694744885</v>
      </c>
      <c r="L67" s="92">
        <f t="shared" si="47"/>
        <v>3183.1037507337505</v>
      </c>
      <c r="M67" s="93">
        <f t="shared" si="48"/>
        <v>4638.2368939263224</v>
      </c>
      <c r="N67" s="92">
        <f t="shared" si="49"/>
        <v>6093.3700371188943</v>
      </c>
      <c r="O67" s="92">
        <f t="shared" si="50"/>
        <v>5095.6767286316353</v>
      </c>
      <c r="Q67" s="94"/>
      <c r="R67" s="7" t="s">
        <v>149</v>
      </c>
      <c r="S67" s="18">
        <v>0.15090000000000001</v>
      </c>
      <c r="T67" s="97">
        <f>6.08%+0.04%</f>
        <v>6.1199999999999997E-2</v>
      </c>
      <c r="U67" s="18">
        <f t="shared" si="52"/>
        <v>1.465686274509804</v>
      </c>
      <c r="V67" s="7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</row>
    <row r="68" spans="1:42" ht="15.75" customHeight="1" x14ac:dyDescent="0.25">
      <c r="A68" s="5"/>
      <c r="B68" s="7"/>
      <c r="I68" s="5"/>
      <c r="J68" s="5"/>
      <c r="K68" s="5"/>
      <c r="L68" s="5"/>
      <c r="M68" s="5"/>
      <c r="N68" s="5"/>
      <c r="O68" s="5"/>
      <c r="P68" s="5"/>
      <c r="R68" s="7" t="s">
        <v>150</v>
      </c>
      <c r="S68" s="18">
        <v>0.20810000000000001</v>
      </c>
      <c r="T68" s="18">
        <f>18.34%</f>
        <v>0.18340000000000001</v>
      </c>
      <c r="U68" s="18">
        <f t="shared" si="52"/>
        <v>0.13467829880043625</v>
      </c>
      <c r="V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</row>
    <row r="69" spans="1:42" ht="15.75" customHeight="1" thickBot="1" x14ac:dyDescent="0.35">
      <c r="A69" s="5"/>
      <c r="B69" s="7"/>
      <c r="C69" s="98" t="s">
        <v>151</v>
      </c>
      <c r="D69" s="99" t="s">
        <v>6</v>
      </c>
      <c r="E69" s="98" t="s">
        <v>152</v>
      </c>
      <c r="F69" s="98" t="s">
        <v>153</v>
      </c>
      <c r="G69" s="98" t="s">
        <v>154</v>
      </c>
      <c r="I69" s="5"/>
      <c r="J69" s="5"/>
      <c r="K69" s="5"/>
      <c r="L69" s="5"/>
      <c r="M69" s="5"/>
      <c r="N69" s="5"/>
      <c r="O69" s="5"/>
      <c r="P69" s="5"/>
      <c r="R69" s="100" t="s">
        <v>155</v>
      </c>
      <c r="S69" s="101">
        <v>9.35E-2</v>
      </c>
      <c r="T69" s="101">
        <v>0.1759</v>
      </c>
      <c r="U69" s="102">
        <f t="shared" si="52"/>
        <v>-0.46844798180784541</v>
      </c>
      <c r="V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</row>
    <row r="70" spans="1:42" ht="15.75" customHeight="1" thickTop="1" thickBot="1" x14ac:dyDescent="0.35">
      <c r="A70" s="5"/>
      <c r="B70" s="5"/>
      <c r="C70" s="8" t="s">
        <v>4</v>
      </c>
      <c r="D70" s="12">
        <f ca="1">IFERROR(__xludf.DUMMYFUNCTION("googlefinance(""nse:""&amp;C70,""price"")"),910.6)</f>
        <v>910.6</v>
      </c>
      <c r="E70" s="103">
        <v>0.04</v>
      </c>
      <c r="F70" s="104">
        <f ca="1">IFERROR(MAX(0.25, MIN(1,1.25 - 0.5*(D70/O65))),"")</f>
        <v>0.76903071500221842</v>
      </c>
      <c r="G70" s="105">
        <f ca="1">E70*F70</f>
        <v>3.0761228600088737E-2</v>
      </c>
      <c r="I70" s="5"/>
      <c r="J70" s="5"/>
      <c r="K70" s="5"/>
      <c r="L70" s="5"/>
      <c r="M70" s="5"/>
      <c r="N70" s="5"/>
      <c r="O70" s="5"/>
      <c r="P70" s="5"/>
      <c r="R70" s="5"/>
      <c r="S70" s="5"/>
      <c r="T70" s="5"/>
      <c r="U70" s="5"/>
      <c r="V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</row>
    <row r="71" spans="1:42" ht="15.75" customHeight="1" thickTop="1" x14ac:dyDescent="0.3">
      <c r="A71" s="5"/>
      <c r="B71" s="5"/>
      <c r="C71" s="106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R71" s="107" t="s">
        <v>125</v>
      </c>
      <c r="S71" s="108">
        <f t="shared" ref="S71:T71" si="54">SUM(S66:S69)</f>
        <v>0.99950000000000017</v>
      </c>
      <c r="T71" s="108">
        <f t="shared" si="54"/>
        <v>1.0004999999999999</v>
      </c>
      <c r="U71" s="109">
        <f>(S71/T71)^(1/1)-1</f>
        <v>-9.9950024987482955E-4</v>
      </c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</row>
    <row r="72" spans="1:42" ht="15.75" customHeight="1" x14ac:dyDescent="0.25">
      <c r="A72" s="5"/>
      <c r="B72" s="5"/>
      <c r="C72" s="106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</row>
    <row r="73" spans="1:42" ht="15.75" customHeight="1" x14ac:dyDescent="0.25">
      <c r="A73" s="5"/>
      <c r="B73" s="5"/>
      <c r="C73" s="106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</row>
    <row r="74" spans="1:42" ht="15.75" customHeight="1" x14ac:dyDescent="0.25">
      <c r="A74" s="5"/>
      <c r="B74" s="5"/>
      <c r="C74" s="106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</row>
    <row r="75" spans="1:42" ht="15.75" customHeight="1" x14ac:dyDescent="0.25">
      <c r="A75" s="5"/>
      <c r="B75" s="5"/>
      <c r="C75" s="106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</row>
    <row r="76" spans="1:42" ht="15.75" customHeight="1" x14ac:dyDescent="0.25">
      <c r="A76" s="5"/>
      <c r="B76" s="5"/>
      <c r="C76" s="106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</row>
    <row r="77" spans="1:42" ht="15.75" customHeight="1" x14ac:dyDescent="0.25">
      <c r="A77" s="5"/>
      <c r="B77" s="5"/>
      <c r="C77" s="106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</row>
    <row r="78" spans="1:42" ht="15.75" customHeight="1" x14ac:dyDescent="0.25">
      <c r="A78" s="5"/>
      <c r="B78" s="5"/>
      <c r="C78" s="106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</row>
    <row r="79" spans="1:42" ht="15.75" customHeight="1" x14ac:dyDescent="0.25">
      <c r="A79" s="5"/>
      <c r="B79" s="5"/>
      <c r="C79" s="106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</row>
    <row r="80" spans="1:42" ht="15.75" customHeight="1" x14ac:dyDescent="0.25">
      <c r="A80" s="5"/>
      <c r="B80" s="5"/>
      <c r="C80" s="106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</row>
    <row r="81" spans="1:42" ht="15.75" customHeight="1" x14ac:dyDescent="0.25">
      <c r="A81" s="5"/>
      <c r="B81" s="5"/>
      <c r="C81" s="106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</row>
    <row r="82" spans="1:42" ht="15.75" customHeight="1" x14ac:dyDescent="0.25">
      <c r="A82" s="5"/>
      <c r="B82" s="5"/>
      <c r="C82" s="106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</row>
    <row r="83" spans="1:42" ht="15.75" customHeight="1" x14ac:dyDescent="0.25">
      <c r="A83" s="5"/>
      <c r="B83" s="5"/>
      <c r="C83" s="106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</row>
    <row r="84" spans="1:42" ht="15.75" customHeight="1" x14ac:dyDescent="0.25">
      <c r="A84" s="5"/>
      <c r="B84" s="5"/>
      <c r="C84" s="106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7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</row>
    <row r="85" spans="1:42" ht="15.75" customHeight="1" x14ac:dyDescent="0.25">
      <c r="A85" s="5"/>
      <c r="B85" s="5"/>
      <c r="C85" s="106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7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</row>
    <row r="86" spans="1:42" ht="15.75" customHeight="1" x14ac:dyDescent="0.25">
      <c r="A86" s="5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</row>
    <row r="87" spans="1:42" ht="15.75" customHeight="1" x14ac:dyDescent="0.25">
      <c r="A87" s="5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</row>
    <row r="88" spans="1:42" ht="15.75" customHeight="1" x14ac:dyDescent="0.25">
      <c r="A88" s="5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</row>
    <row r="89" spans="1:42" ht="15.75" customHeight="1" x14ac:dyDescent="0.25">
      <c r="A89" s="5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</row>
    <row r="90" spans="1:42" ht="15.75" customHeight="1" x14ac:dyDescent="0.25">
      <c r="A90" s="5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</row>
    <row r="91" spans="1:42" ht="15.75" customHeight="1" x14ac:dyDescent="0.25">
      <c r="A91" s="5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</row>
    <row r="92" spans="1:42" ht="15.75" customHeight="1" x14ac:dyDescent="0.25">
      <c r="A92" s="5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</row>
    <row r="93" spans="1:42" ht="15.75" customHeight="1" x14ac:dyDescent="0.25">
      <c r="A93" s="5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</row>
    <row r="94" spans="1:42" ht="15.75" customHeight="1" x14ac:dyDescent="0.25">
      <c r="A94" s="5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</row>
    <row r="95" spans="1:42" ht="15.75" customHeight="1" x14ac:dyDescent="0.25">
      <c r="A95" s="5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</row>
    <row r="96" spans="1:42" ht="15.75" customHeight="1" x14ac:dyDescent="0.25">
      <c r="A96" s="5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</row>
    <row r="97" spans="1:42" ht="15.75" customHeight="1" x14ac:dyDescent="0.25">
      <c r="A97" s="5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</row>
    <row r="98" spans="1:42" ht="15.75" customHeight="1" x14ac:dyDescent="0.25">
      <c r="A98" s="5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</row>
    <row r="99" spans="1:42" ht="15.75" customHeight="1" x14ac:dyDescent="0.25">
      <c r="A99" s="5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</row>
    <row r="100" spans="1:42" ht="15.75" customHeight="1" x14ac:dyDescent="0.25">
      <c r="A100" s="5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</row>
    <row r="101" spans="1:42" ht="15.75" customHeight="1" x14ac:dyDescent="0.25">
      <c r="A101" s="5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</row>
    <row r="102" spans="1:42" ht="15.75" customHeight="1" x14ac:dyDescent="0.25">
      <c r="A102" s="5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</row>
    <row r="103" spans="1:42" ht="15.75" customHeight="1" x14ac:dyDescent="0.25">
      <c r="A103" s="5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</row>
    <row r="104" spans="1:42" ht="15.75" customHeight="1" x14ac:dyDescent="0.25">
      <c r="A104" s="5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</row>
    <row r="105" spans="1:42" ht="15.75" customHeight="1" x14ac:dyDescent="0.25">
      <c r="A105" s="5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</row>
    <row r="106" spans="1:42" ht="15.75" customHeight="1" x14ac:dyDescent="0.25">
      <c r="A106" s="5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</row>
    <row r="107" spans="1:42" ht="15.75" customHeight="1" x14ac:dyDescent="0.25">
      <c r="A107" s="5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</row>
    <row r="108" spans="1:42" ht="15.75" customHeight="1" x14ac:dyDescent="0.25">
      <c r="A108" s="5"/>
      <c r="D108" s="31"/>
      <c r="E108" s="31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</row>
    <row r="109" spans="1:42" ht="15.75" customHeight="1" x14ac:dyDescent="0.25">
      <c r="A109" s="5"/>
      <c r="D109" s="31"/>
      <c r="E109" s="18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</row>
    <row r="110" spans="1:42" ht="15.75" customHeight="1" x14ac:dyDescent="0.25">
      <c r="A110" s="5"/>
      <c r="D110" s="31"/>
      <c r="E110" s="18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</row>
    <row r="111" spans="1:42" ht="15.75" customHeight="1" x14ac:dyDescent="0.25">
      <c r="A111" s="5"/>
      <c r="D111" s="31"/>
      <c r="E111" s="18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</row>
    <row r="112" spans="1:42" ht="15.75" customHeight="1" x14ac:dyDescent="0.25">
      <c r="A112" s="5"/>
      <c r="D112" s="31"/>
      <c r="E112" s="18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</row>
    <row r="113" spans="1:42" ht="15.75" customHeight="1" x14ac:dyDescent="0.25">
      <c r="A113" s="5"/>
      <c r="D113" s="31"/>
      <c r="E113" s="18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</row>
    <row r="114" spans="1:42" ht="15.75" customHeight="1" x14ac:dyDescent="0.25">
      <c r="A114" s="5"/>
      <c r="B114" s="7"/>
      <c r="C114" s="7"/>
      <c r="D114" s="31"/>
      <c r="E114" s="18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</row>
    <row r="115" spans="1:42" ht="15.75" customHeight="1" x14ac:dyDescent="0.25">
      <c r="A115" s="5"/>
      <c r="B115" s="7"/>
      <c r="C115" s="7"/>
      <c r="D115" s="31"/>
      <c r="E115" s="18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</row>
    <row r="116" spans="1:42" ht="15.75" customHeight="1" x14ac:dyDescent="0.25">
      <c r="A116" s="5"/>
      <c r="B116" s="7"/>
      <c r="C116" s="7"/>
      <c r="D116" s="31"/>
      <c r="E116" s="18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</row>
    <row r="117" spans="1:42" ht="15.75" customHeight="1" x14ac:dyDescent="0.25">
      <c r="A117" s="5"/>
      <c r="B117" s="7"/>
      <c r="C117" s="7"/>
      <c r="D117" s="31"/>
      <c r="E117" s="18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</row>
    <row r="118" spans="1:42" ht="15.75" customHeight="1" x14ac:dyDescent="0.25">
      <c r="A118" s="5"/>
      <c r="B118" s="7"/>
      <c r="C118" s="7"/>
      <c r="D118" s="31"/>
      <c r="E118" s="18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</row>
    <row r="119" spans="1:42" ht="15.75" customHeight="1" x14ac:dyDescent="0.25">
      <c r="A119" s="5"/>
      <c r="B119" s="7"/>
      <c r="C119" s="7"/>
      <c r="D119" s="31"/>
      <c r="E119" s="18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</row>
    <row r="120" spans="1:42" ht="15.75" customHeight="1" x14ac:dyDescent="0.25">
      <c r="A120" s="5"/>
      <c r="B120" s="7"/>
      <c r="C120" s="7"/>
      <c r="D120" s="31"/>
      <c r="E120" s="18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</row>
    <row r="121" spans="1:42" ht="15.75" customHeight="1" x14ac:dyDescent="0.25">
      <c r="A121" s="5"/>
      <c r="B121" s="7"/>
      <c r="C121" s="7"/>
      <c r="D121" s="31"/>
      <c r="E121" s="18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</row>
    <row r="122" spans="1:42" ht="15.75" customHeight="1" x14ac:dyDescent="0.25">
      <c r="A122" s="5"/>
      <c r="B122" s="7"/>
      <c r="C122" s="7"/>
      <c r="D122" s="31"/>
      <c r="E122" s="18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</row>
    <row r="123" spans="1:42" ht="15.75" customHeight="1" x14ac:dyDescent="0.25">
      <c r="A123" s="5"/>
      <c r="B123" s="7"/>
      <c r="C123" s="7"/>
      <c r="D123" s="31"/>
      <c r="E123" s="18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</row>
    <row r="124" spans="1:42" ht="15.75" customHeight="1" x14ac:dyDescent="0.25">
      <c r="A124" s="5"/>
      <c r="B124" s="7"/>
      <c r="C124" s="7"/>
      <c r="D124" s="31"/>
      <c r="E124" s="18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</row>
    <row r="125" spans="1:42" ht="15.75" customHeight="1" x14ac:dyDescent="0.25">
      <c r="A125" s="5"/>
      <c r="B125" s="7"/>
      <c r="C125" s="7"/>
      <c r="D125" s="7"/>
      <c r="E125" s="18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</row>
    <row r="126" spans="1:42" ht="15.75" customHeight="1" x14ac:dyDescent="0.25">
      <c r="A126" s="5"/>
      <c r="B126" s="7"/>
      <c r="C126" s="7"/>
      <c r="D126" s="7"/>
      <c r="E126" s="18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</row>
    <row r="127" spans="1:42" ht="15.75" customHeight="1" x14ac:dyDescent="0.25">
      <c r="A127" s="5"/>
      <c r="B127" s="7"/>
      <c r="C127" s="7"/>
      <c r="D127" s="7"/>
      <c r="E127" s="18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</row>
    <row r="128" spans="1:42" ht="15.75" customHeight="1" x14ac:dyDescent="0.25">
      <c r="A128" s="5"/>
      <c r="B128" s="7"/>
      <c r="C128" s="7"/>
      <c r="D128" s="7"/>
      <c r="E128" s="18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</row>
    <row r="129" spans="1:42" ht="15.75" customHeight="1" x14ac:dyDescent="0.25">
      <c r="A129" s="5"/>
      <c r="B129" s="7"/>
      <c r="C129" s="7"/>
      <c r="D129" s="7"/>
      <c r="E129" s="18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</row>
    <row r="130" spans="1:42" ht="15.75" customHeight="1" x14ac:dyDescent="0.25">
      <c r="A130" s="5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</row>
    <row r="131" spans="1:42" ht="15.75" customHeight="1" x14ac:dyDescent="0.25">
      <c r="A131" s="5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</row>
    <row r="132" spans="1:42" ht="15.75" customHeight="1" x14ac:dyDescent="0.25">
      <c r="A132" s="5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</row>
    <row r="133" spans="1:42" ht="15.75" customHeight="1" x14ac:dyDescent="0.25">
      <c r="A133" s="5"/>
      <c r="B133" s="7"/>
      <c r="C133" s="7"/>
      <c r="D133" s="31"/>
      <c r="E133" s="31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</row>
    <row r="134" spans="1:42" ht="15.75" customHeight="1" x14ac:dyDescent="0.25">
      <c r="A134" s="5"/>
      <c r="B134" s="7"/>
      <c r="C134" s="7"/>
      <c r="D134" s="31"/>
      <c r="E134" s="18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</row>
    <row r="135" spans="1:42" ht="15.75" customHeight="1" x14ac:dyDescent="0.25">
      <c r="A135" s="5"/>
      <c r="B135" s="7"/>
      <c r="C135" s="7"/>
      <c r="D135" s="31"/>
      <c r="E135" s="18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</row>
    <row r="136" spans="1:42" ht="15.75" customHeight="1" x14ac:dyDescent="0.25">
      <c r="A136" s="5"/>
      <c r="B136" s="7"/>
      <c r="C136" s="7"/>
      <c r="D136" s="31"/>
      <c r="E136" s="18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</row>
    <row r="137" spans="1:42" ht="15.75" customHeight="1" x14ac:dyDescent="0.25">
      <c r="A137" s="5"/>
      <c r="B137" s="7"/>
      <c r="C137" s="7"/>
      <c r="D137" s="31"/>
      <c r="E137" s="18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</row>
    <row r="138" spans="1:42" ht="15.75" customHeight="1" x14ac:dyDescent="0.25">
      <c r="A138" s="5"/>
      <c r="B138" s="7"/>
      <c r="C138" s="7"/>
      <c r="D138" s="31"/>
      <c r="E138" s="18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</row>
    <row r="139" spans="1:42" ht="15.75" customHeight="1" x14ac:dyDescent="0.25">
      <c r="A139" s="5"/>
      <c r="B139" s="7"/>
      <c r="C139" s="7"/>
      <c r="D139" s="31"/>
      <c r="E139" s="18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</row>
    <row r="140" spans="1:42" ht="15.75" customHeight="1" x14ac:dyDescent="0.25">
      <c r="A140" s="5"/>
      <c r="B140" s="7"/>
      <c r="C140" s="7"/>
      <c r="D140" s="31"/>
      <c r="E140" s="18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</row>
    <row r="141" spans="1:42" ht="15.75" customHeight="1" x14ac:dyDescent="0.25">
      <c r="A141" s="5"/>
      <c r="B141" s="7"/>
      <c r="C141" s="7"/>
      <c r="D141" s="31"/>
      <c r="E141" s="18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</row>
    <row r="142" spans="1:42" ht="15.75" customHeight="1" x14ac:dyDescent="0.25">
      <c r="A142" s="5"/>
      <c r="B142" s="7"/>
      <c r="C142" s="7"/>
      <c r="D142" s="31"/>
      <c r="E142" s="18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</row>
    <row r="143" spans="1:42" ht="15.75" customHeight="1" x14ac:dyDescent="0.25">
      <c r="A143" s="5"/>
      <c r="B143" s="7"/>
      <c r="C143" s="7"/>
      <c r="D143" s="31"/>
      <c r="E143" s="18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</row>
    <row r="144" spans="1:42" ht="15.75" customHeight="1" x14ac:dyDescent="0.25">
      <c r="A144" s="5"/>
      <c r="B144" s="7"/>
      <c r="C144" s="7"/>
      <c r="D144" s="31"/>
      <c r="E144" s="18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</row>
    <row r="145" spans="1:42" ht="15.75" customHeight="1" x14ac:dyDescent="0.25">
      <c r="A145" s="5"/>
      <c r="B145" s="7"/>
      <c r="C145" s="7"/>
      <c r="D145" s="31"/>
      <c r="E145" s="18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</row>
    <row r="146" spans="1:42" ht="15.75" customHeight="1" x14ac:dyDescent="0.25">
      <c r="A146" s="5"/>
      <c r="B146" s="7"/>
      <c r="C146" s="7"/>
      <c r="D146" s="31"/>
      <c r="E146" s="18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</row>
    <row r="147" spans="1:42" ht="15.75" customHeight="1" x14ac:dyDescent="0.25">
      <c r="A147" s="5"/>
      <c r="B147" s="7"/>
      <c r="C147" s="7"/>
      <c r="D147" s="31"/>
      <c r="E147" s="18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</row>
    <row r="148" spans="1:42" ht="15.75" customHeight="1" x14ac:dyDescent="0.25">
      <c r="A148" s="5"/>
      <c r="B148" s="7"/>
      <c r="C148" s="7"/>
      <c r="D148" s="31"/>
      <c r="E148" s="18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</row>
    <row r="149" spans="1:42" ht="15.75" customHeight="1" x14ac:dyDescent="0.25">
      <c r="A149" s="5"/>
      <c r="B149" s="7"/>
      <c r="C149" s="7"/>
      <c r="D149" s="31"/>
      <c r="E149" s="18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</row>
    <row r="150" spans="1:42" ht="15.75" customHeight="1" x14ac:dyDescent="0.25">
      <c r="A150" s="5"/>
      <c r="B150" s="7"/>
      <c r="C150" s="7"/>
      <c r="D150" s="7"/>
      <c r="E150" s="18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</row>
    <row r="151" spans="1:42" ht="15.75" customHeight="1" x14ac:dyDescent="0.25">
      <c r="A151" s="5"/>
      <c r="B151" s="7"/>
      <c r="C151" s="7"/>
      <c r="D151" s="7"/>
      <c r="E151" s="18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</row>
    <row r="152" spans="1:42" ht="15.75" customHeight="1" x14ac:dyDescent="0.25">
      <c r="A152" s="5"/>
      <c r="B152" s="7"/>
      <c r="C152" s="7"/>
      <c r="D152" s="7"/>
      <c r="E152" s="18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</row>
    <row r="153" spans="1:42" ht="15.75" customHeight="1" x14ac:dyDescent="0.25">
      <c r="A153" s="5"/>
      <c r="B153" s="7"/>
      <c r="C153" s="7"/>
      <c r="D153" s="7"/>
      <c r="E153" s="18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</row>
    <row r="154" spans="1:42" ht="15.75" customHeight="1" x14ac:dyDescent="0.25">
      <c r="A154" s="5"/>
      <c r="B154" s="7"/>
      <c r="C154" s="7"/>
      <c r="D154" s="7"/>
      <c r="E154" s="18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</row>
    <row r="155" spans="1:42" ht="15.75" customHeight="1" x14ac:dyDescent="0.25">
      <c r="A155" s="5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</row>
    <row r="156" spans="1:42" ht="15.75" customHeight="1" x14ac:dyDescent="0.25">
      <c r="A156" s="5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</row>
    <row r="157" spans="1:42" ht="15.75" customHeight="1" x14ac:dyDescent="0.25">
      <c r="A157" s="5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</row>
    <row r="158" spans="1:42" ht="15.75" customHeight="1" x14ac:dyDescent="0.25">
      <c r="A158" s="5"/>
      <c r="B158" s="7"/>
      <c r="C158" s="7"/>
      <c r="D158" s="18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</row>
    <row r="159" spans="1:42" ht="15.75" customHeight="1" x14ac:dyDescent="0.25">
      <c r="A159" s="5"/>
      <c r="B159" s="7"/>
      <c r="C159" s="7"/>
      <c r="D159" s="18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</row>
    <row r="160" spans="1:42" ht="15.75" customHeight="1" x14ac:dyDescent="0.25">
      <c r="A160" s="5"/>
      <c r="B160" s="7"/>
      <c r="C160" s="7"/>
      <c r="D160" s="18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</row>
    <row r="161" spans="1:42" ht="15.75" customHeight="1" x14ac:dyDescent="0.25">
      <c r="A161" s="5"/>
      <c r="B161" s="7"/>
      <c r="C161" s="7"/>
      <c r="D161" s="18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</row>
    <row r="162" spans="1:42" ht="15.75" customHeight="1" x14ac:dyDescent="0.25">
      <c r="A162" s="5"/>
      <c r="B162" s="7"/>
      <c r="C162" s="7"/>
      <c r="D162" s="18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</row>
    <row r="163" spans="1:42" ht="15.75" customHeight="1" x14ac:dyDescent="0.25">
      <c r="A163" s="5"/>
      <c r="B163" s="7"/>
      <c r="C163" s="7"/>
      <c r="D163" s="18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</row>
    <row r="164" spans="1:42" ht="15.75" customHeight="1" x14ac:dyDescent="0.25">
      <c r="A164" s="5"/>
      <c r="B164" s="7"/>
      <c r="C164" s="7"/>
      <c r="D164" s="18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</row>
    <row r="165" spans="1:42" ht="15.75" customHeight="1" x14ac:dyDescent="0.25">
      <c r="A165" s="5"/>
      <c r="B165" s="7"/>
      <c r="C165" s="7"/>
      <c r="D165" s="18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</row>
    <row r="166" spans="1:42" ht="15.75" customHeight="1" x14ac:dyDescent="0.25">
      <c r="A166" s="5"/>
      <c r="B166" s="7"/>
      <c r="C166" s="7"/>
      <c r="D166" s="18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</row>
    <row r="167" spans="1:42" ht="15.75" customHeight="1" x14ac:dyDescent="0.25">
      <c r="A167" s="5"/>
      <c r="B167" s="7"/>
      <c r="C167" s="7"/>
      <c r="D167" s="18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</row>
    <row r="168" spans="1:42" ht="15.75" customHeight="1" x14ac:dyDescent="0.25">
      <c r="A168" s="5"/>
      <c r="B168" s="7"/>
      <c r="C168" s="7"/>
      <c r="D168" s="18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</row>
    <row r="169" spans="1:42" ht="15.75" customHeight="1" x14ac:dyDescent="0.25">
      <c r="A169" s="5"/>
      <c r="B169" s="7"/>
      <c r="C169" s="7"/>
      <c r="D169" s="18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</row>
    <row r="170" spans="1:42" ht="15.75" customHeight="1" x14ac:dyDescent="0.25">
      <c r="A170" s="5"/>
      <c r="B170" s="7"/>
      <c r="C170" s="7"/>
      <c r="D170" s="18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</row>
    <row r="171" spans="1:42" ht="15.75" customHeight="1" x14ac:dyDescent="0.25">
      <c r="A171" s="5"/>
      <c r="B171" s="7"/>
      <c r="C171" s="7"/>
      <c r="D171" s="18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</row>
    <row r="172" spans="1:42" ht="15.75" customHeight="1" x14ac:dyDescent="0.25">
      <c r="A172" s="5"/>
      <c r="B172" s="7"/>
      <c r="C172" s="7"/>
      <c r="D172" s="18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</row>
    <row r="173" spans="1:42" ht="15.75" customHeight="1" x14ac:dyDescent="0.25">
      <c r="A173" s="5"/>
      <c r="B173" s="7"/>
      <c r="C173" s="7"/>
      <c r="D173" s="18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</row>
    <row r="174" spans="1:42" ht="15.75" customHeight="1" x14ac:dyDescent="0.25">
      <c r="A174" s="5"/>
      <c r="B174" s="7"/>
      <c r="C174" s="7"/>
      <c r="D174" s="18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</row>
    <row r="175" spans="1:42" ht="15.75" customHeight="1" x14ac:dyDescent="0.25">
      <c r="A175" s="5"/>
      <c r="B175" s="7"/>
      <c r="C175" s="7"/>
      <c r="D175" s="18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</row>
    <row r="176" spans="1:42" ht="15.75" customHeight="1" x14ac:dyDescent="0.25">
      <c r="A176" s="5"/>
      <c r="B176" s="7"/>
      <c r="C176" s="7"/>
      <c r="D176" s="18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</row>
    <row r="177" spans="1:42" ht="15.75" customHeight="1" x14ac:dyDescent="0.25">
      <c r="A177" s="5"/>
      <c r="B177" s="7"/>
      <c r="C177" s="7"/>
      <c r="D177" s="18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</row>
    <row r="178" spans="1:42" ht="15.75" customHeight="1" x14ac:dyDescent="0.25">
      <c r="A178" s="5"/>
      <c r="B178" s="7"/>
      <c r="C178" s="7"/>
      <c r="D178" s="18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</row>
    <row r="179" spans="1:42" ht="15.75" customHeight="1" x14ac:dyDescent="0.25">
      <c r="A179" s="5"/>
      <c r="B179" s="7"/>
      <c r="C179" s="7"/>
      <c r="D179" s="18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</row>
    <row r="180" spans="1:42" ht="15.75" customHeight="1" x14ac:dyDescent="0.25">
      <c r="A180" s="5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</row>
    <row r="181" spans="1:42" ht="15.75" customHeight="1" x14ac:dyDescent="0.25">
      <c r="A181" s="5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</row>
    <row r="182" spans="1:42" ht="15.75" customHeight="1" x14ac:dyDescent="0.25">
      <c r="A182" s="5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</row>
    <row r="183" spans="1:42" ht="15.75" customHeight="1" x14ac:dyDescent="0.25">
      <c r="A183" s="5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</row>
    <row r="184" spans="1:42" ht="15.75" customHeight="1" x14ac:dyDescent="0.25">
      <c r="A184" s="5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</row>
    <row r="185" spans="1:42" ht="15.75" customHeight="1" x14ac:dyDescent="0.25">
      <c r="A185" s="5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</row>
    <row r="186" spans="1:42" ht="15.75" customHeight="1" x14ac:dyDescent="0.25">
      <c r="A186" s="5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</row>
    <row r="187" spans="1:42" ht="15.75" customHeight="1" x14ac:dyDescent="0.25">
      <c r="A187" s="5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</row>
    <row r="188" spans="1:42" ht="15.75" customHeight="1" x14ac:dyDescent="0.25">
      <c r="A188" s="5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</row>
    <row r="189" spans="1:42" ht="15.75" customHeight="1" x14ac:dyDescent="0.25">
      <c r="A189" s="5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</row>
    <row r="190" spans="1:42" ht="15.75" customHeight="1" x14ac:dyDescent="0.25">
      <c r="A190" s="5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</row>
    <row r="191" spans="1:42" ht="15.75" customHeight="1" x14ac:dyDescent="0.25">
      <c r="A191" s="5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</row>
    <row r="192" spans="1:42" ht="15.75" customHeight="1" x14ac:dyDescent="0.25">
      <c r="A192" s="5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</row>
    <row r="193" spans="1:42" ht="15.75" customHeight="1" x14ac:dyDescent="0.25">
      <c r="A193" s="5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</row>
    <row r="194" spans="1:42" ht="15.75" customHeight="1" x14ac:dyDescent="0.25">
      <c r="A194" s="5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</row>
    <row r="195" spans="1:42" ht="15.75" customHeight="1" x14ac:dyDescent="0.25">
      <c r="A195" s="5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</row>
    <row r="196" spans="1:42" ht="15.75" customHeight="1" x14ac:dyDescent="0.25">
      <c r="A196" s="5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</row>
    <row r="197" spans="1:42" ht="15.75" customHeight="1" x14ac:dyDescent="0.25">
      <c r="A197" s="5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</row>
    <row r="198" spans="1:42" ht="15.75" customHeight="1" x14ac:dyDescent="0.25">
      <c r="A198" s="5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</row>
    <row r="199" spans="1:42" ht="15.75" customHeight="1" x14ac:dyDescent="0.25">
      <c r="A199" s="5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</row>
    <row r="200" spans="1:42" ht="15.75" customHeight="1" x14ac:dyDescent="0.25">
      <c r="A200" s="5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</row>
    <row r="201" spans="1:42" ht="15.75" customHeight="1" x14ac:dyDescent="0.25">
      <c r="A201" s="5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</row>
    <row r="202" spans="1:42" ht="15.75" customHeight="1" x14ac:dyDescent="0.25">
      <c r="A202" s="5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</row>
    <row r="203" spans="1:42" ht="15.75" customHeight="1" x14ac:dyDescent="0.25">
      <c r="A203" s="5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</row>
    <row r="204" spans="1:42" ht="15.75" customHeight="1" x14ac:dyDescent="0.25">
      <c r="A204" s="5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</row>
    <row r="205" spans="1:42" ht="15.75" customHeight="1" x14ac:dyDescent="0.25">
      <c r="A205" s="5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</row>
    <row r="206" spans="1:42" ht="15.75" customHeight="1" x14ac:dyDescent="0.25">
      <c r="A206" s="5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</row>
    <row r="207" spans="1:42" ht="15.75" customHeight="1" x14ac:dyDescent="0.25">
      <c r="A207" s="5"/>
      <c r="B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</row>
    <row r="208" spans="1:42" ht="15.75" customHeight="1" x14ac:dyDescent="0.25">
      <c r="A208" s="5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</row>
    <row r="209" spans="1:42" ht="15.75" customHeight="1" x14ac:dyDescent="0.25">
      <c r="A209" s="5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</row>
    <row r="210" spans="1:42" ht="15.75" customHeight="1" x14ac:dyDescent="0.25">
      <c r="A210" s="5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</row>
    <row r="211" spans="1:42" ht="15.75" customHeight="1" x14ac:dyDescent="0.25">
      <c r="A211" s="5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</row>
    <row r="212" spans="1:42" ht="15.75" customHeight="1" x14ac:dyDescent="0.25">
      <c r="A212" s="5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</row>
    <row r="213" spans="1:42" ht="15.75" customHeight="1" x14ac:dyDescent="0.25">
      <c r="A213" s="5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</row>
    <row r="214" spans="1:42" ht="15.75" customHeight="1" x14ac:dyDescent="0.25">
      <c r="A214" s="5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</row>
    <row r="215" spans="1:42" ht="15.75" customHeight="1" x14ac:dyDescent="0.25">
      <c r="A215" s="5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</row>
    <row r="216" spans="1:42" ht="15.75" customHeight="1" x14ac:dyDescent="0.25">
      <c r="A216" s="5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</row>
    <row r="217" spans="1:42" ht="15.75" customHeight="1" x14ac:dyDescent="0.25">
      <c r="A217" s="5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</row>
    <row r="218" spans="1:42" ht="15.75" customHeight="1" x14ac:dyDescent="0.25">
      <c r="A218" s="5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</row>
    <row r="219" spans="1:42" ht="15.75" customHeight="1" x14ac:dyDescent="0.25">
      <c r="A219" s="5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</row>
    <row r="220" spans="1:42" ht="15.75" customHeight="1" x14ac:dyDescent="0.25">
      <c r="A220" s="5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</row>
    <row r="221" spans="1:42" ht="15.75" customHeight="1" x14ac:dyDescent="0.25">
      <c r="A221" s="5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</row>
    <row r="222" spans="1:42" ht="15.75" customHeight="1" x14ac:dyDescent="0.25">
      <c r="A222" s="5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</row>
    <row r="223" spans="1:42" ht="15.75" customHeight="1" x14ac:dyDescent="0.25">
      <c r="A223" s="5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</row>
    <row r="224" spans="1:42" ht="15.75" customHeight="1" x14ac:dyDescent="0.25">
      <c r="A224" s="5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</row>
    <row r="225" spans="1:42" ht="15.75" customHeight="1" x14ac:dyDescent="0.25">
      <c r="A225" s="5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</row>
    <row r="226" spans="1:42" ht="15.75" customHeight="1" x14ac:dyDescent="0.25">
      <c r="A226" s="5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</row>
    <row r="227" spans="1:42" ht="15.75" customHeight="1" x14ac:dyDescent="0.25">
      <c r="A227" s="5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</row>
    <row r="228" spans="1:42" ht="15.75" customHeight="1" x14ac:dyDescent="0.25">
      <c r="A228" s="5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</row>
    <row r="229" spans="1:42" ht="15.75" customHeight="1" x14ac:dyDescent="0.25">
      <c r="A229" s="5"/>
      <c r="B229" s="7"/>
      <c r="C229" s="7"/>
      <c r="D229" s="31"/>
      <c r="E229" s="31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</row>
    <row r="230" spans="1:42" ht="15.75" customHeight="1" x14ac:dyDescent="0.25">
      <c r="A230" s="5"/>
      <c r="B230" s="7"/>
      <c r="C230" s="7"/>
      <c r="D230" s="31"/>
      <c r="E230" s="31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</row>
    <row r="231" spans="1:42" ht="15.75" customHeight="1" x14ac:dyDescent="0.25">
      <c r="A231" s="5"/>
      <c r="B231" s="7"/>
      <c r="C231" s="7"/>
      <c r="D231" s="31"/>
      <c r="E231" s="31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</row>
    <row r="232" spans="1:42" ht="15.75" customHeight="1" x14ac:dyDescent="0.25">
      <c r="A232" s="5"/>
      <c r="B232" s="7"/>
      <c r="C232" s="7"/>
      <c r="D232" s="31"/>
      <c r="E232" s="31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</row>
    <row r="233" spans="1:42" ht="15.75" customHeight="1" x14ac:dyDescent="0.25">
      <c r="A233" s="5"/>
      <c r="B233" s="7"/>
      <c r="C233" s="7"/>
      <c r="D233" s="31"/>
      <c r="E233" s="31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</row>
    <row r="234" spans="1:42" ht="15.75" customHeight="1" x14ac:dyDescent="0.25">
      <c r="A234" s="5"/>
      <c r="B234" s="7"/>
      <c r="C234" s="7"/>
      <c r="D234" s="31"/>
      <c r="E234" s="31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</row>
    <row r="235" spans="1:42" ht="15.75" customHeight="1" x14ac:dyDescent="0.25">
      <c r="A235" s="5"/>
      <c r="B235" s="7"/>
      <c r="C235" s="7"/>
      <c r="D235" s="31"/>
      <c r="E235" s="31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</row>
    <row r="236" spans="1:42" ht="15.75" customHeight="1" x14ac:dyDescent="0.25">
      <c r="A236" s="5"/>
      <c r="B236" s="7"/>
      <c r="C236" s="7"/>
      <c r="D236" s="31"/>
      <c r="E236" s="31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</row>
    <row r="237" spans="1:42" ht="15.75" customHeight="1" x14ac:dyDescent="0.25">
      <c r="A237" s="5"/>
      <c r="B237" s="7"/>
      <c r="C237" s="7"/>
      <c r="D237" s="31"/>
      <c r="E237" s="31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</row>
    <row r="238" spans="1:42" ht="15.75" customHeight="1" x14ac:dyDescent="0.25">
      <c r="A238" s="5"/>
      <c r="B238" s="7"/>
      <c r="C238" s="7"/>
      <c r="D238" s="31"/>
      <c r="E238" s="31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</row>
    <row r="239" spans="1:42" ht="15.75" customHeight="1" x14ac:dyDescent="0.25">
      <c r="A239" s="5"/>
      <c r="B239" s="7"/>
      <c r="C239" s="7"/>
      <c r="D239" s="31"/>
      <c r="E239" s="31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</row>
    <row r="240" spans="1:42" ht="15.75" customHeight="1" x14ac:dyDescent="0.25">
      <c r="A240" s="5"/>
      <c r="B240" s="7"/>
      <c r="C240" s="7"/>
      <c r="D240" s="31"/>
      <c r="E240" s="31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</row>
    <row r="241" spans="1:42" ht="15.75" customHeight="1" x14ac:dyDescent="0.25">
      <c r="A241" s="5"/>
      <c r="B241" s="7"/>
      <c r="C241" s="7"/>
      <c r="D241" s="31"/>
      <c r="E241" s="31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</row>
    <row r="242" spans="1:42" ht="15.75" customHeight="1" x14ac:dyDescent="0.25">
      <c r="A242" s="5"/>
      <c r="B242" s="7"/>
      <c r="C242" s="7"/>
      <c r="D242" s="31"/>
      <c r="E242" s="31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</row>
    <row r="243" spans="1:42" ht="15.75" customHeight="1" x14ac:dyDescent="0.25">
      <c r="A243" s="5"/>
      <c r="B243" s="7"/>
      <c r="C243" s="7"/>
      <c r="D243" s="31"/>
      <c r="E243" s="31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</row>
    <row r="244" spans="1:42" ht="15.75" customHeight="1" x14ac:dyDescent="0.25">
      <c r="A244" s="5"/>
      <c r="B244" s="7"/>
      <c r="C244" s="7"/>
      <c r="D244" s="31"/>
      <c r="E244" s="31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</row>
    <row r="245" spans="1:42" ht="15.75" customHeight="1" x14ac:dyDescent="0.25">
      <c r="A245" s="5"/>
      <c r="B245" s="7"/>
      <c r="C245" s="7"/>
      <c r="D245" s="31"/>
      <c r="E245" s="31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</row>
    <row r="246" spans="1:42" ht="15.75" customHeight="1" x14ac:dyDescent="0.25">
      <c r="A246" s="5"/>
      <c r="B246" s="7"/>
      <c r="C246" s="7"/>
      <c r="D246" s="31"/>
      <c r="E246" s="31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</row>
    <row r="247" spans="1:42" ht="15.75" customHeight="1" x14ac:dyDescent="0.25">
      <c r="A247" s="5"/>
      <c r="B247" s="7"/>
      <c r="C247" s="7"/>
      <c r="D247" s="31"/>
      <c r="E247" s="31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</row>
    <row r="248" spans="1:42" ht="15.75" customHeight="1" x14ac:dyDescent="0.25">
      <c r="A248" s="5"/>
      <c r="B248" s="7"/>
      <c r="C248" s="7"/>
      <c r="D248" s="31"/>
      <c r="E248" s="31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</row>
    <row r="249" spans="1:42" ht="15.75" customHeight="1" x14ac:dyDescent="0.25">
      <c r="A249" s="5"/>
      <c r="B249" s="7"/>
      <c r="C249" s="7"/>
      <c r="D249" s="31"/>
      <c r="E249" s="31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</row>
    <row r="250" spans="1:42" ht="15.75" customHeight="1" x14ac:dyDescent="0.25">
      <c r="A250" s="5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</row>
    <row r="251" spans="1:42" ht="15.75" customHeight="1" x14ac:dyDescent="0.25">
      <c r="A251" s="5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</row>
    <row r="252" spans="1:42" ht="15.75" customHeight="1" x14ac:dyDescent="0.25">
      <c r="A252" s="5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</row>
    <row r="253" spans="1:42" ht="15.75" customHeight="1" x14ac:dyDescent="0.25">
      <c r="A253" s="5"/>
      <c r="B253" s="7"/>
      <c r="C253" s="7"/>
      <c r="D253" s="18"/>
      <c r="E253" s="18"/>
      <c r="F253" s="18"/>
      <c r="G253" s="18"/>
      <c r="H253" s="18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</row>
    <row r="254" spans="1:42" ht="15.75" customHeight="1" x14ac:dyDescent="0.25">
      <c r="A254" s="5"/>
      <c r="B254" s="7"/>
      <c r="C254" s="7"/>
      <c r="D254" s="18"/>
      <c r="E254" s="18"/>
      <c r="F254" s="18"/>
      <c r="G254" s="18"/>
      <c r="H254" s="18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</row>
    <row r="255" spans="1:42" ht="15.75" customHeight="1" x14ac:dyDescent="0.25">
      <c r="A255" s="5"/>
      <c r="B255" s="7"/>
      <c r="C255" s="7"/>
      <c r="D255" s="18"/>
      <c r="E255" s="18"/>
      <c r="F255" s="18"/>
      <c r="G255" s="18"/>
      <c r="H255" s="18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</row>
    <row r="256" spans="1:42" ht="15.75" customHeight="1" x14ac:dyDescent="0.25">
      <c r="A256" s="5"/>
      <c r="B256" s="7"/>
      <c r="C256" s="7"/>
      <c r="D256" s="18"/>
      <c r="E256" s="18"/>
      <c r="F256" s="18"/>
      <c r="G256" s="18"/>
      <c r="H256" s="18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</row>
    <row r="257" spans="1:42" ht="15.75" customHeight="1" x14ac:dyDescent="0.25">
      <c r="A257" s="5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</row>
    <row r="258" spans="1:42" ht="15.75" customHeight="1" x14ac:dyDescent="0.25">
      <c r="A258" s="5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</row>
    <row r="259" spans="1:42" ht="15.75" customHeight="1" x14ac:dyDescent="0.25">
      <c r="A259" s="5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</row>
    <row r="260" spans="1:42" ht="15.75" customHeight="1" x14ac:dyDescent="0.25">
      <c r="A260" s="5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</row>
    <row r="261" spans="1:42" ht="15.75" customHeight="1" x14ac:dyDescent="0.25">
      <c r="A261" s="5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</row>
    <row r="262" spans="1:42" ht="15.75" customHeight="1" x14ac:dyDescent="0.25">
      <c r="A262" s="5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</row>
    <row r="263" spans="1:42" ht="15.75" customHeight="1" x14ac:dyDescent="0.25">
      <c r="A263" s="5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</row>
    <row r="264" spans="1:42" ht="15.75" customHeight="1" x14ac:dyDescent="0.25">
      <c r="A264" s="5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</row>
    <row r="265" spans="1:42" ht="15.75" customHeight="1" x14ac:dyDescent="0.25">
      <c r="A265" s="5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</row>
    <row r="266" spans="1:42" ht="15.75" customHeight="1" x14ac:dyDescent="0.25">
      <c r="A266" s="5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</row>
    <row r="267" spans="1:42" ht="15.75" customHeight="1" x14ac:dyDescent="0.25">
      <c r="A267" s="5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</row>
    <row r="268" spans="1:42" ht="15.75" customHeight="1" x14ac:dyDescent="0.25">
      <c r="A268" s="5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</row>
    <row r="269" spans="1:42" ht="15.75" customHeight="1" x14ac:dyDescent="0.25">
      <c r="A269" s="5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</row>
    <row r="270" spans="1:42" ht="15.75" customHeight="1" x14ac:dyDescent="0.25">
      <c r="A270" s="5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</row>
    <row r="271" spans="1:42" ht="15.75" customHeight="1" x14ac:dyDescent="0.25">
      <c r="A271" s="5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</row>
    <row r="272" spans="1:42" ht="15.75" customHeight="1" x14ac:dyDescent="0.25">
      <c r="A272" s="5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</row>
    <row r="273" spans="1:42" ht="15.75" customHeight="1" x14ac:dyDescent="0.25">
      <c r="A273" s="5"/>
      <c r="B273" s="7"/>
      <c r="C273" s="7"/>
      <c r="D273" s="7"/>
      <c r="E273" s="7"/>
      <c r="F273" s="18"/>
      <c r="G273" s="7"/>
      <c r="H273" s="7"/>
      <c r="I273" s="7"/>
      <c r="J273" s="7"/>
      <c r="K273" s="18"/>
      <c r="L273" s="18"/>
      <c r="M273" s="7"/>
      <c r="N273" s="7"/>
      <c r="O273" s="7"/>
      <c r="P273" s="7"/>
      <c r="Q273" s="18"/>
      <c r="R273" s="18"/>
      <c r="S273" s="7"/>
      <c r="T273" s="7"/>
      <c r="U273" s="7"/>
      <c r="V273" s="7"/>
      <c r="W273" s="7"/>
      <c r="X273" s="7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</row>
    <row r="274" spans="1:42" ht="15.75" customHeight="1" x14ac:dyDescent="0.25">
      <c r="A274" s="5"/>
      <c r="B274" s="7"/>
      <c r="C274" s="7"/>
      <c r="D274" s="7"/>
      <c r="E274" s="7"/>
      <c r="F274" s="18"/>
      <c r="G274" s="7"/>
      <c r="H274" s="7"/>
      <c r="I274" s="7"/>
      <c r="J274" s="7"/>
      <c r="K274" s="18"/>
      <c r="L274" s="18"/>
      <c r="M274" s="7"/>
      <c r="N274" s="7"/>
      <c r="O274" s="7"/>
      <c r="P274" s="7"/>
      <c r="Q274" s="18"/>
      <c r="R274" s="18"/>
      <c r="S274" s="7"/>
      <c r="T274" s="7"/>
      <c r="U274" s="7"/>
      <c r="V274" s="7"/>
      <c r="W274" s="7"/>
      <c r="X274" s="7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</row>
    <row r="275" spans="1:42" ht="15.75" customHeight="1" x14ac:dyDescent="0.25">
      <c r="A275" s="5"/>
      <c r="B275" s="7"/>
      <c r="C275" s="7"/>
      <c r="D275" s="7"/>
      <c r="E275" s="7"/>
      <c r="F275" s="18"/>
      <c r="G275" s="7"/>
      <c r="H275" s="7"/>
      <c r="I275" s="7"/>
      <c r="J275" s="7"/>
      <c r="K275" s="18"/>
      <c r="L275" s="18"/>
      <c r="M275" s="7"/>
      <c r="N275" s="7"/>
      <c r="O275" s="7"/>
      <c r="P275" s="7"/>
      <c r="Q275" s="18"/>
      <c r="R275" s="18"/>
      <c r="S275" s="7"/>
      <c r="T275" s="7"/>
      <c r="U275" s="7"/>
      <c r="V275" s="7"/>
      <c r="W275" s="7"/>
      <c r="X275" s="7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</row>
    <row r="276" spans="1:42" ht="15.75" customHeight="1" x14ac:dyDescent="0.25">
      <c r="A276" s="5"/>
      <c r="B276" s="7"/>
      <c r="C276" s="7"/>
      <c r="D276" s="7"/>
      <c r="E276" s="7"/>
      <c r="F276" s="18"/>
      <c r="G276" s="7"/>
      <c r="H276" s="7"/>
      <c r="I276" s="7"/>
      <c r="J276" s="7"/>
      <c r="K276" s="18"/>
      <c r="L276" s="18"/>
      <c r="M276" s="7"/>
      <c r="N276" s="110"/>
      <c r="O276" s="31"/>
      <c r="P276" s="31"/>
      <c r="Q276" s="18"/>
      <c r="R276" s="18"/>
      <c r="S276" s="7"/>
      <c r="T276" s="7"/>
      <c r="U276" s="7"/>
      <c r="V276" s="7"/>
      <c r="W276" s="7"/>
      <c r="X276" s="7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</row>
    <row r="277" spans="1:42" ht="15.75" customHeight="1" x14ac:dyDescent="0.25">
      <c r="A277" s="5"/>
      <c r="B277" s="7"/>
      <c r="C277" s="7"/>
      <c r="D277" s="7"/>
      <c r="E277" s="7"/>
      <c r="F277" s="18"/>
      <c r="G277" s="7"/>
      <c r="H277" s="7"/>
      <c r="I277" s="7"/>
      <c r="J277" s="7"/>
      <c r="K277" s="18"/>
      <c r="L277" s="18"/>
      <c r="M277" s="7"/>
      <c r="N277" s="7"/>
      <c r="O277" s="7"/>
      <c r="P277" s="7"/>
      <c r="Q277" s="18"/>
      <c r="R277" s="18"/>
      <c r="S277" s="7"/>
      <c r="T277" s="7"/>
      <c r="U277" s="7"/>
      <c r="V277" s="7"/>
      <c r="W277" s="7"/>
      <c r="X277" s="7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</row>
    <row r="278" spans="1:42" ht="15.75" customHeight="1" x14ac:dyDescent="0.25">
      <c r="A278" s="5"/>
      <c r="B278" s="7"/>
      <c r="C278" s="110"/>
      <c r="D278" s="31"/>
      <c r="E278" s="31"/>
      <c r="F278" s="18"/>
      <c r="G278" s="7"/>
      <c r="H278" s="110"/>
      <c r="I278" s="7"/>
      <c r="J278" s="7"/>
      <c r="K278" s="18"/>
      <c r="L278" s="18"/>
      <c r="M278" s="7"/>
      <c r="N278" s="110"/>
      <c r="O278" s="31"/>
      <c r="P278" s="31"/>
      <c r="Q278" s="18"/>
      <c r="R278" s="18"/>
      <c r="S278" s="7"/>
      <c r="T278" s="7"/>
      <c r="U278" s="7"/>
      <c r="V278" s="7"/>
      <c r="W278" s="7"/>
      <c r="X278" s="7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</row>
    <row r="279" spans="1:42" ht="15.75" customHeight="1" x14ac:dyDescent="0.25">
      <c r="A279" s="5"/>
      <c r="B279" s="7"/>
      <c r="C279" s="110"/>
      <c r="D279" s="97"/>
      <c r="E279" s="97"/>
      <c r="F279" s="18"/>
      <c r="G279" s="7"/>
      <c r="H279" s="7"/>
      <c r="I279" s="7"/>
      <c r="J279" s="7"/>
      <c r="K279" s="18"/>
      <c r="L279" s="18"/>
      <c r="M279" s="7"/>
      <c r="N279" s="7"/>
      <c r="O279" s="17"/>
      <c r="P279" s="17"/>
      <c r="Q279" s="7"/>
      <c r="R279" s="7"/>
      <c r="S279" s="7"/>
      <c r="T279" s="7"/>
      <c r="U279" s="7"/>
      <c r="V279" s="7"/>
      <c r="W279" s="7"/>
      <c r="X279" s="7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</row>
    <row r="280" spans="1:42" ht="15.75" customHeight="1" x14ac:dyDescent="0.25">
      <c r="A280" s="5"/>
      <c r="B280" s="7"/>
      <c r="C280" s="7"/>
      <c r="D280" s="17"/>
      <c r="E280" s="17"/>
      <c r="F280" s="18"/>
      <c r="G280" s="7"/>
      <c r="H280" s="7"/>
      <c r="I280" s="7"/>
      <c r="J280" s="7"/>
      <c r="K280" s="18"/>
      <c r="L280" s="18"/>
      <c r="M280" s="7"/>
      <c r="N280" s="7"/>
      <c r="O280" s="7"/>
      <c r="P280" s="7"/>
      <c r="Q280" s="18"/>
      <c r="R280" s="18"/>
      <c r="S280" s="7"/>
      <c r="T280" s="7"/>
      <c r="U280" s="7"/>
      <c r="V280" s="7"/>
      <c r="W280" s="7"/>
      <c r="X280" s="7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</row>
    <row r="281" spans="1:42" ht="15.75" customHeight="1" x14ac:dyDescent="0.25">
      <c r="A281" s="5"/>
      <c r="B281" s="7"/>
      <c r="C281" s="7"/>
      <c r="D281" s="7"/>
      <c r="E281" s="7"/>
      <c r="F281" s="7"/>
      <c r="G281" s="7"/>
      <c r="H281" s="7"/>
      <c r="I281" s="7"/>
      <c r="J281" s="7"/>
      <c r="K281" s="18"/>
      <c r="L281" s="18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</row>
    <row r="282" spans="1:42" ht="15.75" customHeight="1" x14ac:dyDescent="0.25">
      <c r="A282" s="5"/>
      <c r="B282" s="7"/>
      <c r="C282" s="7"/>
      <c r="D282" s="7"/>
      <c r="E282" s="7"/>
      <c r="F282" s="7"/>
      <c r="G282" s="7"/>
      <c r="H282" s="7"/>
      <c r="I282" s="31"/>
      <c r="J282" s="31"/>
      <c r="K282" s="18"/>
      <c r="L282" s="18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</row>
    <row r="283" spans="1:42" ht="15.75" customHeight="1" x14ac:dyDescent="0.25">
      <c r="A283" s="5"/>
      <c r="B283" s="7"/>
      <c r="C283" s="7"/>
      <c r="D283" s="7"/>
      <c r="E283" s="7"/>
      <c r="F283" s="7"/>
      <c r="G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</row>
    <row r="284" spans="1:42" ht="15.75" customHeight="1" x14ac:dyDescent="0.25">
      <c r="A284" s="5"/>
      <c r="B284" s="7"/>
      <c r="C284" s="7"/>
      <c r="D284" s="7"/>
      <c r="E284" s="7"/>
      <c r="F284" s="7"/>
      <c r="G284" s="7"/>
      <c r="H284" s="7"/>
      <c r="K284" s="18"/>
      <c r="L284" s="18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</row>
    <row r="285" spans="1:42" ht="15.75" customHeight="1" x14ac:dyDescent="0.25">
      <c r="A285" s="5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</row>
    <row r="286" spans="1:42" ht="15.75" customHeight="1" x14ac:dyDescent="0.25">
      <c r="A286" s="5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</row>
    <row r="287" spans="1:42" ht="15.75" customHeight="1" x14ac:dyDescent="0.25">
      <c r="A287" s="5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</row>
    <row r="288" spans="1:42" ht="15.75" customHeight="1" x14ac:dyDescent="0.25">
      <c r="A288" s="5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</row>
    <row r="289" spans="1:42" ht="15.75" customHeight="1" x14ac:dyDescent="0.25">
      <c r="A289" s="5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</row>
    <row r="290" spans="1:42" ht="15.75" customHeight="1" x14ac:dyDescent="0.25">
      <c r="A290" s="5"/>
      <c r="C290" s="7"/>
      <c r="D290" s="18"/>
      <c r="E290" s="18"/>
      <c r="F290" s="18"/>
      <c r="G290" s="18"/>
      <c r="H290" s="18"/>
      <c r="I290" s="7"/>
      <c r="J290" s="31"/>
      <c r="K290" s="31"/>
      <c r="L290" s="31"/>
      <c r="M290" s="31"/>
      <c r="N290" s="31"/>
      <c r="O290" s="31"/>
      <c r="P290" s="7"/>
      <c r="Q290" s="7"/>
      <c r="R290" s="7"/>
      <c r="S290" s="7"/>
      <c r="T290" s="7"/>
      <c r="U290" s="7"/>
      <c r="V290" s="7"/>
      <c r="W290" s="7"/>
      <c r="X290" s="7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</row>
    <row r="291" spans="1:42" ht="15.75" customHeight="1" x14ac:dyDescent="0.25">
      <c r="A291" s="5"/>
      <c r="C291" s="7"/>
      <c r="D291" s="18"/>
      <c r="E291" s="18"/>
      <c r="F291" s="18"/>
      <c r="G291" s="18"/>
      <c r="H291" s="18"/>
      <c r="I291" s="7"/>
      <c r="J291" s="7"/>
      <c r="K291" s="18"/>
      <c r="L291" s="18"/>
      <c r="M291" s="18"/>
      <c r="P291" s="7"/>
      <c r="Q291" s="7"/>
      <c r="R291" s="7"/>
      <c r="S291" s="7"/>
      <c r="T291" s="7"/>
      <c r="U291" s="7"/>
      <c r="V291" s="7"/>
      <c r="W291" s="7"/>
      <c r="X291" s="7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</row>
    <row r="292" spans="1:42" ht="15.75" customHeight="1" x14ac:dyDescent="0.25">
      <c r="A292" s="5"/>
      <c r="C292" s="7"/>
      <c r="D292" s="18"/>
      <c r="E292" s="18"/>
      <c r="F292" s="97"/>
      <c r="G292" s="97"/>
      <c r="H292" s="97"/>
      <c r="I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</row>
    <row r="293" spans="1:42" ht="15.75" customHeight="1" x14ac:dyDescent="0.25">
      <c r="A293" s="5"/>
      <c r="B293" s="7"/>
      <c r="C293" s="7"/>
      <c r="D293" s="7"/>
      <c r="E293" s="7"/>
      <c r="F293" s="7"/>
      <c r="G293" s="7"/>
      <c r="H293" s="7"/>
      <c r="I293" s="7"/>
      <c r="L293" s="31"/>
      <c r="M293" s="31"/>
      <c r="N293" s="31"/>
      <c r="O293" s="110"/>
      <c r="P293" s="7"/>
      <c r="Q293" s="7"/>
      <c r="R293" s="7"/>
      <c r="S293" s="7"/>
      <c r="T293" s="7"/>
      <c r="U293" s="7"/>
      <c r="V293" s="7"/>
      <c r="W293" s="7"/>
      <c r="X293" s="7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</row>
    <row r="294" spans="1:42" ht="15.75" customHeight="1" x14ac:dyDescent="0.25">
      <c r="A294" s="5"/>
      <c r="B294" s="7"/>
      <c r="C294" s="7"/>
      <c r="D294" s="7"/>
      <c r="E294" s="7"/>
      <c r="F294" s="7"/>
      <c r="G294" s="7"/>
      <c r="H294" s="7"/>
      <c r="I294" s="7"/>
      <c r="J294" s="31"/>
      <c r="K294" s="31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</row>
    <row r="295" spans="1:42" ht="15.75" customHeight="1" x14ac:dyDescent="0.25">
      <c r="A295" s="5"/>
      <c r="B295" s="7"/>
      <c r="C295" s="7"/>
      <c r="D295" s="7"/>
      <c r="E295" s="7"/>
      <c r="F295" s="7"/>
      <c r="G295" s="7"/>
      <c r="H295" s="7"/>
      <c r="I295" s="7"/>
      <c r="L295" s="31"/>
      <c r="M295" s="31"/>
      <c r="N295" s="31"/>
      <c r="P295" s="7"/>
      <c r="Q295" s="7"/>
      <c r="R295" s="7"/>
      <c r="S295" s="7"/>
      <c r="T295" s="7"/>
      <c r="U295" s="7"/>
      <c r="V295" s="7"/>
      <c r="W295" s="7"/>
      <c r="X295" s="7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</row>
    <row r="296" spans="1:42" ht="15.75" customHeight="1" x14ac:dyDescent="0.25">
      <c r="A296" s="5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</row>
    <row r="297" spans="1:42" ht="15.75" customHeight="1" x14ac:dyDescent="0.25">
      <c r="A297" s="5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</row>
    <row r="298" spans="1:42" ht="15.75" customHeight="1" x14ac:dyDescent="0.25">
      <c r="A298" s="5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</row>
    <row r="299" spans="1:42" ht="15.75" customHeight="1" x14ac:dyDescent="0.25">
      <c r="A299" s="5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</row>
    <row r="300" spans="1:42" ht="15.75" customHeight="1" x14ac:dyDescent="0.25">
      <c r="A300" s="5"/>
      <c r="B300" s="7"/>
      <c r="C300" s="7"/>
      <c r="D300" s="7"/>
      <c r="E300" s="7"/>
      <c r="F300" s="7"/>
      <c r="G300" s="7"/>
      <c r="H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</row>
    <row r="301" spans="1:42" ht="15.75" customHeight="1" x14ac:dyDescent="0.25">
      <c r="A301" s="5"/>
      <c r="B301" s="7"/>
      <c r="C301" s="7"/>
      <c r="D301" s="18"/>
      <c r="E301" s="18"/>
      <c r="F301" s="18"/>
      <c r="G301" s="18"/>
      <c r="H301" s="18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</row>
    <row r="302" spans="1:42" ht="15.75" customHeight="1" x14ac:dyDescent="0.25">
      <c r="A302" s="5"/>
      <c r="B302" s="7"/>
      <c r="C302" s="7"/>
      <c r="D302" s="18"/>
      <c r="E302" s="18"/>
      <c r="F302" s="18"/>
      <c r="G302" s="18"/>
      <c r="H302" s="9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</row>
    <row r="303" spans="1:42" ht="15.75" customHeight="1" x14ac:dyDescent="0.25">
      <c r="A303" s="5"/>
      <c r="B303" s="7"/>
      <c r="C303" s="7"/>
      <c r="D303" s="7"/>
      <c r="E303" s="7"/>
      <c r="F303" s="7"/>
      <c r="G303" s="7"/>
      <c r="H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</row>
    <row r="304" spans="1:42" ht="15.75" customHeight="1" x14ac:dyDescent="0.25">
      <c r="A304" s="5"/>
      <c r="B304" s="7"/>
      <c r="C304" s="7"/>
      <c r="D304" s="7"/>
      <c r="E304" s="7"/>
      <c r="F304" s="7"/>
      <c r="G304" s="7"/>
      <c r="H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</row>
    <row r="305" spans="1:42" ht="15.75" customHeight="1" x14ac:dyDescent="0.25">
      <c r="A305" s="5"/>
      <c r="B305" s="7"/>
      <c r="C305" s="7"/>
      <c r="D305" s="31"/>
      <c r="E305" s="31"/>
      <c r="F305" s="31"/>
      <c r="G305" s="31"/>
      <c r="H305" s="31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</row>
    <row r="306" spans="1:42" ht="15.75" customHeight="1" x14ac:dyDescent="0.25">
      <c r="A306" s="5"/>
      <c r="B306" s="7"/>
      <c r="C306" s="7"/>
      <c r="D306" s="31"/>
      <c r="E306" s="31"/>
      <c r="F306" s="31"/>
      <c r="G306" s="31"/>
      <c r="H306" s="31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</row>
    <row r="307" spans="1:42" ht="15.75" customHeight="1" x14ac:dyDescent="0.25">
      <c r="A307" s="5"/>
      <c r="B307" s="7"/>
      <c r="C307" s="7"/>
      <c r="D307" s="31"/>
      <c r="E307" s="31"/>
      <c r="F307" s="31"/>
      <c r="G307" s="31"/>
      <c r="H307" s="31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</row>
    <row r="308" spans="1:42" ht="15.75" customHeight="1" x14ac:dyDescent="0.25">
      <c r="A308" s="5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</row>
    <row r="309" spans="1:42" ht="15.75" customHeight="1" x14ac:dyDescent="0.25">
      <c r="A309" s="5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</row>
    <row r="310" spans="1:42" ht="15.75" customHeight="1" x14ac:dyDescent="0.25">
      <c r="A310" s="5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</row>
    <row r="311" spans="1:42" ht="15.75" customHeight="1" x14ac:dyDescent="0.25">
      <c r="A311" s="5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</row>
    <row r="312" spans="1:42" ht="15.75" customHeight="1" x14ac:dyDescent="0.25">
      <c r="A312" s="5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</row>
    <row r="313" spans="1:42" ht="15.75" customHeight="1" x14ac:dyDescent="0.25">
      <c r="A313" s="5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</row>
    <row r="314" spans="1:42" ht="15.75" customHeight="1" x14ac:dyDescent="0.25">
      <c r="A314" s="5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</row>
    <row r="315" spans="1:42" ht="15.75" customHeight="1" x14ac:dyDescent="0.25">
      <c r="A315" s="5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</row>
    <row r="316" spans="1:42" ht="15.75" customHeight="1" x14ac:dyDescent="0.25">
      <c r="A316" s="5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</row>
    <row r="317" spans="1:42" ht="15.75" customHeight="1" x14ac:dyDescent="0.25">
      <c r="A317" s="5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</row>
    <row r="318" spans="1:42" ht="15.75" customHeight="1" x14ac:dyDescent="0.25">
      <c r="A318" s="5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</row>
    <row r="319" spans="1:42" ht="15.75" customHeight="1" x14ac:dyDescent="0.25">
      <c r="A319" s="5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</row>
    <row r="320" spans="1:42" ht="15.75" customHeight="1" x14ac:dyDescent="0.25">
      <c r="A320" s="5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</row>
    <row r="321" spans="1:42" ht="15.75" customHeight="1" x14ac:dyDescent="0.25">
      <c r="A321" s="5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</row>
    <row r="322" spans="1:42" ht="15.75" customHeight="1" x14ac:dyDescent="0.25">
      <c r="A322" s="5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</row>
    <row r="323" spans="1:42" ht="15.75" customHeight="1" x14ac:dyDescent="0.25">
      <c r="A323" s="5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</row>
    <row r="324" spans="1:42" ht="15.75" customHeight="1" x14ac:dyDescent="0.25">
      <c r="A324" s="5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</row>
    <row r="325" spans="1:42" ht="15.75" customHeight="1" x14ac:dyDescent="0.25">
      <c r="A325" s="5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</row>
    <row r="326" spans="1:42" ht="15.75" customHeight="1" x14ac:dyDescent="0.25">
      <c r="A326" s="5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</row>
    <row r="327" spans="1:42" ht="15.75" customHeight="1" x14ac:dyDescent="0.25">
      <c r="A327" s="5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</row>
    <row r="328" spans="1:42" ht="15.75" customHeight="1" x14ac:dyDescent="0.25">
      <c r="A328" s="5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</row>
    <row r="329" spans="1:42" ht="15.75" customHeight="1" x14ac:dyDescent="0.25">
      <c r="A329" s="5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</row>
    <row r="330" spans="1:42" ht="15.75" customHeight="1" x14ac:dyDescent="0.25">
      <c r="A330" s="5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</row>
    <row r="331" spans="1:42" ht="15.75" customHeight="1" x14ac:dyDescent="0.25">
      <c r="A331" s="5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</row>
    <row r="332" spans="1:42" ht="15.75" customHeight="1" x14ac:dyDescent="0.25">
      <c r="A332" s="5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</row>
    <row r="333" spans="1:42" ht="15.75" customHeight="1" x14ac:dyDescent="0.25">
      <c r="A333" s="5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</row>
    <row r="334" spans="1:42" ht="15.75" customHeight="1" x14ac:dyDescent="0.25">
      <c r="A334" s="5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</row>
    <row r="335" spans="1:42" ht="15.75" customHeight="1" x14ac:dyDescent="0.25">
      <c r="A335" s="5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</row>
    <row r="336" spans="1:42" ht="15.75" customHeight="1" x14ac:dyDescent="0.25">
      <c r="A336" s="5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</row>
    <row r="337" spans="1:42" ht="15.75" customHeight="1" x14ac:dyDescent="0.25">
      <c r="A337" s="5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</row>
    <row r="338" spans="1:42" ht="15.75" customHeight="1" x14ac:dyDescent="0.25">
      <c r="A338" s="5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</row>
    <row r="339" spans="1:42" ht="15.75" customHeight="1" x14ac:dyDescent="0.25">
      <c r="A339" s="5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</row>
    <row r="340" spans="1:42" ht="15.75" customHeight="1" x14ac:dyDescent="0.25">
      <c r="A340" s="5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</row>
    <row r="341" spans="1:42" ht="15.75" customHeight="1" x14ac:dyDescent="0.25">
      <c r="A341" s="5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</row>
    <row r="342" spans="1:42" ht="15.75" customHeight="1" x14ac:dyDescent="0.25">
      <c r="A342" s="5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</row>
    <row r="343" spans="1:42" ht="15.75" customHeight="1" x14ac:dyDescent="0.25">
      <c r="A343" s="5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</row>
    <row r="344" spans="1:42" ht="15.75" customHeight="1" x14ac:dyDescent="0.25">
      <c r="A344" s="5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</row>
    <row r="345" spans="1:42" ht="15.75" customHeight="1" x14ac:dyDescent="0.25">
      <c r="A345" s="5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</row>
    <row r="346" spans="1:42" ht="15.75" customHeight="1" x14ac:dyDescent="0.25">
      <c r="A346" s="5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</row>
    <row r="347" spans="1:42" ht="15.75" customHeight="1" x14ac:dyDescent="0.25">
      <c r="A347" s="5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</row>
    <row r="348" spans="1:42" ht="15.75" customHeight="1" x14ac:dyDescent="0.25">
      <c r="A348" s="5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</row>
    <row r="349" spans="1:42" ht="15.75" customHeight="1" x14ac:dyDescent="0.25">
      <c r="A349" s="5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</row>
    <row r="350" spans="1:42" ht="15.75" customHeight="1" x14ac:dyDescent="0.25">
      <c r="A350" s="5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</row>
    <row r="351" spans="1:42" ht="15.75" customHeight="1" x14ac:dyDescent="0.25">
      <c r="A351" s="5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</row>
    <row r="352" spans="1:42" ht="15.75" customHeight="1" x14ac:dyDescent="0.25">
      <c r="A352" s="5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</row>
    <row r="353" spans="1:42" ht="15.75" customHeight="1" x14ac:dyDescent="0.25">
      <c r="A353" s="5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</row>
    <row r="354" spans="1:42" ht="15.75" customHeight="1" x14ac:dyDescent="0.25">
      <c r="A354" s="5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</row>
    <row r="355" spans="1:42" ht="15.75" customHeight="1" x14ac:dyDescent="0.25">
      <c r="A355" s="5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</row>
    <row r="356" spans="1:42" ht="15.75" customHeight="1" x14ac:dyDescent="0.25">
      <c r="A356" s="5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</row>
    <row r="357" spans="1:42" ht="15.75" customHeight="1" x14ac:dyDescent="0.25">
      <c r="A357" s="5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</row>
    <row r="358" spans="1:42" ht="15.75" customHeight="1" x14ac:dyDescent="0.25">
      <c r="A358" s="5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</row>
    <row r="359" spans="1:42" ht="15.75" customHeight="1" x14ac:dyDescent="0.25">
      <c r="A359" s="5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</row>
    <row r="360" spans="1:42" ht="15.75" customHeight="1" x14ac:dyDescent="0.25">
      <c r="A360" s="5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</row>
    <row r="361" spans="1:42" ht="15.75" customHeight="1" x14ac:dyDescent="0.25">
      <c r="A361" s="5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</row>
    <row r="362" spans="1:42" ht="15.75" customHeight="1" x14ac:dyDescent="0.25">
      <c r="A362" s="5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</row>
    <row r="363" spans="1:42" ht="15.75" customHeight="1" x14ac:dyDescent="0.25">
      <c r="A363" s="5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</row>
    <row r="364" spans="1:42" ht="15.75" customHeight="1" x14ac:dyDescent="0.25">
      <c r="A364" s="5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</row>
    <row r="365" spans="1:42" ht="15.75" customHeight="1" x14ac:dyDescent="0.25">
      <c r="A365" s="5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</row>
    <row r="366" spans="1:42" ht="15.75" customHeight="1" x14ac:dyDescent="0.25">
      <c r="A366" s="5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</row>
    <row r="367" spans="1:42" ht="15.75" customHeight="1" x14ac:dyDescent="0.25">
      <c r="A367" s="5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</row>
    <row r="368" spans="1:42" ht="15.75" customHeight="1" x14ac:dyDescent="0.25">
      <c r="A368" s="5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</row>
    <row r="369" spans="1:42" ht="15.75" customHeight="1" x14ac:dyDescent="0.25">
      <c r="A369" s="5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</row>
    <row r="370" spans="1:42" ht="15.75" customHeight="1" x14ac:dyDescent="0.25">
      <c r="A370" s="5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</row>
    <row r="371" spans="1:42" ht="15.75" customHeight="1" x14ac:dyDescent="0.25">
      <c r="A371" s="5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</row>
    <row r="372" spans="1:42" ht="15.75" customHeight="1" x14ac:dyDescent="0.25">
      <c r="A372" s="5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</row>
    <row r="373" spans="1:42" ht="15.75" customHeight="1" x14ac:dyDescent="0.25">
      <c r="A373" s="5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</row>
    <row r="374" spans="1:42" ht="15.75" customHeight="1" x14ac:dyDescent="0.25">
      <c r="A374" s="5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</row>
    <row r="375" spans="1:42" ht="15.75" customHeight="1" x14ac:dyDescent="0.25">
      <c r="A375" s="5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</row>
    <row r="376" spans="1:42" ht="15.75" customHeight="1" x14ac:dyDescent="0.25">
      <c r="A376" s="5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</row>
    <row r="377" spans="1:42" ht="15.75" customHeight="1" x14ac:dyDescent="0.25">
      <c r="A377" s="5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</row>
    <row r="378" spans="1:42" ht="15.75" customHeight="1" x14ac:dyDescent="0.25">
      <c r="A378" s="5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</row>
    <row r="379" spans="1:42" ht="15.75" customHeight="1" x14ac:dyDescent="0.25">
      <c r="A379" s="5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</row>
    <row r="380" spans="1:42" ht="15.75" customHeight="1" x14ac:dyDescent="0.25">
      <c r="A380" s="5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</row>
    <row r="381" spans="1:42" ht="15.75" customHeight="1" x14ac:dyDescent="0.25">
      <c r="A381" s="5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</row>
    <row r="382" spans="1:42" ht="15.75" customHeight="1" x14ac:dyDescent="0.25">
      <c r="A382" s="5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</row>
    <row r="383" spans="1:42" ht="15.75" customHeight="1" x14ac:dyDescent="0.25">
      <c r="A383" s="5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</row>
    <row r="384" spans="1:42" ht="15.75" customHeight="1" x14ac:dyDescent="0.25">
      <c r="A384" s="5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</row>
    <row r="385" spans="1:42" ht="15.75" customHeight="1" x14ac:dyDescent="0.25">
      <c r="A385" s="5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</row>
    <row r="386" spans="1:42" ht="15.75" customHeight="1" x14ac:dyDescent="0.25">
      <c r="A386" s="5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</row>
    <row r="387" spans="1:42" ht="15.75" customHeight="1" x14ac:dyDescent="0.25">
      <c r="A387" s="5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</row>
    <row r="388" spans="1:42" ht="15.75" customHeight="1" x14ac:dyDescent="0.25">
      <c r="A388" s="5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</row>
    <row r="389" spans="1:42" ht="15.75" customHeight="1" x14ac:dyDescent="0.25">
      <c r="A389" s="5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</row>
    <row r="390" spans="1:42" ht="15.75" customHeight="1" x14ac:dyDescent="0.25">
      <c r="A390" s="5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</row>
    <row r="391" spans="1:42" ht="15.75" customHeight="1" x14ac:dyDescent="0.25">
      <c r="A391" s="5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</row>
    <row r="392" spans="1:42" ht="15.75" customHeight="1" x14ac:dyDescent="0.25">
      <c r="A392" s="5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</row>
    <row r="393" spans="1:42" ht="15.75" customHeight="1" x14ac:dyDescent="0.25">
      <c r="A393" s="5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</row>
    <row r="394" spans="1:42" ht="15.75" customHeight="1" x14ac:dyDescent="0.25">
      <c r="A394" s="5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</row>
    <row r="395" spans="1:42" ht="15.75" customHeight="1" x14ac:dyDescent="0.25">
      <c r="A395" s="5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</row>
    <row r="396" spans="1:42" ht="15.75" customHeight="1" x14ac:dyDescent="0.25">
      <c r="A396" s="5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</row>
    <row r="397" spans="1:42" ht="15.75" customHeight="1" x14ac:dyDescent="0.25">
      <c r="A397" s="5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</row>
    <row r="398" spans="1:42" ht="15.75" customHeight="1" x14ac:dyDescent="0.25">
      <c r="A398" s="5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</row>
    <row r="399" spans="1:42" ht="15.75" customHeight="1" x14ac:dyDescent="0.25">
      <c r="A399" s="5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</row>
    <row r="400" spans="1:42" ht="15.75" customHeight="1" x14ac:dyDescent="0.25">
      <c r="A400" s="5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</row>
    <row r="401" spans="1:42" ht="15.75" customHeight="1" x14ac:dyDescent="0.25">
      <c r="A401" s="5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</row>
    <row r="402" spans="1:42" ht="15.75" customHeight="1" x14ac:dyDescent="0.25">
      <c r="A402" s="5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</row>
    <row r="403" spans="1:42" ht="15.75" customHeight="1" x14ac:dyDescent="0.25">
      <c r="A403" s="5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</row>
    <row r="404" spans="1:42" ht="15.75" customHeight="1" x14ac:dyDescent="0.25">
      <c r="A404" s="5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</row>
    <row r="405" spans="1:42" ht="15.75" customHeight="1" x14ac:dyDescent="0.25">
      <c r="A405" s="5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</row>
    <row r="406" spans="1:42" ht="15.75" customHeight="1" x14ac:dyDescent="0.25">
      <c r="A406" s="5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</row>
    <row r="407" spans="1:42" ht="15.75" customHeight="1" x14ac:dyDescent="0.25">
      <c r="A407" s="5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</row>
    <row r="408" spans="1:42" ht="15.75" customHeight="1" x14ac:dyDescent="0.25">
      <c r="A408" s="5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</row>
    <row r="409" spans="1:42" ht="15.75" customHeight="1" x14ac:dyDescent="0.25">
      <c r="A409" s="5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</row>
    <row r="410" spans="1:42" ht="15.75" customHeight="1" x14ac:dyDescent="0.25">
      <c r="A410" s="5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</row>
    <row r="411" spans="1:42" ht="15.75" customHeight="1" x14ac:dyDescent="0.25">
      <c r="A411" s="5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</row>
    <row r="412" spans="1:42" ht="15.75" customHeight="1" x14ac:dyDescent="0.25">
      <c r="A412" s="5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</row>
    <row r="413" spans="1:42" ht="15.75" customHeight="1" x14ac:dyDescent="0.25">
      <c r="A413" s="5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</row>
    <row r="414" spans="1:42" ht="15.75" customHeight="1" x14ac:dyDescent="0.25">
      <c r="A414" s="5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</row>
    <row r="415" spans="1:42" ht="15.75" customHeight="1" x14ac:dyDescent="0.25">
      <c r="A415" s="5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</row>
    <row r="416" spans="1:42" ht="15.75" customHeight="1" x14ac:dyDescent="0.25">
      <c r="A416" s="5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</row>
    <row r="417" spans="1:42" ht="15.75" customHeight="1" x14ac:dyDescent="0.25">
      <c r="A417" s="5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</row>
    <row r="418" spans="1:42" ht="15.75" customHeight="1" x14ac:dyDescent="0.25">
      <c r="A418" s="5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</row>
    <row r="419" spans="1:42" ht="15.75" customHeight="1" x14ac:dyDescent="0.25">
      <c r="A419" s="5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</row>
    <row r="420" spans="1:42" ht="15.75" customHeight="1" x14ac:dyDescent="0.25">
      <c r="A420" s="5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</row>
    <row r="421" spans="1:42" ht="15.75" customHeight="1" x14ac:dyDescent="0.25">
      <c r="A421" s="5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</row>
    <row r="422" spans="1:42" ht="15.75" customHeight="1" x14ac:dyDescent="0.25">
      <c r="A422" s="5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</row>
    <row r="423" spans="1:42" ht="15.75" customHeight="1" x14ac:dyDescent="0.25">
      <c r="A423" s="5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</row>
    <row r="424" spans="1:42" ht="15.75" customHeight="1" x14ac:dyDescent="0.25">
      <c r="A424" s="5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</row>
    <row r="425" spans="1:42" ht="15.75" customHeight="1" x14ac:dyDescent="0.25">
      <c r="A425" s="5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</row>
    <row r="426" spans="1:42" ht="15.75" customHeight="1" x14ac:dyDescent="0.25">
      <c r="A426" s="5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</row>
    <row r="427" spans="1:42" ht="15.75" customHeight="1" x14ac:dyDescent="0.25">
      <c r="A427" s="5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</row>
    <row r="428" spans="1:42" ht="15.75" customHeight="1" x14ac:dyDescent="0.25">
      <c r="A428" s="5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</row>
    <row r="429" spans="1:42" ht="15.75" customHeight="1" x14ac:dyDescent="0.25">
      <c r="A429" s="5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</row>
    <row r="430" spans="1:42" ht="15.75" customHeight="1" x14ac:dyDescent="0.25">
      <c r="A430" s="5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</row>
    <row r="431" spans="1:42" ht="15.75" customHeight="1" x14ac:dyDescent="0.25">
      <c r="A431" s="5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</row>
    <row r="432" spans="1:42" ht="15.75" customHeight="1" x14ac:dyDescent="0.25">
      <c r="A432" s="5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</row>
    <row r="433" spans="1:42" ht="15.75" customHeight="1" x14ac:dyDescent="0.25">
      <c r="A433" s="5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</row>
    <row r="434" spans="1:42" ht="15.75" customHeight="1" x14ac:dyDescent="0.25">
      <c r="A434" s="5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</row>
    <row r="435" spans="1:42" ht="15.75" customHeight="1" x14ac:dyDescent="0.25">
      <c r="A435" s="5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</row>
    <row r="436" spans="1:42" ht="15.75" customHeight="1" x14ac:dyDescent="0.25">
      <c r="A436" s="5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</row>
    <row r="437" spans="1:42" ht="15.75" customHeight="1" x14ac:dyDescent="0.25">
      <c r="A437" s="5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</row>
    <row r="438" spans="1:42" ht="15.75" customHeight="1" x14ac:dyDescent="0.25">
      <c r="A438" s="5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</row>
    <row r="439" spans="1:42" ht="15.75" customHeight="1" x14ac:dyDescent="0.25">
      <c r="A439" s="5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</row>
    <row r="440" spans="1:42" ht="15.75" customHeight="1" x14ac:dyDescent="0.25">
      <c r="A440" s="5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</row>
    <row r="441" spans="1:42" ht="15.75" customHeight="1" x14ac:dyDescent="0.25">
      <c r="A441" s="5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</row>
    <row r="442" spans="1:42" ht="15.75" customHeight="1" x14ac:dyDescent="0.25">
      <c r="A442" s="5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</row>
    <row r="443" spans="1:42" ht="15.75" customHeight="1" x14ac:dyDescent="0.25">
      <c r="A443" s="5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</row>
    <row r="444" spans="1:42" ht="15.75" customHeight="1" x14ac:dyDescent="0.25">
      <c r="A444" s="5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</row>
    <row r="445" spans="1:42" ht="15.75" customHeight="1" x14ac:dyDescent="0.25">
      <c r="A445" s="5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</row>
    <row r="446" spans="1:42" ht="15.75" customHeight="1" x14ac:dyDescent="0.25">
      <c r="A446" s="5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</row>
    <row r="447" spans="1:42" ht="15.75" customHeight="1" x14ac:dyDescent="0.25">
      <c r="A447" s="5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</row>
    <row r="448" spans="1:42" ht="15.75" customHeight="1" x14ac:dyDescent="0.25">
      <c r="A448" s="5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</row>
    <row r="449" spans="1:42" ht="15.75" customHeight="1" x14ac:dyDescent="0.25">
      <c r="A449" s="5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</row>
    <row r="450" spans="1:42" ht="15.75" customHeight="1" x14ac:dyDescent="0.25">
      <c r="A450" s="5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</row>
    <row r="451" spans="1:42" ht="15.75" customHeight="1" x14ac:dyDescent="0.25">
      <c r="A451" s="5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</row>
    <row r="452" spans="1:42" ht="15.75" customHeight="1" x14ac:dyDescent="0.25">
      <c r="A452" s="5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</row>
    <row r="453" spans="1:42" ht="15.75" customHeight="1" x14ac:dyDescent="0.25">
      <c r="A453" s="5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</row>
    <row r="454" spans="1:42" ht="15.75" customHeight="1" x14ac:dyDescent="0.25">
      <c r="A454" s="5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</row>
    <row r="455" spans="1:42" ht="15.75" customHeight="1" x14ac:dyDescent="0.25">
      <c r="A455" s="5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</row>
    <row r="456" spans="1:42" ht="15.75" customHeight="1" x14ac:dyDescent="0.25">
      <c r="A456" s="5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</row>
    <row r="457" spans="1:42" ht="15.75" customHeight="1" x14ac:dyDescent="0.25">
      <c r="A457" s="5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</row>
    <row r="458" spans="1:42" ht="15.75" customHeight="1" x14ac:dyDescent="0.25">
      <c r="A458" s="5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</row>
    <row r="459" spans="1:42" ht="15.75" customHeight="1" x14ac:dyDescent="0.25">
      <c r="A459" s="5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</row>
    <row r="460" spans="1:42" ht="15.75" customHeight="1" x14ac:dyDescent="0.25">
      <c r="A460" s="5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</row>
    <row r="461" spans="1:42" ht="15.75" customHeight="1" x14ac:dyDescent="0.25">
      <c r="A461" s="5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</row>
    <row r="462" spans="1:42" ht="15.75" customHeight="1" x14ac:dyDescent="0.25">
      <c r="A462" s="5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</row>
    <row r="463" spans="1:42" ht="15.75" customHeight="1" x14ac:dyDescent="0.25">
      <c r="A463" s="5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</row>
    <row r="464" spans="1:42" ht="15.75" customHeight="1" x14ac:dyDescent="0.25">
      <c r="A464" s="5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</row>
    <row r="465" spans="1:42" ht="15.75" customHeight="1" x14ac:dyDescent="0.25">
      <c r="A465" s="5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</row>
    <row r="466" spans="1:42" ht="15.75" customHeight="1" x14ac:dyDescent="0.25">
      <c r="A466" s="5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</row>
    <row r="467" spans="1:42" ht="15.75" customHeight="1" x14ac:dyDescent="0.25">
      <c r="A467" s="5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</row>
    <row r="468" spans="1:42" ht="15.75" customHeight="1" x14ac:dyDescent="0.25">
      <c r="A468" s="5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</row>
    <row r="469" spans="1:42" ht="15.75" customHeight="1" x14ac:dyDescent="0.25">
      <c r="A469" s="5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</row>
    <row r="470" spans="1:42" ht="15.75" customHeight="1" x14ac:dyDescent="0.25">
      <c r="A470" s="5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</row>
    <row r="471" spans="1:42" ht="15.75" customHeight="1" x14ac:dyDescent="0.25">
      <c r="A471" s="5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</row>
    <row r="472" spans="1:42" ht="15.75" customHeight="1" x14ac:dyDescent="0.25">
      <c r="A472" s="5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</row>
    <row r="473" spans="1:42" ht="15.75" customHeight="1" x14ac:dyDescent="0.25">
      <c r="A473" s="5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</row>
    <row r="474" spans="1:42" ht="15.75" customHeight="1" x14ac:dyDescent="0.25">
      <c r="A474" s="5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</row>
    <row r="475" spans="1:42" ht="15.75" customHeight="1" x14ac:dyDescent="0.25">
      <c r="A475" s="5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</row>
    <row r="476" spans="1:42" ht="15.75" customHeight="1" x14ac:dyDescent="0.25">
      <c r="A476" s="5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</row>
    <row r="477" spans="1:42" ht="15.75" customHeight="1" x14ac:dyDescent="0.25">
      <c r="A477" s="5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</row>
    <row r="478" spans="1:42" ht="15.75" customHeight="1" x14ac:dyDescent="0.25">
      <c r="A478" s="5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</row>
    <row r="479" spans="1:42" ht="15.75" customHeight="1" x14ac:dyDescent="0.25">
      <c r="A479" s="5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</row>
    <row r="480" spans="1:42" ht="15.75" customHeight="1" x14ac:dyDescent="0.25">
      <c r="A480" s="5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</row>
    <row r="481" spans="1:42" ht="15.75" customHeight="1" x14ac:dyDescent="0.25">
      <c r="A481" s="5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</row>
    <row r="482" spans="1:42" ht="15.75" customHeight="1" x14ac:dyDescent="0.25">
      <c r="A482" s="5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</row>
    <row r="483" spans="1:42" ht="15.75" customHeight="1" x14ac:dyDescent="0.25">
      <c r="A483" s="5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</row>
    <row r="484" spans="1:42" ht="15.75" customHeight="1" x14ac:dyDescent="0.25">
      <c r="A484" s="5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</row>
    <row r="485" spans="1:42" ht="15.75" customHeight="1" x14ac:dyDescent="0.25">
      <c r="A485" s="5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</row>
    <row r="486" spans="1:42" ht="15.75" customHeight="1" x14ac:dyDescent="0.25">
      <c r="A486" s="5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</row>
    <row r="487" spans="1:42" ht="15.75" customHeight="1" x14ac:dyDescent="0.25">
      <c r="A487" s="5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</row>
    <row r="488" spans="1:42" ht="15.75" customHeight="1" x14ac:dyDescent="0.25">
      <c r="A488" s="5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</row>
    <row r="489" spans="1:42" ht="15.75" customHeight="1" x14ac:dyDescent="0.25">
      <c r="A489" s="5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</row>
    <row r="490" spans="1:42" ht="15.75" customHeight="1" x14ac:dyDescent="0.25">
      <c r="A490" s="5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</row>
    <row r="491" spans="1:42" ht="15.75" customHeight="1" x14ac:dyDescent="0.25">
      <c r="A491" s="5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</row>
    <row r="492" spans="1:42" ht="15.75" customHeight="1" x14ac:dyDescent="0.25">
      <c r="A492" s="5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</row>
    <row r="493" spans="1:42" ht="15.75" customHeight="1" x14ac:dyDescent="0.25">
      <c r="A493" s="5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</row>
    <row r="494" spans="1:42" ht="15.75" customHeight="1" x14ac:dyDescent="0.25">
      <c r="A494" s="5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</row>
    <row r="495" spans="1:42" ht="15.75" customHeight="1" x14ac:dyDescent="0.25">
      <c r="A495" s="5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</row>
    <row r="496" spans="1:42" ht="15.75" customHeight="1" x14ac:dyDescent="0.25">
      <c r="A496" s="5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</row>
    <row r="497" spans="1:42" ht="15.75" customHeight="1" x14ac:dyDescent="0.25">
      <c r="A497" s="5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</row>
    <row r="498" spans="1:42" ht="15.75" customHeight="1" x14ac:dyDescent="0.25">
      <c r="A498" s="5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</row>
    <row r="499" spans="1:42" ht="15.75" customHeight="1" x14ac:dyDescent="0.25">
      <c r="A499" s="5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</row>
    <row r="500" spans="1:42" ht="15.75" customHeight="1" x14ac:dyDescent="0.25">
      <c r="A500" s="5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</row>
    <row r="501" spans="1:42" ht="15.75" customHeight="1" x14ac:dyDescent="0.25">
      <c r="A501" s="5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</row>
    <row r="502" spans="1:42" ht="15.75" customHeight="1" x14ac:dyDescent="0.25">
      <c r="A502" s="5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</row>
    <row r="503" spans="1:42" ht="15.75" customHeight="1" x14ac:dyDescent="0.25">
      <c r="A503" s="5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</row>
    <row r="504" spans="1:42" ht="15.75" customHeight="1" x14ac:dyDescent="0.25">
      <c r="A504" s="5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</row>
    <row r="505" spans="1:42" ht="15.75" customHeight="1" x14ac:dyDescent="0.25">
      <c r="A505" s="5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</row>
    <row r="506" spans="1:42" ht="15.75" customHeight="1" x14ac:dyDescent="0.25">
      <c r="A506" s="5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</row>
    <row r="507" spans="1:42" ht="15.75" customHeight="1" x14ac:dyDescent="0.25">
      <c r="A507" s="5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</row>
    <row r="508" spans="1:42" ht="15.75" customHeight="1" x14ac:dyDescent="0.25">
      <c r="A508" s="5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</row>
    <row r="509" spans="1:42" ht="15.75" customHeight="1" x14ac:dyDescent="0.25">
      <c r="A509" s="5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</row>
    <row r="510" spans="1:42" ht="15.75" customHeight="1" x14ac:dyDescent="0.25">
      <c r="A510" s="5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</row>
    <row r="511" spans="1:42" ht="15.75" customHeight="1" x14ac:dyDescent="0.25">
      <c r="A511" s="5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</row>
    <row r="512" spans="1:42" ht="15.75" customHeight="1" x14ac:dyDescent="0.25">
      <c r="A512" s="5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</row>
    <row r="513" spans="1:42" ht="15.75" customHeight="1" x14ac:dyDescent="0.25">
      <c r="A513" s="5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</row>
    <row r="514" spans="1:42" ht="15.75" customHeight="1" x14ac:dyDescent="0.25">
      <c r="A514" s="5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</row>
    <row r="515" spans="1:42" ht="15.75" customHeight="1" x14ac:dyDescent="0.25">
      <c r="A515" s="5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</row>
    <row r="516" spans="1:42" ht="15.75" customHeight="1" x14ac:dyDescent="0.25">
      <c r="A516" s="5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</row>
    <row r="517" spans="1:42" ht="15.75" customHeight="1" x14ac:dyDescent="0.25">
      <c r="A517" s="5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</row>
    <row r="518" spans="1:42" ht="15.75" customHeight="1" x14ac:dyDescent="0.25">
      <c r="A518" s="5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</row>
    <row r="519" spans="1:42" ht="15.75" customHeight="1" x14ac:dyDescent="0.25">
      <c r="A519" s="5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</row>
    <row r="520" spans="1:42" ht="15.75" customHeight="1" x14ac:dyDescent="0.25">
      <c r="A520" s="5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</row>
    <row r="521" spans="1:42" ht="15.75" customHeight="1" x14ac:dyDescent="0.25">
      <c r="A521" s="5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</row>
    <row r="522" spans="1:42" ht="15.75" customHeight="1" x14ac:dyDescent="0.25">
      <c r="A522" s="5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</row>
    <row r="523" spans="1:42" ht="15.75" customHeight="1" x14ac:dyDescent="0.25">
      <c r="A523" s="5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</row>
    <row r="524" spans="1:42" ht="15.75" customHeight="1" x14ac:dyDescent="0.25">
      <c r="A524" s="5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</row>
    <row r="525" spans="1:42" ht="15.75" customHeight="1" x14ac:dyDescent="0.25">
      <c r="A525" s="5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</row>
    <row r="526" spans="1:42" ht="15.75" customHeight="1" x14ac:dyDescent="0.25">
      <c r="A526" s="5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</row>
    <row r="527" spans="1:42" ht="15.75" customHeight="1" x14ac:dyDescent="0.25">
      <c r="A527" s="5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</row>
    <row r="528" spans="1:42" ht="15.75" customHeight="1" x14ac:dyDescent="0.25">
      <c r="A528" s="5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</row>
    <row r="529" spans="1:42" ht="15.75" customHeight="1" x14ac:dyDescent="0.25">
      <c r="A529" s="5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</row>
    <row r="530" spans="1:42" ht="15.75" customHeight="1" x14ac:dyDescent="0.25">
      <c r="A530" s="5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</row>
    <row r="531" spans="1:42" ht="15.75" customHeight="1" x14ac:dyDescent="0.25">
      <c r="A531" s="5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</row>
    <row r="532" spans="1:42" ht="15.75" customHeight="1" x14ac:dyDescent="0.25">
      <c r="A532" s="5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</row>
    <row r="533" spans="1:42" ht="15.75" customHeight="1" x14ac:dyDescent="0.25">
      <c r="A533" s="5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</row>
    <row r="534" spans="1:42" ht="15.75" customHeight="1" x14ac:dyDescent="0.25">
      <c r="A534" s="5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</row>
    <row r="535" spans="1:42" ht="15.75" customHeight="1" x14ac:dyDescent="0.25">
      <c r="A535" s="5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</row>
    <row r="536" spans="1:42" ht="15.75" customHeight="1" x14ac:dyDescent="0.25">
      <c r="A536" s="5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</row>
    <row r="537" spans="1:42" ht="15.75" customHeight="1" x14ac:dyDescent="0.25">
      <c r="A537" s="5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</row>
    <row r="538" spans="1:42" ht="15.75" customHeight="1" x14ac:dyDescent="0.25">
      <c r="A538" s="5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</row>
    <row r="539" spans="1:42" ht="15.75" customHeight="1" x14ac:dyDescent="0.25">
      <c r="A539" s="5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</row>
    <row r="540" spans="1:42" ht="15.75" customHeight="1" x14ac:dyDescent="0.25">
      <c r="A540" s="5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</row>
    <row r="541" spans="1:42" ht="15.75" customHeight="1" x14ac:dyDescent="0.25">
      <c r="A541" s="5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</row>
    <row r="542" spans="1:42" ht="15.75" customHeight="1" x14ac:dyDescent="0.25">
      <c r="A542" s="5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</row>
    <row r="543" spans="1:42" ht="15.75" customHeight="1" x14ac:dyDescent="0.25">
      <c r="A543" s="5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</row>
    <row r="544" spans="1:42" ht="15.75" customHeight="1" x14ac:dyDescent="0.25">
      <c r="A544" s="5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</row>
    <row r="545" spans="1:42" ht="15.75" customHeight="1" x14ac:dyDescent="0.25">
      <c r="A545" s="5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</row>
    <row r="546" spans="1:42" ht="15.75" customHeight="1" x14ac:dyDescent="0.25">
      <c r="A546" s="5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</row>
    <row r="547" spans="1:42" ht="15.75" customHeight="1" x14ac:dyDescent="0.25">
      <c r="A547" s="5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</row>
    <row r="548" spans="1:42" ht="15.75" customHeight="1" x14ac:dyDescent="0.25">
      <c r="A548" s="5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</row>
    <row r="549" spans="1:42" ht="15.75" customHeight="1" x14ac:dyDescent="0.25">
      <c r="A549" s="5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</row>
    <row r="550" spans="1:42" ht="15.75" customHeight="1" x14ac:dyDescent="0.25">
      <c r="A550" s="5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</row>
    <row r="551" spans="1:42" ht="15.75" customHeight="1" x14ac:dyDescent="0.25">
      <c r="A551" s="5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</row>
    <row r="552" spans="1:42" ht="15.75" customHeight="1" x14ac:dyDescent="0.25">
      <c r="A552" s="5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</row>
    <row r="553" spans="1:42" ht="15.75" customHeight="1" x14ac:dyDescent="0.25">
      <c r="A553" s="5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</row>
    <row r="554" spans="1:42" ht="15.75" customHeight="1" x14ac:dyDescent="0.25">
      <c r="A554" s="5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</row>
    <row r="555" spans="1:42" ht="15.75" customHeight="1" x14ac:dyDescent="0.25">
      <c r="A555" s="5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</row>
    <row r="556" spans="1:42" ht="15.75" customHeight="1" x14ac:dyDescent="0.25">
      <c r="A556" s="5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</row>
    <row r="557" spans="1:42" ht="15.75" customHeight="1" x14ac:dyDescent="0.25">
      <c r="A557" s="5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</row>
    <row r="558" spans="1:42" ht="15.75" customHeight="1" x14ac:dyDescent="0.25">
      <c r="A558" s="5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</row>
    <row r="559" spans="1:42" ht="15.75" customHeight="1" x14ac:dyDescent="0.25">
      <c r="A559" s="5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</row>
    <row r="560" spans="1:42" ht="15.75" customHeight="1" x14ac:dyDescent="0.25">
      <c r="A560" s="5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</row>
    <row r="561" spans="1:42" ht="15.75" customHeight="1" x14ac:dyDescent="0.25">
      <c r="A561" s="5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</row>
    <row r="562" spans="1:42" ht="15.75" customHeight="1" x14ac:dyDescent="0.25">
      <c r="A562" s="5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</row>
    <row r="563" spans="1:42" ht="15.75" customHeight="1" x14ac:dyDescent="0.25">
      <c r="A563" s="5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</row>
    <row r="564" spans="1:42" ht="15.75" customHeight="1" x14ac:dyDescent="0.25">
      <c r="A564" s="5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</row>
    <row r="565" spans="1:42" ht="15.75" customHeight="1" x14ac:dyDescent="0.25">
      <c r="A565" s="5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</row>
    <row r="566" spans="1:42" ht="15.75" customHeight="1" x14ac:dyDescent="0.25">
      <c r="A566" s="5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</row>
    <row r="567" spans="1:42" ht="15.75" customHeight="1" x14ac:dyDescent="0.25">
      <c r="A567" s="5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</row>
    <row r="568" spans="1:42" ht="15.75" customHeight="1" x14ac:dyDescent="0.25">
      <c r="A568" s="5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</row>
    <row r="569" spans="1:42" ht="15.75" customHeight="1" x14ac:dyDescent="0.25">
      <c r="A569" s="5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</row>
    <row r="570" spans="1:42" ht="15.75" customHeight="1" x14ac:dyDescent="0.25">
      <c r="A570" s="5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</row>
    <row r="571" spans="1:42" ht="15.75" customHeight="1" x14ac:dyDescent="0.25">
      <c r="A571" s="5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</row>
    <row r="572" spans="1:42" ht="15.75" customHeight="1" x14ac:dyDescent="0.25">
      <c r="A572" s="5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</row>
    <row r="573" spans="1:42" ht="15.75" customHeight="1" x14ac:dyDescent="0.25">
      <c r="A573" s="5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</row>
    <row r="574" spans="1:42" ht="15.75" customHeight="1" x14ac:dyDescent="0.25">
      <c r="A574" s="5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</row>
    <row r="575" spans="1:42" ht="15.75" customHeight="1" x14ac:dyDescent="0.25">
      <c r="A575" s="5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</row>
    <row r="576" spans="1:42" ht="15.75" customHeight="1" x14ac:dyDescent="0.25">
      <c r="A576" s="5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</row>
    <row r="577" spans="1:42" ht="15.75" customHeight="1" x14ac:dyDescent="0.25">
      <c r="A577" s="5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</row>
    <row r="578" spans="1:42" ht="15.75" customHeight="1" x14ac:dyDescent="0.25">
      <c r="A578" s="5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</row>
    <row r="579" spans="1:42" ht="15.75" customHeight="1" x14ac:dyDescent="0.25">
      <c r="A579" s="5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</row>
    <row r="580" spans="1:42" ht="15.75" customHeight="1" x14ac:dyDescent="0.25">
      <c r="A580" s="5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</row>
    <row r="581" spans="1:42" ht="15.75" customHeight="1" x14ac:dyDescent="0.25">
      <c r="A581" s="5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</row>
    <row r="582" spans="1:42" ht="15.75" customHeight="1" x14ac:dyDescent="0.25">
      <c r="A582" s="5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</row>
    <row r="583" spans="1:42" ht="15.75" customHeight="1" x14ac:dyDescent="0.25">
      <c r="A583" s="5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</row>
    <row r="584" spans="1:42" ht="15.75" customHeight="1" x14ac:dyDescent="0.25">
      <c r="A584" s="5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</row>
    <row r="585" spans="1:42" ht="15.75" customHeight="1" x14ac:dyDescent="0.25">
      <c r="A585" s="5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</row>
    <row r="586" spans="1:42" ht="15.75" customHeight="1" x14ac:dyDescent="0.25">
      <c r="A586" s="5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</row>
    <row r="587" spans="1:42" ht="15.75" customHeight="1" x14ac:dyDescent="0.25">
      <c r="A587" s="5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</row>
    <row r="588" spans="1:42" ht="15.75" customHeight="1" x14ac:dyDescent="0.25">
      <c r="A588" s="5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</row>
    <row r="589" spans="1:42" ht="15.75" customHeight="1" x14ac:dyDescent="0.25">
      <c r="A589" s="5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</row>
    <row r="590" spans="1:42" ht="15.75" customHeight="1" x14ac:dyDescent="0.25">
      <c r="A590" s="5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</row>
    <row r="591" spans="1:42" ht="15.75" customHeight="1" x14ac:dyDescent="0.25">
      <c r="A591" s="5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</row>
    <row r="592" spans="1:42" ht="15.75" customHeight="1" x14ac:dyDescent="0.25">
      <c r="A592" s="5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</row>
    <row r="593" spans="1:42" ht="15.75" customHeight="1" x14ac:dyDescent="0.25">
      <c r="A593" s="5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</row>
    <row r="594" spans="1:42" ht="15.75" customHeight="1" x14ac:dyDescent="0.25">
      <c r="A594" s="5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</row>
    <row r="595" spans="1:42" ht="15.75" customHeight="1" x14ac:dyDescent="0.25">
      <c r="A595" s="5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</row>
    <row r="596" spans="1:42" ht="15.75" customHeight="1" x14ac:dyDescent="0.25">
      <c r="A596" s="5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</row>
    <row r="597" spans="1:42" ht="15.75" customHeight="1" x14ac:dyDescent="0.25">
      <c r="A597" s="5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</row>
    <row r="598" spans="1:42" ht="15.75" customHeight="1" x14ac:dyDescent="0.25">
      <c r="A598" s="5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</row>
    <row r="599" spans="1:42" ht="15.75" customHeight="1" x14ac:dyDescent="0.25">
      <c r="A599" s="5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</row>
    <row r="600" spans="1:42" ht="15.75" customHeight="1" x14ac:dyDescent="0.25">
      <c r="A600" s="5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</row>
    <row r="601" spans="1:42" ht="15.75" customHeight="1" x14ac:dyDescent="0.25">
      <c r="A601" s="5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</row>
    <row r="602" spans="1:42" ht="15.75" customHeight="1" x14ac:dyDescent="0.25">
      <c r="A602" s="5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</row>
    <row r="603" spans="1:42" ht="15.75" customHeight="1" x14ac:dyDescent="0.25">
      <c r="A603" s="5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</row>
    <row r="604" spans="1:42" ht="15.75" customHeight="1" x14ac:dyDescent="0.25">
      <c r="A604" s="5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</row>
    <row r="605" spans="1:42" ht="15.75" customHeight="1" x14ac:dyDescent="0.25">
      <c r="A605" s="5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</row>
    <row r="606" spans="1:42" ht="15.75" customHeight="1" x14ac:dyDescent="0.25">
      <c r="A606" s="5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</row>
    <row r="607" spans="1:42" ht="15.75" customHeight="1" x14ac:dyDescent="0.25">
      <c r="A607" s="5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</row>
    <row r="608" spans="1:42" ht="15.75" customHeight="1" x14ac:dyDescent="0.25">
      <c r="A608" s="5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</row>
    <row r="609" spans="1:42" ht="15.75" customHeight="1" x14ac:dyDescent="0.25">
      <c r="A609" s="5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</row>
    <row r="610" spans="1:42" ht="15.75" customHeight="1" x14ac:dyDescent="0.25">
      <c r="A610" s="5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</row>
    <row r="611" spans="1:42" ht="15.75" customHeight="1" x14ac:dyDescent="0.25">
      <c r="A611" s="5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</row>
    <row r="612" spans="1:42" ht="15.75" customHeight="1" x14ac:dyDescent="0.25">
      <c r="A612" s="5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</row>
    <row r="613" spans="1:42" ht="15.75" customHeight="1" x14ac:dyDescent="0.25">
      <c r="A613" s="5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</row>
    <row r="614" spans="1:42" ht="15.75" customHeight="1" x14ac:dyDescent="0.25">
      <c r="A614" s="5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</row>
    <row r="615" spans="1:42" ht="15.75" customHeight="1" x14ac:dyDescent="0.25">
      <c r="A615" s="5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</row>
    <row r="616" spans="1:42" ht="15.75" customHeight="1" x14ac:dyDescent="0.25">
      <c r="A616" s="5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</row>
    <row r="617" spans="1:42" ht="15.75" customHeight="1" x14ac:dyDescent="0.25">
      <c r="A617" s="5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</row>
    <row r="618" spans="1:42" ht="15.75" customHeight="1" x14ac:dyDescent="0.25">
      <c r="A618" s="5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</row>
    <row r="619" spans="1:42" ht="15.75" customHeight="1" x14ac:dyDescent="0.25">
      <c r="A619" s="5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</row>
    <row r="620" spans="1:42" ht="15.75" customHeight="1" x14ac:dyDescent="0.25">
      <c r="A620" s="5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</row>
    <row r="621" spans="1:42" ht="15.75" customHeight="1" x14ac:dyDescent="0.25">
      <c r="A621" s="5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</row>
    <row r="622" spans="1:42" ht="15.75" customHeight="1" x14ac:dyDescent="0.25">
      <c r="A622" s="5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</row>
    <row r="623" spans="1:42" ht="15.75" customHeight="1" x14ac:dyDescent="0.25">
      <c r="A623" s="5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</row>
    <row r="624" spans="1:42" ht="15.75" customHeight="1" x14ac:dyDescent="0.25">
      <c r="A624" s="5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</row>
    <row r="625" spans="1:42" ht="15.75" customHeight="1" x14ac:dyDescent="0.25">
      <c r="A625" s="5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</row>
    <row r="626" spans="1:42" ht="15.75" customHeight="1" x14ac:dyDescent="0.25">
      <c r="A626" s="5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</row>
    <row r="627" spans="1:42" ht="15.75" customHeight="1" x14ac:dyDescent="0.25">
      <c r="A627" s="5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</row>
    <row r="628" spans="1:42" ht="15.75" customHeight="1" x14ac:dyDescent="0.25">
      <c r="A628" s="5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</row>
    <row r="629" spans="1:42" ht="15.75" customHeight="1" x14ac:dyDescent="0.25">
      <c r="A629" s="5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</row>
    <row r="630" spans="1:42" ht="15.75" customHeight="1" x14ac:dyDescent="0.25">
      <c r="A630" s="5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</row>
    <row r="631" spans="1:42" ht="15.75" customHeight="1" x14ac:dyDescent="0.25">
      <c r="A631" s="5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</row>
    <row r="632" spans="1:42" ht="15.75" customHeight="1" x14ac:dyDescent="0.25">
      <c r="A632" s="5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</row>
    <row r="633" spans="1:42" ht="15.75" customHeight="1" x14ac:dyDescent="0.25">
      <c r="A633" s="5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</row>
    <row r="634" spans="1:42" ht="15.75" customHeight="1" x14ac:dyDescent="0.25">
      <c r="A634" s="5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</row>
    <row r="635" spans="1:42" ht="15.75" customHeight="1" x14ac:dyDescent="0.25">
      <c r="A635" s="5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</row>
    <row r="636" spans="1:42" ht="15.75" customHeight="1" x14ac:dyDescent="0.25">
      <c r="A636" s="5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</row>
    <row r="637" spans="1:42" ht="15.75" customHeight="1" x14ac:dyDescent="0.25">
      <c r="A637" s="5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</row>
    <row r="638" spans="1:42" ht="15.75" customHeight="1" x14ac:dyDescent="0.25">
      <c r="A638" s="5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</row>
    <row r="639" spans="1:42" ht="15.75" customHeight="1" x14ac:dyDescent="0.25">
      <c r="A639" s="5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</row>
    <row r="640" spans="1:42" ht="15.75" customHeight="1" x14ac:dyDescent="0.25">
      <c r="A640" s="5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</row>
    <row r="641" spans="1:42" ht="15.75" customHeight="1" x14ac:dyDescent="0.25">
      <c r="A641" s="5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</row>
    <row r="642" spans="1:42" ht="15.75" customHeight="1" x14ac:dyDescent="0.25">
      <c r="A642" s="5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</row>
    <row r="643" spans="1:42" ht="15.75" customHeight="1" x14ac:dyDescent="0.25">
      <c r="A643" s="5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</row>
    <row r="644" spans="1:42" ht="15.75" customHeight="1" x14ac:dyDescent="0.25">
      <c r="A644" s="5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</row>
    <row r="645" spans="1:42" ht="15.75" customHeight="1" x14ac:dyDescent="0.25">
      <c r="A645" s="5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</row>
    <row r="646" spans="1:42" ht="15.75" customHeight="1" x14ac:dyDescent="0.25">
      <c r="A646" s="5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</row>
    <row r="647" spans="1:42" ht="15.75" customHeight="1" x14ac:dyDescent="0.25">
      <c r="A647" s="5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</row>
    <row r="648" spans="1:42" ht="15.75" customHeight="1" x14ac:dyDescent="0.25">
      <c r="A648" s="5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</row>
    <row r="649" spans="1:42" ht="15.75" customHeight="1" x14ac:dyDescent="0.25">
      <c r="A649" s="5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</row>
    <row r="650" spans="1:42" ht="15.75" customHeight="1" x14ac:dyDescent="0.25">
      <c r="A650" s="5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</row>
    <row r="651" spans="1:42" ht="15.75" customHeight="1" x14ac:dyDescent="0.25">
      <c r="A651" s="5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</row>
    <row r="652" spans="1:42" ht="15.75" customHeight="1" x14ac:dyDescent="0.25">
      <c r="A652" s="5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</row>
    <row r="653" spans="1:42" ht="15.75" customHeight="1" x14ac:dyDescent="0.25">
      <c r="A653" s="5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</row>
    <row r="654" spans="1:42" ht="15.75" customHeight="1" x14ac:dyDescent="0.25">
      <c r="A654" s="5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</row>
    <row r="655" spans="1:42" ht="15.75" customHeight="1" x14ac:dyDescent="0.25">
      <c r="A655" s="5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</row>
    <row r="656" spans="1:42" ht="15.75" customHeight="1" x14ac:dyDescent="0.25">
      <c r="A656" s="5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</row>
    <row r="657" spans="1:42" ht="15.75" customHeight="1" x14ac:dyDescent="0.25">
      <c r="A657" s="5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</row>
    <row r="658" spans="1:42" ht="15.75" customHeight="1" x14ac:dyDescent="0.25">
      <c r="A658" s="5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</row>
    <row r="659" spans="1:42" ht="15.75" customHeight="1" x14ac:dyDescent="0.25">
      <c r="A659" s="5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</row>
    <row r="660" spans="1:42" ht="15.75" customHeight="1" x14ac:dyDescent="0.25">
      <c r="A660" s="5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</row>
    <row r="661" spans="1:42" ht="15.75" customHeight="1" x14ac:dyDescent="0.25">
      <c r="A661" s="5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</row>
    <row r="662" spans="1:42" ht="15.75" customHeight="1" x14ac:dyDescent="0.25">
      <c r="A662" s="5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</row>
    <row r="663" spans="1:42" ht="15.75" customHeight="1" x14ac:dyDescent="0.25">
      <c r="A663" s="5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</row>
    <row r="664" spans="1:42" ht="15.75" customHeight="1" x14ac:dyDescent="0.25">
      <c r="A664" s="5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</row>
    <row r="665" spans="1:42" ht="15.75" customHeight="1" x14ac:dyDescent="0.25">
      <c r="A665" s="5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</row>
    <row r="666" spans="1:42" ht="15.75" customHeight="1" x14ac:dyDescent="0.25">
      <c r="A666" s="5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</row>
    <row r="667" spans="1:42" ht="15.75" customHeight="1" x14ac:dyDescent="0.25">
      <c r="A667" s="5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</row>
    <row r="668" spans="1:42" ht="15.75" customHeight="1" x14ac:dyDescent="0.25">
      <c r="A668" s="5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</row>
    <row r="669" spans="1:42" ht="15.75" customHeight="1" x14ac:dyDescent="0.25">
      <c r="A669" s="5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</row>
    <row r="670" spans="1:42" ht="15.75" customHeight="1" x14ac:dyDescent="0.25">
      <c r="A670" s="5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</row>
    <row r="671" spans="1:42" ht="15.75" customHeight="1" x14ac:dyDescent="0.25">
      <c r="A671" s="5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</row>
    <row r="672" spans="1:42" ht="15.75" customHeight="1" x14ac:dyDescent="0.25">
      <c r="A672" s="5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</row>
    <row r="673" spans="1:42" ht="15.75" customHeight="1" x14ac:dyDescent="0.25">
      <c r="A673" s="5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</row>
    <row r="674" spans="1:42" ht="15.75" customHeight="1" x14ac:dyDescent="0.25">
      <c r="A674" s="5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</row>
    <row r="675" spans="1:42" ht="15.75" customHeight="1" x14ac:dyDescent="0.25">
      <c r="A675" s="5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</row>
    <row r="676" spans="1:42" ht="15.75" customHeight="1" x14ac:dyDescent="0.25">
      <c r="A676" s="5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</row>
    <row r="677" spans="1:42" ht="15.75" customHeight="1" x14ac:dyDescent="0.25">
      <c r="A677" s="5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</row>
    <row r="678" spans="1:42" ht="15.75" customHeight="1" x14ac:dyDescent="0.25">
      <c r="A678" s="5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</row>
    <row r="679" spans="1:42" ht="15.75" customHeight="1" x14ac:dyDescent="0.25">
      <c r="A679" s="5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</row>
    <row r="680" spans="1:42" ht="15.75" customHeight="1" x14ac:dyDescent="0.25">
      <c r="A680" s="5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</row>
    <row r="681" spans="1:42" ht="15.75" customHeight="1" x14ac:dyDescent="0.25">
      <c r="A681" s="5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</row>
    <row r="682" spans="1:42" ht="15.75" customHeight="1" x14ac:dyDescent="0.25">
      <c r="A682" s="5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</row>
    <row r="683" spans="1:42" ht="15.75" customHeight="1" x14ac:dyDescent="0.25">
      <c r="A683" s="5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</row>
    <row r="684" spans="1:42" ht="15.75" customHeight="1" x14ac:dyDescent="0.25">
      <c r="A684" s="5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</row>
    <row r="685" spans="1:42" ht="15.75" customHeight="1" x14ac:dyDescent="0.25">
      <c r="A685" s="5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</row>
    <row r="686" spans="1:42" ht="15.75" customHeight="1" x14ac:dyDescent="0.25">
      <c r="A686" s="5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</row>
    <row r="687" spans="1:42" ht="15.75" customHeight="1" x14ac:dyDescent="0.25">
      <c r="A687" s="5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</row>
    <row r="688" spans="1:42" ht="15.75" customHeight="1" x14ac:dyDescent="0.25">
      <c r="A688" s="5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</row>
    <row r="689" spans="1:42" ht="15.75" customHeight="1" x14ac:dyDescent="0.25">
      <c r="A689" s="5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</row>
    <row r="690" spans="1:42" ht="15.75" customHeight="1" x14ac:dyDescent="0.25">
      <c r="A690" s="5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</row>
    <row r="691" spans="1:42" ht="15.75" customHeight="1" x14ac:dyDescent="0.25">
      <c r="A691" s="5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</row>
    <row r="692" spans="1:42" ht="15.75" customHeight="1" x14ac:dyDescent="0.25">
      <c r="A692" s="5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</row>
    <row r="693" spans="1:42" ht="15.75" customHeight="1" x14ac:dyDescent="0.25">
      <c r="A693" s="5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</row>
    <row r="694" spans="1:42" ht="15.75" customHeight="1" x14ac:dyDescent="0.25">
      <c r="A694" s="5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</row>
    <row r="695" spans="1:42" ht="15.75" customHeight="1" x14ac:dyDescent="0.25">
      <c r="A695" s="5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</row>
    <row r="696" spans="1:42" ht="15.75" customHeight="1" x14ac:dyDescent="0.25">
      <c r="A696" s="5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</row>
    <row r="697" spans="1:42" ht="15.75" customHeight="1" x14ac:dyDescent="0.25">
      <c r="A697" s="5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</row>
    <row r="698" spans="1:42" ht="15.75" customHeight="1" x14ac:dyDescent="0.25">
      <c r="A698" s="5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</row>
    <row r="699" spans="1:42" ht="15.75" customHeight="1" x14ac:dyDescent="0.25">
      <c r="A699" s="5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</row>
    <row r="700" spans="1:42" ht="15.75" customHeight="1" x14ac:dyDescent="0.25">
      <c r="A700" s="5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</row>
    <row r="701" spans="1:42" ht="15.75" customHeight="1" x14ac:dyDescent="0.25">
      <c r="A701" s="5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</row>
    <row r="702" spans="1:42" ht="15.75" customHeight="1" x14ac:dyDescent="0.25">
      <c r="A702" s="5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</row>
    <row r="703" spans="1:42" ht="15.75" customHeight="1" x14ac:dyDescent="0.25">
      <c r="A703" s="5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</row>
    <row r="704" spans="1:42" ht="15.75" customHeight="1" x14ac:dyDescent="0.25">
      <c r="A704" s="5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</row>
    <row r="705" spans="1:42" ht="15.75" customHeight="1" x14ac:dyDescent="0.25">
      <c r="A705" s="5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</row>
    <row r="706" spans="1:42" ht="15.75" customHeight="1" x14ac:dyDescent="0.25">
      <c r="A706" s="5"/>
      <c r="B706" s="5"/>
      <c r="C706" s="106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</row>
    <row r="707" spans="1:42" ht="15.75" customHeight="1" x14ac:dyDescent="0.25">
      <c r="A707" s="5"/>
      <c r="B707" s="5"/>
      <c r="C707" s="106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</row>
    <row r="708" spans="1:42" ht="15.75" customHeight="1" x14ac:dyDescent="0.25">
      <c r="A708" s="5"/>
      <c r="B708" s="5"/>
      <c r="C708" s="106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</row>
    <row r="709" spans="1:42" ht="15.75" customHeight="1" x14ac:dyDescent="0.25">
      <c r="A709" s="5"/>
      <c r="B709" s="5"/>
      <c r="C709" s="106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</row>
    <row r="710" spans="1:42" ht="15.75" customHeight="1" x14ac:dyDescent="0.25">
      <c r="A710" s="5"/>
      <c r="B710" s="5"/>
      <c r="C710" s="106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</row>
    <row r="711" spans="1:42" ht="15.75" customHeight="1" x14ac:dyDescent="0.25">
      <c r="A711" s="5"/>
      <c r="B711" s="5"/>
      <c r="C711" s="106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</row>
    <row r="712" spans="1:42" ht="15.75" customHeight="1" x14ac:dyDescent="0.25">
      <c r="A712" s="5"/>
      <c r="B712" s="5"/>
      <c r="C712" s="106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</row>
    <row r="713" spans="1:42" ht="15.75" customHeight="1" x14ac:dyDescent="0.25">
      <c r="A713" s="5"/>
      <c r="B713" s="5"/>
      <c r="C713" s="106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</row>
    <row r="714" spans="1:42" ht="15.75" customHeight="1" x14ac:dyDescent="0.25">
      <c r="A714" s="5"/>
      <c r="B714" s="5"/>
      <c r="C714" s="106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</row>
    <row r="715" spans="1:42" ht="15.75" customHeight="1" x14ac:dyDescent="0.25">
      <c r="A715" s="5"/>
      <c r="B715" s="5"/>
      <c r="C715" s="106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</row>
    <row r="716" spans="1:42" ht="15.75" customHeight="1" x14ac:dyDescent="0.25">
      <c r="A716" s="5"/>
      <c r="B716" s="5"/>
      <c r="C716" s="106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</row>
    <row r="717" spans="1:42" ht="15.75" customHeight="1" x14ac:dyDescent="0.25">
      <c r="A717" s="5"/>
      <c r="B717" s="5"/>
      <c r="C717" s="106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</row>
    <row r="718" spans="1:42" ht="15.75" customHeight="1" x14ac:dyDescent="0.25">
      <c r="A718" s="5"/>
      <c r="B718" s="5"/>
      <c r="C718" s="106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</row>
    <row r="719" spans="1:42" ht="15.75" customHeight="1" x14ac:dyDescent="0.25">
      <c r="A719" s="5"/>
      <c r="B719" s="5"/>
      <c r="C719" s="106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</row>
    <row r="720" spans="1:42" ht="15.75" customHeight="1" x14ac:dyDescent="0.25">
      <c r="A720" s="5"/>
      <c r="B720" s="5"/>
      <c r="C720" s="106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</row>
    <row r="721" spans="1:42" ht="15.75" customHeight="1" x14ac:dyDescent="0.25">
      <c r="A721" s="5"/>
      <c r="B721" s="5"/>
      <c r="C721" s="106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</row>
    <row r="722" spans="1:42" ht="15.75" customHeight="1" x14ac:dyDescent="0.25">
      <c r="A722" s="5"/>
      <c r="B722" s="5"/>
      <c r="C722" s="106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</row>
    <row r="723" spans="1:42" ht="15.75" customHeight="1" x14ac:dyDescent="0.25">
      <c r="A723" s="5"/>
      <c r="B723" s="5"/>
      <c r="C723" s="106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</row>
    <row r="724" spans="1:42" ht="15.75" customHeight="1" x14ac:dyDescent="0.25">
      <c r="A724" s="5"/>
      <c r="B724" s="5"/>
      <c r="C724" s="106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</row>
    <row r="725" spans="1:42" ht="15.75" customHeight="1" x14ac:dyDescent="0.25">
      <c r="A725" s="5"/>
      <c r="B725" s="5"/>
      <c r="C725" s="106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</row>
    <row r="726" spans="1:42" ht="15.75" customHeight="1" x14ac:dyDescent="0.25">
      <c r="A726" s="5"/>
      <c r="B726" s="5"/>
      <c r="C726" s="106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</row>
    <row r="727" spans="1:42" ht="15.75" customHeight="1" x14ac:dyDescent="0.25">
      <c r="A727" s="5"/>
      <c r="B727" s="5"/>
      <c r="C727" s="106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</row>
    <row r="728" spans="1:42" ht="15.75" customHeight="1" x14ac:dyDescent="0.25">
      <c r="A728" s="5"/>
      <c r="B728" s="5"/>
      <c r="C728" s="106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</row>
    <row r="729" spans="1:42" ht="15.75" customHeight="1" x14ac:dyDescent="0.25">
      <c r="A729" s="5"/>
      <c r="B729" s="5"/>
      <c r="C729" s="106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</row>
    <row r="730" spans="1:42" ht="15.75" customHeight="1" x14ac:dyDescent="0.25">
      <c r="A730" s="5"/>
      <c r="B730" s="5"/>
      <c r="C730" s="106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</row>
    <row r="731" spans="1:42" ht="15.75" customHeight="1" x14ac:dyDescent="0.25">
      <c r="A731" s="5"/>
      <c r="B731" s="5"/>
      <c r="C731" s="106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</row>
    <row r="732" spans="1:42" ht="15.75" customHeight="1" x14ac:dyDescent="0.25">
      <c r="A732" s="5"/>
      <c r="B732" s="5"/>
      <c r="C732" s="106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</row>
    <row r="733" spans="1:42" ht="15.75" customHeight="1" x14ac:dyDescent="0.25">
      <c r="A733" s="5"/>
      <c r="B733" s="5"/>
      <c r="C733" s="106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</row>
    <row r="734" spans="1:42" ht="15.75" customHeight="1" x14ac:dyDescent="0.25">
      <c r="A734" s="5"/>
      <c r="B734" s="5"/>
      <c r="C734" s="106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</row>
    <row r="735" spans="1:42" ht="15.75" customHeight="1" x14ac:dyDescent="0.25">
      <c r="A735" s="5"/>
      <c r="B735" s="5"/>
      <c r="C735" s="106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</row>
    <row r="736" spans="1:42" ht="15.75" customHeight="1" x14ac:dyDescent="0.25">
      <c r="A736" s="5"/>
      <c r="B736" s="5"/>
      <c r="C736" s="106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</row>
    <row r="737" spans="1:42" ht="15.75" customHeight="1" x14ac:dyDescent="0.25">
      <c r="A737" s="5"/>
      <c r="B737" s="5"/>
      <c r="C737" s="106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</row>
    <row r="738" spans="1:42" ht="15.75" customHeight="1" x14ac:dyDescent="0.25">
      <c r="A738" s="5"/>
      <c r="B738" s="5"/>
      <c r="C738" s="106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</row>
    <row r="739" spans="1:42" ht="15.75" customHeight="1" x14ac:dyDescent="0.25">
      <c r="A739" s="5"/>
      <c r="B739" s="5"/>
      <c r="C739" s="106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</row>
    <row r="740" spans="1:42" ht="15.75" customHeight="1" x14ac:dyDescent="0.25">
      <c r="A740" s="5"/>
      <c r="B740" s="5"/>
      <c r="C740" s="106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</row>
    <row r="741" spans="1:42" ht="15.75" customHeight="1" x14ac:dyDescent="0.25">
      <c r="A741" s="5"/>
      <c r="B741" s="5"/>
      <c r="C741" s="106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</row>
    <row r="742" spans="1:42" ht="15.75" customHeight="1" x14ac:dyDescent="0.25">
      <c r="A742" s="5"/>
      <c r="B742" s="5"/>
      <c r="C742" s="106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</row>
    <row r="743" spans="1:42" ht="15.75" customHeight="1" x14ac:dyDescent="0.25">
      <c r="A743" s="5"/>
      <c r="B743" s="5"/>
      <c r="C743" s="106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</row>
    <row r="744" spans="1:42" ht="15.75" customHeight="1" x14ac:dyDescent="0.25">
      <c r="A744" s="5"/>
      <c r="B744" s="5"/>
      <c r="C744" s="106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</row>
    <row r="745" spans="1:42" ht="15.75" customHeight="1" x14ac:dyDescent="0.25">
      <c r="A745" s="5"/>
      <c r="B745" s="5"/>
      <c r="C745" s="106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</row>
    <row r="746" spans="1:42" ht="15.75" customHeight="1" x14ac:dyDescent="0.25">
      <c r="A746" s="5"/>
      <c r="B746" s="5"/>
      <c r="C746" s="106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</row>
    <row r="747" spans="1:42" ht="15.75" customHeight="1" x14ac:dyDescent="0.25">
      <c r="A747" s="5"/>
      <c r="B747" s="5"/>
      <c r="C747" s="106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</row>
    <row r="748" spans="1:42" ht="15.75" customHeight="1" x14ac:dyDescent="0.25">
      <c r="A748" s="5"/>
      <c r="B748" s="5"/>
      <c r="C748" s="106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</row>
    <row r="749" spans="1:42" ht="15.75" customHeight="1" x14ac:dyDescent="0.25">
      <c r="A749" s="5"/>
      <c r="B749" s="5"/>
      <c r="C749" s="106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</row>
    <row r="750" spans="1:42" ht="15.75" customHeight="1" x14ac:dyDescent="0.25">
      <c r="A750" s="5"/>
      <c r="B750" s="5"/>
      <c r="C750" s="106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</row>
    <row r="751" spans="1:42" ht="15.75" customHeight="1" x14ac:dyDescent="0.25">
      <c r="A751" s="5"/>
      <c r="B751" s="5"/>
      <c r="C751" s="106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</row>
    <row r="752" spans="1:42" ht="15.75" customHeight="1" x14ac:dyDescent="0.25">
      <c r="A752" s="5"/>
      <c r="B752" s="5"/>
      <c r="C752" s="106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</row>
    <row r="753" spans="1:42" ht="15.75" customHeight="1" x14ac:dyDescent="0.25">
      <c r="A753" s="5"/>
      <c r="B753" s="5"/>
      <c r="C753" s="106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</row>
    <row r="754" spans="1:42" ht="15.75" customHeight="1" x14ac:dyDescent="0.25">
      <c r="A754" s="5"/>
      <c r="B754" s="5"/>
      <c r="C754" s="106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</row>
    <row r="755" spans="1:42" ht="15.75" customHeight="1" x14ac:dyDescent="0.25">
      <c r="A755" s="5"/>
      <c r="B755" s="5"/>
      <c r="C755" s="106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</row>
    <row r="756" spans="1:42" ht="15.75" customHeight="1" x14ac:dyDescent="0.25">
      <c r="A756" s="5"/>
      <c r="B756" s="5"/>
      <c r="C756" s="106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</row>
    <row r="757" spans="1:42" ht="15.75" customHeight="1" x14ac:dyDescent="0.25">
      <c r="A757" s="5"/>
      <c r="B757" s="5"/>
      <c r="C757" s="106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</row>
    <row r="758" spans="1:42" ht="15.75" customHeight="1" x14ac:dyDescent="0.25">
      <c r="A758" s="5"/>
      <c r="B758" s="5"/>
      <c r="C758" s="106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</row>
    <row r="759" spans="1:42" ht="15.75" customHeight="1" x14ac:dyDescent="0.25">
      <c r="A759" s="5"/>
      <c r="B759" s="5"/>
      <c r="C759" s="106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</row>
    <row r="760" spans="1:42" ht="15.75" customHeight="1" x14ac:dyDescent="0.25">
      <c r="A760" s="5"/>
      <c r="B760" s="5"/>
      <c r="C760" s="106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</row>
    <row r="761" spans="1:42" ht="15.75" customHeight="1" x14ac:dyDescent="0.25">
      <c r="A761" s="5"/>
      <c r="B761" s="5"/>
      <c r="C761" s="106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</row>
    <row r="762" spans="1:42" ht="15.75" customHeight="1" x14ac:dyDescent="0.25">
      <c r="A762" s="5"/>
      <c r="B762" s="5"/>
      <c r="C762" s="106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</row>
    <row r="763" spans="1:42" ht="15.75" customHeight="1" x14ac:dyDescent="0.25">
      <c r="A763" s="5"/>
      <c r="B763" s="5"/>
      <c r="C763" s="106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</row>
    <row r="764" spans="1:42" ht="15.75" customHeight="1" x14ac:dyDescent="0.25">
      <c r="A764" s="5"/>
      <c r="B764" s="5"/>
      <c r="C764" s="106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</row>
    <row r="765" spans="1:42" ht="15.75" customHeight="1" x14ac:dyDescent="0.25">
      <c r="A765" s="5"/>
      <c r="B765" s="5"/>
      <c r="C765" s="106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</row>
    <row r="766" spans="1:42" ht="15.75" customHeight="1" x14ac:dyDescent="0.25">
      <c r="A766" s="5"/>
      <c r="B766" s="5"/>
      <c r="C766" s="106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</row>
    <row r="767" spans="1:42" ht="15.75" customHeight="1" x14ac:dyDescent="0.25">
      <c r="A767" s="5"/>
      <c r="B767" s="5"/>
      <c r="C767" s="106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</row>
    <row r="768" spans="1:42" ht="15.75" customHeight="1" x14ac:dyDescent="0.25">
      <c r="A768" s="5"/>
      <c r="B768" s="5"/>
      <c r="C768" s="106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</row>
    <row r="769" spans="1:42" ht="15.75" customHeight="1" x14ac:dyDescent="0.25">
      <c r="A769" s="5"/>
      <c r="B769" s="5"/>
      <c r="C769" s="106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</row>
    <row r="770" spans="1:42" ht="15.75" customHeight="1" x14ac:dyDescent="0.25">
      <c r="A770" s="5"/>
      <c r="B770" s="5"/>
      <c r="C770" s="106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</row>
    <row r="771" spans="1:42" ht="15.75" customHeight="1" x14ac:dyDescent="0.25">
      <c r="A771" s="5"/>
      <c r="B771" s="5"/>
      <c r="C771" s="106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</row>
    <row r="772" spans="1:42" ht="15.75" customHeight="1" x14ac:dyDescent="0.25">
      <c r="A772" s="5"/>
      <c r="B772" s="5"/>
      <c r="C772" s="106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</row>
    <row r="773" spans="1:42" ht="15.75" customHeight="1" x14ac:dyDescent="0.25">
      <c r="A773" s="5"/>
      <c r="B773" s="5"/>
      <c r="C773" s="106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</row>
    <row r="774" spans="1:42" ht="15.75" customHeight="1" x14ac:dyDescent="0.25">
      <c r="A774" s="5"/>
      <c r="B774" s="5"/>
      <c r="C774" s="106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</row>
    <row r="775" spans="1:42" ht="15.75" customHeight="1" x14ac:dyDescent="0.25">
      <c r="A775" s="5"/>
      <c r="B775" s="5"/>
      <c r="C775" s="106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</row>
    <row r="776" spans="1:42" ht="15.75" customHeight="1" x14ac:dyDescent="0.25">
      <c r="A776" s="5"/>
      <c r="B776" s="5"/>
      <c r="C776" s="106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</row>
    <row r="777" spans="1:42" ht="15.75" customHeight="1" x14ac:dyDescent="0.25">
      <c r="A777" s="5"/>
      <c r="B777" s="5"/>
      <c r="C777" s="106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</row>
    <row r="778" spans="1:42" ht="15.75" customHeight="1" x14ac:dyDescent="0.25">
      <c r="A778" s="5"/>
      <c r="B778" s="5"/>
      <c r="C778" s="106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</row>
    <row r="779" spans="1:42" ht="15.75" customHeight="1" x14ac:dyDescent="0.25">
      <c r="A779" s="5"/>
      <c r="B779" s="5"/>
      <c r="C779" s="106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</row>
    <row r="780" spans="1:42" ht="15.75" customHeight="1" x14ac:dyDescent="0.25">
      <c r="A780" s="5"/>
      <c r="B780" s="5"/>
      <c r="C780" s="106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</row>
    <row r="781" spans="1:42" ht="15.75" customHeight="1" x14ac:dyDescent="0.25">
      <c r="A781" s="5"/>
      <c r="B781" s="5"/>
      <c r="C781" s="106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</row>
    <row r="782" spans="1:42" ht="15.75" customHeight="1" x14ac:dyDescent="0.25">
      <c r="A782" s="5"/>
      <c r="B782" s="5"/>
      <c r="C782" s="106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</row>
    <row r="783" spans="1:42" ht="15.75" customHeight="1" x14ac:dyDescent="0.25">
      <c r="A783" s="5"/>
      <c r="B783" s="5"/>
      <c r="C783" s="106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</row>
    <row r="784" spans="1:42" ht="15.75" customHeight="1" x14ac:dyDescent="0.25">
      <c r="A784" s="5"/>
      <c r="B784" s="5"/>
      <c r="C784" s="106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</row>
    <row r="785" spans="1:42" ht="15.75" customHeight="1" x14ac:dyDescent="0.25">
      <c r="A785" s="5"/>
      <c r="B785" s="5"/>
      <c r="C785" s="106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</row>
    <row r="786" spans="1:42" ht="15.75" customHeight="1" x14ac:dyDescent="0.25">
      <c r="A786" s="5"/>
      <c r="B786" s="5"/>
      <c r="C786" s="106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</row>
    <row r="787" spans="1:42" ht="15.75" customHeight="1" x14ac:dyDescent="0.25">
      <c r="A787" s="5"/>
      <c r="B787" s="5"/>
      <c r="C787" s="106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</row>
    <row r="788" spans="1:42" ht="15.75" customHeight="1" x14ac:dyDescent="0.25">
      <c r="A788" s="5"/>
      <c r="B788" s="5"/>
      <c r="C788" s="106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</row>
    <row r="789" spans="1:42" ht="15.75" customHeight="1" x14ac:dyDescent="0.25">
      <c r="A789" s="5"/>
      <c r="B789" s="5"/>
      <c r="C789" s="106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</row>
    <row r="790" spans="1:42" ht="15.75" customHeight="1" x14ac:dyDescent="0.25">
      <c r="A790" s="5"/>
      <c r="B790" s="5"/>
      <c r="C790" s="106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</row>
    <row r="791" spans="1:42" ht="15.75" customHeight="1" x14ac:dyDescent="0.25">
      <c r="A791" s="5"/>
      <c r="B791" s="5"/>
      <c r="C791" s="106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</row>
    <row r="792" spans="1:42" ht="15.75" customHeight="1" x14ac:dyDescent="0.25">
      <c r="A792" s="5"/>
      <c r="B792" s="5"/>
      <c r="C792" s="106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</row>
    <row r="793" spans="1:42" ht="15.75" customHeight="1" x14ac:dyDescent="0.25">
      <c r="A793" s="5"/>
      <c r="B793" s="5"/>
      <c r="C793" s="106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</row>
    <row r="794" spans="1:42" ht="15.75" customHeight="1" x14ac:dyDescent="0.25">
      <c r="A794" s="5"/>
      <c r="B794" s="5"/>
      <c r="C794" s="106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</row>
    <row r="795" spans="1:42" ht="15.75" customHeight="1" x14ac:dyDescent="0.25">
      <c r="A795" s="5"/>
      <c r="B795" s="5"/>
      <c r="C795" s="106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</row>
    <row r="796" spans="1:42" ht="15.75" customHeight="1" x14ac:dyDescent="0.25">
      <c r="A796" s="5"/>
      <c r="B796" s="5"/>
      <c r="C796" s="106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</row>
    <row r="797" spans="1:42" ht="15.75" customHeight="1" x14ac:dyDescent="0.25">
      <c r="A797" s="5"/>
      <c r="B797" s="5"/>
      <c r="C797" s="106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</row>
    <row r="798" spans="1:42" ht="15.75" customHeight="1" x14ac:dyDescent="0.25">
      <c r="A798" s="5"/>
      <c r="B798" s="5"/>
      <c r="C798" s="106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</row>
    <row r="799" spans="1:42" ht="15.75" customHeight="1" x14ac:dyDescent="0.25">
      <c r="A799" s="5"/>
      <c r="B799" s="5"/>
      <c r="C799" s="106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</row>
    <row r="800" spans="1:42" ht="15.75" customHeight="1" x14ac:dyDescent="0.25">
      <c r="A800" s="5"/>
      <c r="B800" s="5"/>
      <c r="C800" s="106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</row>
    <row r="801" spans="1:42" ht="15.75" customHeight="1" x14ac:dyDescent="0.25">
      <c r="A801" s="5"/>
      <c r="B801" s="5"/>
      <c r="C801" s="106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</row>
    <row r="802" spans="1:42" ht="15.75" customHeight="1" x14ac:dyDescent="0.25">
      <c r="A802" s="5"/>
      <c r="B802" s="5"/>
      <c r="C802" s="106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</row>
    <row r="803" spans="1:42" ht="15.75" customHeight="1" x14ac:dyDescent="0.25">
      <c r="A803" s="5"/>
      <c r="B803" s="5"/>
      <c r="C803" s="106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</row>
    <row r="804" spans="1:42" ht="15.75" customHeight="1" x14ac:dyDescent="0.25">
      <c r="A804" s="5"/>
      <c r="B804" s="5"/>
      <c r="C804" s="106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</row>
    <row r="805" spans="1:42" ht="15.75" customHeight="1" x14ac:dyDescent="0.25">
      <c r="A805" s="5"/>
      <c r="B805" s="5"/>
      <c r="C805" s="106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</row>
    <row r="806" spans="1:42" ht="15.75" customHeight="1" x14ac:dyDescent="0.25">
      <c r="A806" s="5"/>
      <c r="B806" s="5"/>
      <c r="C806" s="106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</row>
    <row r="807" spans="1:42" ht="15.75" customHeight="1" x14ac:dyDescent="0.25">
      <c r="A807" s="5"/>
      <c r="B807" s="5"/>
      <c r="C807" s="106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</row>
    <row r="808" spans="1:42" ht="15.75" customHeight="1" x14ac:dyDescent="0.25">
      <c r="A808" s="5"/>
      <c r="B808" s="5"/>
      <c r="C808" s="106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</row>
    <row r="809" spans="1:42" ht="15.75" customHeight="1" x14ac:dyDescent="0.25">
      <c r="A809" s="5"/>
      <c r="B809" s="5"/>
      <c r="C809" s="106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</row>
    <row r="810" spans="1:42" ht="15.75" customHeight="1" x14ac:dyDescent="0.25">
      <c r="A810" s="5"/>
      <c r="B810" s="5"/>
      <c r="C810" s="106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</row>
    <row r="811" spans="1:42" ht="15.75" customHeight="1" x14ac:dyDescent="0.25">
      <c r="A811" s="5"/>
      <c r="B811" s="5"/>
      <c r="C811" s="106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</row>
    <row r="812" spans="1:42" ht="15.75" customHeight="1" x14ac:dyDescent="0.25">
      <c r="A812" s="5"/>
      <c r="B812" s="5"/>
      <c r="C812" s="106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</row>
    <row r="813" spans="1:42" ht="15.75" customHeight="1" x14ac:dyDescent="0.25">
      <c r="A813" s="5"/>
      <c r="B813" s="5"/>
      <c r="C813" s="106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</row>
    <row r="814" spans="1:42" ht="15.75" customHeight="1" x14ac:dyDescent="0.25">
      <c r="A814" s="5"/>
      <c r="B814" s="5"/>
      <c r="C814" s="106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</row>
    <row r="815" spans="1:42" ht="15.75" customHeight="1" x14ac:dyDescent="0.25">
      <c r="A815" s="5"/>
      <c r="B815" s="5"/>
      <c r="C815" s="106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</row>
    <row r="816" spans="1:42" ht="15.75" customHeight="1" x14ac:dyDescent="0.25">
      <c r="A816" s="5"/>
      <c r="B816" s="5"/>
      <c r="C816" s="106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</row>
    <row r="817" spans="1:42" ht="15.75" customHeight="1" x14ac:dyDescent="0.25">
      <c r="A817" s="5"/>
      <c r="B817" s="5"/>
      <c r="C817" s="106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</row>
    <row r="818" spans="1:42" ht="15.75" customHeight="1" x14ac:dyDescent="0.25">
      <c r="A818" s="5"/>
      <c r="B818" s="5"/>
      <c r="C818" s="106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</row>
    <row r="819" spans="1:42" ht="15.75" customHeight="1" x14ac:dyDescent="0.25">
      <c r="A819" s="5"/>
      <c r="B819" s="5"/>
      <c r="C819" s="106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</row>
    <row r="820" spans="1:42" ht="15.75" customHeight="1" x14ac:dyDescent="0.25">
      <c r="A820" s="5"/>
      <c r="B820" s="5"/>
      <c r="C820" s="106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</row>
    <row r="821" spans="1:42" ht="15.75" customHeight="1" x14ac:dyDescent="0.25">
      <c r="A821" s="5"/>
      <c r="B821" s="5"/>
      <c r="C821" s="106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</row>
    <row r="822" spans="1:42" ht="15.75" customHeight="1" x14ac:dyDescent="0.25">
      <c r="A822" s="5"/>
      <c r="B822" s="5"/>
      <c r="C822" s="106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</row>
    <row r="823" spans="1:42" ht="15.75" customHeight="1" x14ac:dyDescent="0.25">
      <c r="A823" s="5"/>
      <c r="B823" s="5"/>
      <c r="C823" s="106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</row>
    <row r="824" spans="1:42" ht="15.75" customHeight="1" x14ac:dyDescent="0.25">
      <c r="A824" s="5"/>
      <c r="B824" s="5"/>
      <c r="C824" s="106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</row>
    <row r="825" spans="1:42" ht="15.75" customHeight="1" x14ac:dyDescent="0.25">
      <c r="A825" s="5"/>
      <c r="B825" s="5"/>
      <c r="C825" s="106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</row>
    <row r="826" spans="1:42" ht="15.75" customHeight="1" x14ac:dyDescent="0.25">
      <c r="A826" s="5"/>
      <c r="B826" s="5"/>
      <c r="C826" s="106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</row>
    <row r="827" spans="1:42" ht="15.75" customHeight="1" x14ac:dyDescent="0.25">
      <c r="A827" s="5"/>
      <c r="B827" s="5"/>
      <c r="C827" s="106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</row>
    <row r="828" spans="1:42" ht="15.75" customHeight="1" x14ac:dyDescent="0.25">
      <c r="A828" s="5"/>
      <c r="B828" s="5"/>
      <c r="C828" s="106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</row>
    <row r="829" spans="1:42" ht="15.75" customHeight="1" x14ac:dyDescent="0.25">
      <c r="A829" s="5"/>
      <c r="B829" s="5"/>
      <c r="C829" s="106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</row>
    <row r="830" spans="1:42" ht="15.75" customHeight="1" x14ac:dyDescent="0.25">
      <c r="A830" s="5"/>
      <c r="B830" s="5"/>
      <c r="C830" s="106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</row>
    <row r="831" spans="1:42" ht="15.75" customHeight="1" x14ac:dyDescent="0.25">
      <c r="A831" s="5"/>
      <c r="B831" s="5"/>
      <c r="C831" s="106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</row>
    <row r="832" spans="1:42" ht="15.75" customHeight="1" x14ac:dyDescent="0.25">
      <c r="A832" s="5"/>
      <c r="B832" s="5"/>
      <c r="C832" s="106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</row>
    <row r="833" spans="1:42" ht="15.75" customHeight="1" x14ac:dyDescent="0.25">
      <c r="A833" s="5"/>
      <c r="B833" s="5"/>
      <c r="C833" s="106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</row>
    <row r="834" spans="1:42" ht="15.75" customHeight="1" x14ac:dyDescent="0.25">
      <c r="A834" s="5"/>
      <c r="B834" s="5"/>
      <c r="C834" s="106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</row>
    <row r="835" spans="1:42" ht="15.75" customHeight="1" x14ac:dyDescent="0.25">
      <c r="A835" s="5"/>
      <c r="B835" s="5"/>
      <c r="C835" s="106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</row>
    <row r="836" spans="1:42" ht="15.75" customHeight="1" x14ac:dyDescent="0.25">
      <c r="A836" s="5"/>
      <c r="B836" s="5"/>
      <c r="C836" s="106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</row>
    <row r="837" spans="1:42" ht="15.75" customHeight="1" x14ac:dyDescent="0.25">
      <c r="A837" s="5"/>
      <c r="B837" s="5"/>
      <c r="C837" s="106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</row>
    <row r="838" spans="1:42" ht="15.75" customHeight="1" x14ac:dyDescent="0.25">
      <c r="A838" s="5"/>
      <c r="B838" s="5"/>
      <c r="C838" s="106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</row>
    <row r="839" spans="1:42" ht="15.75" customHeight="1" x14ac:dyDescent="0.25">
      <c r="A839" s="5"/>
      <c r="B839" s="5"/>
      <c r="C839" s="106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</row>
    <row r="840" spans="1:42" ht="15.75" customHeight="1" x14ac:dyDescent="0.25">
      <c r="A840" s="5"/>
      <c r="B840" s="5"/>
      <c r="C840" s="106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</row>
    <row r="841" spans="1:42" ht="15.75" customHeight="1" x14ac:dyDescent="0.25">
      <c r="A841" s="5"/>
      <c r="B841" s="5"/>
      <c r="C841" s="106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</row>
    <row r="842" spans="1:42" ht="15.75" customHeight="1" x14ac:dyDescent="0.25">
      <c r="A842" s="5"/>
      <c r="B842" s="5"/>
      <c r="C842" s="106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</row>
    <row r="843" spans="1:42" ht="15.75" customHeight="1" x14ac:dyDescent="0.25">
      <c r="A843" s="5"/>
      <c r="B843" s="5"/>
      <c r="C843" s="106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</row>
    <row r="844" spans="1:42" ht="15.75" customHeight="1" x14ac:dyDescent="0.25">
      <c r="A844" s="5"/>
      <c r="B844" s="5"/>
      <c r="C844" s="106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</row>
    <row r="845" spans="1:42" ht="15.75" customHeight="1" x14ac:dyDescent="0.25">
      <c r="A845" s="5"/>
      <c r="B845" s="5"/>
      <c r="C845" s="106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</row>
    <row r="846" spans="1:42" ht="15.75" customHeight="1" x14ac:dyDescent="0.25">
      <c r="A846" s="5"/>
      <c r="B846" s="5"/>
      <c r="C846" s="106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</row>
    <row r="847" spans="1:42" ht="15.75" customHeight="1" x14ac:dyDescent="0.25">
      <c r="A847" s="5"/>
      <c r="B847" s="5"/>
      <c r="C847" s="106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</row>
    <row r="848" spans="1:42" ht="15.75" customHeight="1" x14ac:dyDescent="0.25">
      <c r="A848" s="5"/>
      <c r="B848" s="5"/>
      <c r="C848" s="106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</row>
    <row r="849" spans="1:42" ht="15.75" customHeight="1" x14ac:dyDescent="0.25">
      <c r="A849" s="5"/>
      <c r="B849" s="5"/>
      <c r="C849" s="106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</row>
    <row r="850" spans="1:42" ht="15.75" customHeight="1" x14ac:dyDescent="0.25">
      <c r="A850" s="5"/>
      <c r="B850" s="5"/>
      <c r="C850" s="106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</row>
    <row r="851" spans="1:42" ht="15.75" customHeight="1" x14ac:dyDescent="0.25">
      <c r="A851" s="5"/>
      <c r="B851" s="5"/>
      <c r="C851" s="106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</row>
    <row r="852" spans="1:42" ht="15.75" customHeight="1" x14ac:dyDescent="0.25">
      <c r="A852" s="5"/>
      <c r="B852" s="5"/>
      <c r="C852" s="106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</row>
    <row r="853" spans="1:42" ht="15.75" customHeight="1" x14ac:dyDescent="0.25">
      <c r="A853" s="5"/>
      <c r="B853" s="5"/>
      <c r="C853" s="106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</row>
    <row r="854" spans="1:42" ht="15.75" customHeight="1" x14ac:dyDescent="0.25">
      <c r="A854" s="5"/>
      <c r="B854" s="5"/>
      <c r="C854" s="106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</row>
    <row r="855" spans="1:42" ht="15.75" customHeight="1" x14ac:dyDescent="0.25">
      <c r="A855" s="5"/>
      <c r="B855" s="5"/>
      <c r="C855" s="106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</row>
    <row r="856" spans="1:42" ht="15.75" customHeight="1" x14ac:dyDescent="0.25">
      <c r="A856" s="5"/>
      <c r="B856" s="5"/>
      <c r="C856" s="106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</row>
    <row r="857" spans="1:42" ht="15.75" customHeight="1" x14ac:dyDescent="0.25">
      <c r="A857" s="5"/>
      <c r="B857" s="5"/>
      <c r="C857" s="106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</row>
    <row r="858" spans="1:42" ht="15.75" customHeight="1" x14ac:dyDescent="0.25">
      <c r="A858" s="5"/>
      <c r="B858" s="5"/>
      <c r="C858" s="106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</row>
    <row r="859" spans="1:42" ht="15.75" customHeight="1" x14ac:dyDescent="0.25">
      <c r="A859" s="5"/>
      <c r="B859" s="5"/>
      <c r="C859" s="106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</row>
    <row r="860" spans="1:42" ht="15.75" customHeight="1" x14ac:dyDescent="0.25">
      <c r="A860" s="5"/>
      <c r="B860" s="5"/>
      <c r="C860" s="106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</row>
    <row r="861" spans="1:42" ht="15.75" customHeight="1" x14ac:dyDescent="0.25">
      <c r="A861" s="5"/>
      <c r="B861" s="5"/>
      <c r="C861" s="106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</row>
    <row r="862" spans="1:42" ht="15.75" customHeight="1" x14ac:dyDescent="0.25">
      <c r="A862" s="5"/>
      <c r="B862" s="5"/>
      <c r="C862" s="106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</row>
    <row r="863" spans="1:42" ht="15.75" customHeight="1" x14ac:dyDescent="0.25">
      <c r="A863" s="5"/>
      <c r="B863" s="5"/>
      <c r="C863" s="106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</row>
    <row r="864" spans="1:42" ht="15.75" customHeight="1" x14ac:dyDescent="0.25">
      <c r="A864" s="5"/>
      <c r="B864" s="5"/>
      <c r="C864" s="106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</row>
    <row r="865" spans="1:42" ht="15.75" customHeight="1" x14ac:dyDescent="0.25">
      <c r="A865" s="5"/>
      <c r="B865" s="5"/>
      <c r="C865" s="106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</row>
    <row r="866" spans="1:42" ht="15.75" customHeight="1" x14ac:dyDescent="0.25">
      <c r="A866" s="5"/>
      <c r="B866" s="5"/>
      <c r="C866" s="106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</row>
    <row r="867" spans="1:42" ht="15.75" customHeight="1" x14ac:dyDescent="0.25">
      <c r="A867" s="5"/>
      <c r="B867" s="5"/>
      <c r="C867" s="106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</row>
    <row r="868" spans="1:42" ht="15.75" customHeight="1" x14ac:dyDescent="0.25">
      <c r="A868" s="5"/>
      <c r="B868" s="5"/>
      <c r="C868" s="106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</row>
    <row r="869" spans="1:42" ht="15.75" customHeight="1" x14ac:dyDescent="0.25">
      <c r="A869" s="5"/>
      <c r="B869" s="5"/>
      <c r="C869" s="106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</row>
    <row r="870" spans="1:42" ht="15.75" customHeight="1" x14ac:dyDescent="0.25">
      <c r="A870" s="5"/>
      <c r="B870" s="5"/>
      <c r="C870" s="106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</row>
    <row r="871" spans="1:42" ht="15.75" customHeight="1" x14ac:dyDescent="0.25">
      <c r="A871" s="5"/>
      <c r="B871" s="5"/>
      <c r="C871" s="106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</row>
    <row r="872" spans="1:42" ht="15.75" customHeight="1" x14ac:dyDescent="0.25">
      <c r="A872" s="5"/>
      <c r="B872" s="5"/>
      <c r="C872" s="106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</row>
    <row r="873" spans="1:42" ht="15.75" customHeight="1" x14ac:dyDescent="0.25">
      <c r="A873" s="5"/>
      <c r="B873" s="5"/>
      <c r="C873" s="106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</row>
    <row r="874" spans="1:42" ht="15.75" customHeight="1" x14ac:dyDescent="0.25">
      <c r="A874" s="5"/>
      <c r="B874" s="5"/>
      <c r="C874" s="106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</row>
    <row r="875" spans="1:42" ht="15.75" customHeight="1" x14ac:dyDescent="0.25">
      <c r="A875" s="5"/>
      <c r="B875" s="5"/>
      <c r="C875" s="106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</row>
    <row r="876" spans="1:42" ht="15.75" customHeight="1" x14ac:dyDescent="0.25">
      <c r="A876" s="5"/>
      <c r="B876" s="5"/>
      <c r="C876" s="106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</row>
    <row r="877" spans="1:42" ht="15.75" customHeight="1" x14ac:dyDescent="0.25">
      <c r="A877" s="5"/>
      <c r="B877" s="5"/>
      <c r="C877" s="106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</row>
    <row r="878" spans="1:42" ht="15.75" customHeight="1" x14ac:dyDescent="0.25">
      <c r="A878" s="5"/>
      <c r="B878" s="5"/>
      <c r="C878" s="106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</row>
    <row r="879" spans="1:42" ht="15.75" customHeight="1" x14ac:dyDescent="0.25">
      <c r="A879" s="5"/>
      <c r="B879" s="5"/>
      <c r="C879" s="106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</row>
    <row r="880" spans="1:42" ht="15.75" customHeight="1" x14ac:dyDescent="0.25">
      <c r="A880" s="5"/>
      <c r="B880" s="5"/>
      <c r="C880" s="106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</row>
    <row r="881" spans="1:42" ht="15.75" customHeight="1" x14ac:dyDescent="0.25">
      <c r="A881" s="5"/>
      <c r="B881" s="5"/>
      <c r="C881" s="106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</row>
    <row r="882" spans="1:42" ht="15.75" customHeight="1" x14ac:dyDescent="0.25">
      <c r="A882" s="5"/>
      <c r="B882" s="5"/>
      <c r="C882" s="106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</row>
    <row r="883" spans="1:42" ht="15.75" customHeight="1" x14ac:dyDescent="0.25">
      <c r="A883" s="5"/>
      <c r="B883" s="5"/>
      <c r="C883" s="106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</row>
    <row r="884" spans="1:42" ht="15.75" customHeight="1" x14ac:dyDescent="0.25">
      <c r="A884" s="5"/>
      <c r="B884" s="5"/>
      <c r="C884" s="106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</row>
    <row r="885" spans="1:42" ht="15.75" customHeight="1" x14ac:dyDescent="0.25">
      <c r="A885" s="5"/>
      <c r="B885" s="5"/>
      <c r="C885" s="106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</row>
    <row r="886" spans="1:42" ht="15.75" customHeight="1" x14ac:dyDescent="0.25">
      <c r="A886" s="5"/>
      <c r="B886" s="5"/>
      <c r="C886" s="106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</row>
    <row r="887" spans="1:42" ht="15.75" customHeight="1" x14ac:dyDescent="0.25">
      <c r="A887" s="5"/>
      <c r="B887" s="5"/>
      <c r="C887" s="106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</row>
    <row r="888" spans="1:42" ht="15.75" customHeight="1" x14ac:dyDescent="0.25">
      <c r="A888" s="5"/>
      <c r="B888" s="5"/>
      <c r="C888" s="106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</row>
    <row r="889" spans="1:42" ht="15.75" customHeight="1" x14ac:dyDescent="0.25">
      <c r="A889" s="5"/>
      <c r="B889" s="5"/>
      <c r="C889" s="106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</row>
    <row r="890" spans="1:42" ht="15.75" customHeight="1" x14ac:dyDescent="0.25">
      <c r="A890" s="5"/>
      <c r="B890" s="5"/>
      <c r="C890" s="106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</row>
    <row r="891" spans="1:42" ht="15.75" customHeight="1" x14ac:dyDescent="0.25">
      <c r="A891" s="5"/>
      <c r="B891" s="5"/>
      <c r="C891" s="106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</row>
    <row r="892" spans="1:42" ht="15.75" customHeight="1" x14ac:dyDescent="0.25">
      <c r="A892" s="5"/>
      <c r="B892" s="5"/>
      <c r="C892" s="106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</row>
    <row r="893" spans="1:42" ht="15.75" customHeight="1" x14ac:dyDescent="0.25">
      <c r="A893" s="5"/>
      <c r="B893" s="5"/>
      <c r="C893" s="106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</row>
    <row r="894" spans="1:42" ht="15.75" customHeight="1" x14ac:dyDescent="0.25">
      <c r="A894" s="5"/>
      <c r="B894" s="5"/>
      <c r="C894" s="106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</row>
    <row r="895" spans="1:42" ht="15.75" customHeight="1" x14ac:dyDescent="0.25">
      <c r="A895" s="5"/>
      <c r="B895" s="5"/>
      <c r="C895" s="106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</row>
    <row r="896" spans="1:42" ht="15.75" customHeight="1" x14ac:dyDescent="0.25">
      <c r="A896" s="5"/>
      <c r="B896" s="5"/>
      <c r="C896" s="106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</row>
    <row r="897" spans="1:42" ht="15.75" customHeight="1" x14ac:dyDescent="0.25">
      <c r="A897" s="5"/>
      <c r="B897" s="5"/>
      <c r="C897" s="106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</row>
    <row r="898" spans="1:42" ht="15.75" customHeight="1" x14ac:dyDescent="0.25">
      <c r="A898" s="5"/>
      <c r="B898" s="5"/>
      <c r="C898" s="106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</row>
    <row r="899" spans="1:42" ht="15.75" customHeight="1" x14ac:dyDescent="0.25">
      <c r="A899" s="5"/>
      <c r="B899" s="5"/>
      <c r="C899" s="106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</row>
    <row r="900" spans="1:42" ht="15.75" customHeight="1" x14ac:dyDescent="0.25">
      <c r="A900" s="5"/>
      <c r="B900" s="5"/>
      <c r="C900" s="106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</row>
    <row r="901" spans="1:42" ht="15.75" customHeight="1" x14ac:dyDescent="0.25">
      <c r="A901" s="5"/>
      <c r="B901" s="5"/>
      <c r="C901" s="106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</row>
    <row r="902" spans="1:42" ht="15.75" customHeight="1" x14ac:dyDescent="0.25">
      <c r="A902" s="5"/>
      <c r="B902" s="5"/>
      <c r="C902" s="106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</row>
    <row r="903" spans="1:42" ht="15.75" customHeight="1" x14ac:dyDescent="0.25">
      <c r="A903" s="5"/>
      <c r="B903" s="5"/>
      <c r="C903" s="106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</row>
    <row r="904" spans="1:42" ht="15.75" customHeight="1" x14ac:dyDescent="0.25">
      <c r="A904" s="5"/>
      <c r="B904" s="5"/>
      <c r="C904" s="106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</row>
    <row r="905" spans="1:42" ht="15.75" customHeight="1" x14ac:dyDescent="0.25">
      <c r="A905" s="5"/>
      <c r="B905" s="5"/>
      <c r="C905" s="106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</row>
    <row r="906" spans="1:42" ht="15.75" customHeight="1" x14ac:dyDescent="0.25">
      <c r="A906" s="5"/>
      <c r="B906" s="5"/>
      <c r="C906" s="106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</row>
    <row r="907" spans="1:42" ht="15.75" customHeight="1" x14ac:dyDescent="0.25">
      <c r="A907" s="5"/>
      <c r="B907" s="5"/>
      <c r="C907" s="106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</row>
    <row r="908" spans="1:42" ht="15.75" customHeight="1" x14ac:dyDescent="0.25">
      <c r="A908" s="5"/>
      <c r="B908" s="5"/>
      <c r="C908" s="106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</row>
    <row r="909" spans="1:42" ht="15.75" customHeight="1" x14ac:dyDescent="0.25">
      <c r="A909" s="5"/>
      <c r="B909" s="5"/>
      <c r="C909" s="106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</row>
    <row r="910" spans="1:42" ht="15.75" customHeight="1" x14ac:dyDescent="0.25">
      <c r="A910" s="5"/>
      <c r="B910" s="5"/>
      <c r="C910" s="106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</row>
    <row r="911" spans="1:42" ht="15.75" customHeight="1" x14ac:dyDescent="0.25">
      <c r="A911" s="5"/>
      <c r="B911" s="5"/>
      <c r="C911" s="106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</row>
    <row r="912" spans="1:42" ht="15.75" customHeight="1" x14ac:dyDescent="0.25">
      <c r="A912" s="5"/>
      <c r="B912" s="5"/>
      <c r="C912" s="106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</row>
    <row r="913" spans="1:42" ht="15.75" customHeight="1" x14ac:dyDescent="0.25">
      <c r="A913" s="5"/>
      <c r="B913" s="5"/>
      <c r="C913" s="106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</row>
    <row r="914" spans="1:42" ht="15.75" customHeight="1" x14ac:dyDescent="0.25">
      <c r="A914" s="5"/>
      <c r="B914" s="5"/>
      <c r="C914" s="106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</row>
    <row r="915" spans="1:42" ht="15.75" customHeight="1" x14ac:dyDescent="0.25">
      <c r="A915" s="5"/>
      <c r="B915" s="5"/>
      <c r="C915" s="106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</row>
    <row r="916" spans="1:42" ht="15.75" customHeight="1" x14ac:dyDescent="0.25">
      <c r="A916" s="5"/>
      <c r="B916" s="5"/>
      <c r="C916" s="106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</row>
    <row r="917" spans="1:42" ht="15.75" customHeight="1" x14ac:dyDescent="0.25">
      <c r="A917" s="5"/>
      <c r="B917" s="5"/>
      <c r="C917" s="106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</row>
    <row r="918" spans="1:42" ht="15.75" customHeight="1" x14ac:dyDescent="0.25">
      <c r="A918" s="5"/>
      <c r="B918" s="5"/>
      <c r="C918" s="106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</row>
    <row r="919" spans="1:42" ht="15.75" customHeight="1" x14ac:dyDescent="0.25">
      <c r="A919" s="5"/>
      <c r="B919" s="5"/>
      <c r="C919" s="106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</row>
    <row r="920" spans="1:42" ht="15.75" customHeight="1" x14ac:dyDescent="0.25">
      <c r="A920" s="5"/>
      <c r="B920" s="5"/>
      <c r="C920" s="106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</row>
    <row r="921" spans="1:42" ht="15.75" customHeight="1" x14ac:dyDescent="0.25">
      <c r="A921" s="5"/>
      <c r="B921" s="5"/>
      <c r="C921" s="106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</row>
    <row r="922" spans="1:42" ht="15.75" customHeight="1" x14ac:dyDescent="0.25">
      <c r="A922" s="5"/>
      <c r="B922" s="5"/>
      <c r="C922" s="106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</row>
    <row r="923" spans="1:42" ht="15.75" customHeight="1" x14ac:dyDescent="0.25">
      <c r="A923" s="5"/>
      <c r="B923" s="5"/>
      <c r="C923" s="106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</row>
    <row r="924" spans="1:42" ht="15.75" customHeight="1" x14ac:dyDescent="0.25">
      <c r="A924" s="5"/>
      <c r="B924" s="5"/>
      <c r="C924" s="106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</row>
    <row r="925" spans="1:42" ht="15.75" customHeight="1" x14ac:dyDescent="0.25">
      <c r="A925" s="5"/>
      <c r="B925" s="5"/>
      <c r="C925" s="106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</row>
    <row r="926" spans="1:42" ht="15.75" customHeight="1" x14ac:dyDescent="0.25">
      <c r="A926" s="5"/>
      <c r="B926" s="5"/>
      <c r="C926" s="106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</row>
    <row r="927" spans="1:42" ht="15.75" customHeight="1" x14ac:dyDescent="0.25">
      <c r="A927" s="5"/>
      <c r="B927" s="5"/>
      <c r="C927" s="106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</row>
    <row r="928" spans="1:42" ht="15.75" customHeight="1" x14ac:dyDescent="0.25">
      <c r="A928" s="5"/>
      <c r="B928" s="5"/>
      <c r="C928" s="106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</row>
    <row r="929" spans="1:42" ht="15.75" customHeight="1" x14ac:dyDescent="0.25">
      <c r="A929" s="5"/>
      <c r="B929" s="5"/>
      <c r="C929" s="106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</row>
    <row r="930" spans="1:42" ht="15.75" customHeight="1" x14ac:dyDescent="0.25">
      <c r="A930" s="5"/>
      <c r="B930" s="5"/>
      <c r="C930" s="106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</row>
    <row r="931" spans="1:42" ht="15.75" customHeight="1" x14ac:dyDescent="0.25">
      <c r="A931" s="5"/>
      <c r="B931" s="5"/>
      <c r="C931" s="106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</row>
    <row r="932" spans="1:42" ht="15.75" customHeight="1" x14ac:dyDescent="0.25">
      <c r="A932" s="5"/>
      <c r="B932" s="5"/>
      <c r="C932" s="106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</row>
    <row r="933" spans="1:42" ht="15.75" customHeight="1" x14ac:dyDescent="0.25">
      <c r="A933" s="5"/>
      <c r="B933" s="5"/>
      <c r="C933" s="106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</row>
    <row r="934" spans="1:42" ht="15.75" customHeight="1" x14ac:dyDescent="0.25">
      <c r="A934" s="5"/>
      <c r="B934" s="5"/>
      <c r="C934" s="106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</row>
    <row r="935" spans="1:42" ht="15.75" customHeight="1" x14ac:dyDescent="0.25">
      <c r="A935" s="5"/>
      <c r="B935" s="5"/>
      <c r="C935" s="106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</row>
    <row r="936" spans="1:42" ht="15.75" customHeight="1" x14ac:dyDescent="0.25">
      <c r="A936" s="5"/>
      <c r="B936" s="5"/>
      <c r="C936" s="106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</row>
    <row r="937" spans="1:42" ht="15.75" customHeight="1" x14ac:dyDescent="0.25">
      <c r="A937" s="5"/>
      <c r="B937" s="5"/>
      <c r="C937" s="106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</row>
    <row r="938" spans="1:42" ht="15.75" customHeight="1" x14ac:dyDescent="0.25">
      <c r="A938" s="5"/>
      <c r="B938" s="5"/>
      <c r="C938" s="106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</row>
    <row r="939" spans="1:42" ht="15.75" customHeight="1" x14ac:dyDescent="0.25">
      <c r="A939" s="5"/>
      <c r="B939" s="5"/>
      <c r="C939" s="106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</row>
    <row r="940" spans="1:42" ht="15.75" customHeight="1" x14ac:dyDescent="0.25">
      <c r="A940" s="5"/>
      <c r="B940" s="5"/>
      <c r="C940" s="106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</row>
    <row r="941" spans="1:42" ht="15.75" customHeight="1" x14ac:dyDescent="0.25">
      <c r="A941" s="5"/>
      <c r="B941" s="5"/>
      <c r="C941" s="106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</row>
    <row r="942" spans="1:42" ht="15.75" customHeight="1" x14ac:dyDescent="0.25">
      <c r="A942" s="5"/>
      <c r="B942" s="5"/>
      <c r="C942" s="106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</row>
    <row r="943" spans="1:42" ht="15.75" customHeight="1" x14ac:dyDescent="0.25">
      <c r="A943" s="5"/>
      <c r="B943" s="5"/>
      <c r="C943" s="106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</row>
    <row r="944" spans="1:42" ht="15.75" customHeight="1" x14ac:dyDescent="0.25">
      <c r="A944" s="5"/>
      <c r="B944" s="5"/>
      <c r="C944" s="106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</row>
    <row r="945" spans="1:42" ht="15.75" customHeight="1" x14ac:dyDescent="0.25">
      <c r="A945" s="5"/>
      <c r="B945" s="5"/>
      <c r="C945" s="106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</row>
    <row r="946" spans="1:42" ht="15.75" customHeight="1" x14ac:dyDescent="0.25">
      <c r="A946" s="5"/>
      <c r="B946" s="5"/>
      <c r="C946" s="106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</row>
    <row r="947" spans="1:42" ht="15.75" customHeight="1" x14ac:dyDescent="0.25">
      <c r="A947" s="5"/>
      <c r="B947" s="5"/>
      <c r="C947" s="106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</row>
    <row r="948" spans="1:42" ht="15.75" customHeight="1" x14ac:dyDescent="0.25">
      <c r="A948" s="5"/>
      <c r="B948" s="5"/>
      <c r="C948" s="106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</row>
    <row r="949" spans="1:42" ht="15.75" customHeight="1" x14ac:dyDescent="0.25">
      <c r="A949" s="5"/>
      <c r="B949" s="5"/>
      <c r="C949" s="106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</row>
    <row r="950" spans="1:42" ht="15.75" customHeight="1" x14ac:dyDescent="0.25">
      <c r="A950" s="5"/>
      <c r="B950" s="5"/>
      <c r="C950" s="106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</row>
    <row r="951" spans="1:42" ht="15.75" customHeight="1" x14ac:dyDescent="0.25">
      <c r="A951" s="5"/>
      <c r="B951" s="5"/>
      <c r="C951" s="106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</row>
    <row r="952" spans="1:42" ht="15.75" customHeight="1" x14ac:dyDescent="0.25">
      <c r="A952" s="5"/>
      <c r="B952" s="5"/>
      <c r="C952" s="106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</row>
    <row r="953" spans="1:42" ht="15.75" customHeight="1" x14ac:dyDescent="0.25">
      <c r="A953" s="5"/>
      <c r="B953" s="5"/>
      <c r="C953" s="106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</row>
    <row r="954" spans="1:42" ht="15.75" customHeight="1" x14ac:dyDescent="0.25">
      <c r="A954" s="5"/>
      <c r="B954" s="5"/>
      <c r="C954" s="106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</row>
    <row r="955" spans="1:42" ht="15.75" customHeight="1" x14ac:dyDescent="0.25">
      <c r="A955" s="5"/>
      <c r="B955" s="5"/>
      <c r="C955" s="106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</row>
    <row r="956" spans="1:42" ht="15.75" customHeight="1" x14ac:dyDescent="0.25">
      <c r="A956" s="5"/>
      <c r="B956" s="5"/>
      <c r="C956" s="106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</row>
    <row r="957" spans="1:42" ht="15.75" customHeight="1" x14ac:dyDescent="0.25">
      <c r="A957" s="5"/>
      <c r="B957" s="5"/>
      <c r="C957" s="106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</row>
    <row r="958" spans="1:42" ht="15.75" customHeight="1" x14ac:dyDescent="0.25">
      <c r="A958" s="5"/>
      <c r="B958" s="5"/>
      <c r="C958" s="106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</row>
    <row r="959" spans="1:42" ht="15.75" customHeight="1" x14ac:dyDescent="0.25">
      <c r="A959" s="5"/>
      <c r="B959" s="5"/>
      <c r="C959" s="106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</row>
    <row r="960" spans="1:42" ht="15.75" customHeight="1" x14ac:dyDescent="0.25">
      <c r="A960" s="5"/>
      <c r="B960" s="5"/>
      <c r="C960" s="106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</row>
    <row r="961" spans="1:42" ht="15.75" customHeight="1" x14ac:dyDescent="0.25">
      <c r="A961" s="5"/>
      <c r="B961" s="5"/>
      <c r="C961" s="106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</row>
    <row r="962" spans="1:42" ht="15.75" customHeight="1" x14ac:dyDescent="0.25">
      <c r="A962" s="5"/>
      <c r="B962" s="5"/>
      <c r="C962" s="106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</row>
    <row r="963" spans="1:42" ht="15.75" customHeight="1" x14ac:dyDescent="0.25">
      <c r="A963" s="5"/>
      <c r="B963" s="5"/>
      <c r="C963" s="106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</row>
    <row r="964" spans="1:42" ht="15.75" customHeight="1" x14ac:dyDescent="0.25">
      <c r="A964" s="5"/>
      <c r="B964" s="5"/>
      <c r="C964" s="106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</row>
    <row r="965" spans="1:42" ht="15.75" customHeight="1" x14ac:dyDescent="0.25">
      <c r="A965" s="5"/>
      <c r="B965" s="5"/>
      <c r="C965" s="106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</row>
    <row r="966" spans="1:42" ht="15.75" customHeight="1" x14ac:dyDescent="0.25">
      <c r="A966" s="5"/>
      <c r="B966" s="5"/>
      <c r="C966" s="106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</row>
    <row r="967" spans="1:42" ht="15.75" customHeight="1" x14ac:dyDescent="0.25">
      <c r="A967" s="5"/>
      <c r="B967" s="5"/>
      <c r="C967" s="106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</row>
    <row r="968" spans="1:42" ht="15.75" customHeight="1" x14ac:dyDescent="0.25">
      <c r="A968" s="5"/>
      <c r="B968" s="5"/>
      <c r="C968" s="106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</row>
    <row r="969" spans="1:42" ht="15.75" customHeight="1" x14ac:dyDescent="0.25">
      <c r="A969" s="5"/>
      <c r="B969" s="5"/>
      <c r="C969" s="106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</row>
    <row r="970" spans="1:42" ht="15.75" customHeight="1" x14ac:dyDescent="0.25">
      <c r="A970" s="5"/>
      <c r="B970" s="5"/>
      <c r="C970" s="106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</row>
    <row r="971" spans="1:42" ht="15.75" customHeight="1" x14ac:dyDescent="0.25">
      <c r="A971" s="5"/>
      <c r="B971" s="5"/>
      <c r="C971" s="106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</row>
    <row r="972" spans="1:42" ht="15.75" customHeight="1" x14ac:dyDescent="0.25">
      <c r="A972" s="5"/>
      <c r="B972" s="5"/>
      <c r="C972" s="106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</row>
    <row r="973" spans="1:42" ht="15.75" customHeight="1" x14ac:dyDescent="0.25">
      <c r="A973" s="5"/>
      <c r="B973" s="5"/>
      <c r="C973" s="106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</row>
    <row r="974" spans="1:42" ht="15.75" customHeight="1" x14ac:dyDescent="0.25">
      <c r="A974" s="5"/>
      <c r="B974" s="5"/>
      <c r="C974" s="106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</row>
    <row r="975" spans="1:42" ht="15.75" customHeight="1" x14ac:dyDescent="0.25">
      <c r="A975" s="5"/>
      <c r="B975" s="5"/>
      <c r="C975" s="106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</row>
    <row r="976" spans="1:42" ht="15.75" customHeight="1" x14ac:dyDescent="0.25">
      <c r="A976" s="5"/>
      <c r="B976" s="5"/>
      <c r="C976" s="106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</row>
    <row r="977" spans="1:42" ht="15.75" customHeight="1" x14ac:dyDescent="0.25">
      <c r="A977" s="5"/>
      <c r="B977" s="5"/>
      <c r="C977" s="106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</row>
    <row r="978" spans="1:42" ht="15.75" customHeight="1" x14ac:dyDescent="0.25">
      <c r="A978" s="5"/>
      <c r="B978" s="5"/>
      <c r="C978" s="106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</row>
    <row r="979" spans="1:42" ht="15.75" customHeight="1" x14ac:dyDescent="0.25">
      <c r="A979" s="5"/>
      <c r="B979" s="5"/>
      <c r="C979" s="106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</row>
    <row r="980" spans="1:42" ht="15.75" customHeight="1" x14ac:dyDescent="0.25">
      <c r="A980" s="5"/>
      <c r="B980" s="5"/>
      <c r="C980" s="106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</row>
    <row r="981" spans="1:42" ht="15.75" customHeight="1" x14ac:dyDescent="0.25">
      <c r="A981" s="5"/>
      <c r="B981" s="5"/>
      <c r="C981" s="106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</row>
    <row r="982" spans="1:42" ht="15.75" customHeight="1" x14ac:dyDescent="0.25">
      <c r="A982" s="5"/>
      <c r="B982" s="5"/>
      <c r="C982" s="106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</row>
    <row r="983" spans="1:42" ht="15.75" customHeight="1" x14ac:dyDescent="0.25">
      <c r="A983" s="5"/>
      <c r="B983" s="5"/>
      <c r="C983" s="106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</row>
    <row r="984" spans="1:42" ht="15.75" customHeight="1" x14ac:dyDescent="0.25">
      <c r="A984" s="5"/>
      <c r="B984" s="5"/>
      <c r="C984" s="106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</row>
    <row r="985" spans="1:42" ht="15.75" customHeight="1" x14ac:dyDescent="0.25">
      <c r="A985" s="5"/>
      <c r="B985" s="5"/>
      <c r="C985" s="106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</row>
    <row r="986" spans="1:42" ht="15.75" customHeight="1" x14ac:dyDescent="0.25">
      <c r="A986" s="5"/>
      <c r="B986" s="5"/>
      <c r="C986" s="106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</row>
    <row r="987" spans="1:42" ht="15.75" customHeight="1" x14ac:dyDescent="0.25">
      <c r="A987" s="5"/>
      <c r="B987" s="5"/>
      <c r="C987" s="106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</row>
    <row r="988" spans="1:42" ht="15.75" customHeight="1" x14ac:dyDescent="0.25">
      <c r="A988" s="5"/>
      <c r="B988" s="5"/>
      <c r="C988" s="106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</row>
    <row r="989" spans="1:42" ht="15.75" customHeight="1" x14ac:dyDescent="0.25">
      <c r="A989" s="5"/>
      <c r="B989" s="5"/>
      <c r="C989" s="106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</row>
    <row r="990" spans="1:42" ht="15.75" customHeight="1" x14ac:dyDescent="0.25">
      <c r="A990" s="5"/>
      <c r="B990" s="5"/>
      <c r="C990" s="106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</row>
    <row r="991" spans="1:42" ht="15.75" customHeight="1" x14ac:dyDescent="0.25">
      <c r="A991" s="5"/>
      <c r="B991" s="5"/>
      <c r="C991" s="106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</row>
    <row r="992" spans="1:42" ht="15.75" customHeight="1" x14ac:dyDescent="0.25">
      <c r="A992" s="5"/>
      <c r="B992" s="5"/>
      <c r="C992" s="106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</row>
    <row r="993" spans="1:42" ht="15.75" customHeight="1" x14ac:dyDescent="0.25">
      <c r="A993" s="5"/>
      <c r="B993" s="5"/>
      <c r="C993" s="106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</row>
    <row r="994" spans="1:42" ht="15.75" customHeight="1" x14ac:dyDescent="0.25">
      <c r="A994" s="5"/>
      <c r="B994" s="5"/>
      <c r="C994" s="106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</row>
    <row r="995" spans="1:42" ht="15.75" customHeight="1" x14ac:dyDescent="0.25">
      <c r="A995" s="5"/>
      <c r="B995" s="5"/>
      <c r="C995" s="106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</row>
    <row r="996" spans="1:42" ht="15.75" customHeight="1" x14ac:dyDescent="0.25">
      <c r="A996" s="5"/>
      <c r="B996" s="5"/>
      <c r="C996" s="106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</row>
    <row r="997" spans="1:42" ht="15.75" customHeight="1" x14ac:dyDescent="0.25">
      <c r="A997" s="5"/>
      <c r="B997" s="5"/>
      <c r="C997" s="106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</row>
    <row r="998" spans="1:42" ht="15.75" customHeight="1" x14ac:dyDescent="0.25">
      <c r="A998" s="5"/>
      <c r="B998" s="5"/>
      <c r="C998" s="106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</row>
    <row r="999" spans="1:42" ht="15.75" customHeight="1" x14ac:dyDescent="0.25">
      <c r="A999" s="5"/>
      <c r="B999" s="5"/>
      <c r="C999" s="106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</row>
    <row r="1000" spans="1:42" ht="15.75" customHeight="1" x14ac:dyDescent="0.25">
      <c r="A1000" s="5"/>
      <c r="B1000" s="5"/>
      <c r="C1000" s="106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5"/>
      <c r="AK1000" s="5"/>
      <c r="AL1000" s="5"/>
      <c r="AM1000" s="5"/>
      <c r="AN1000" s="5"/>
      <c r="AO1000" s="5"/>
      <c r="AP1000" s="5"/>
    </row>
    <row r="1001" spans="1:42" ht="15.75" customHeight="1" x14ac:dyDescent="0.25">
      <c r="A1001" s="5"/>
      <c r="B1001" s="5"/>
      <c r="C1001" s="106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  <c r="AC1001" s="5"/>
      <c r="AD1001" s="5"/>
      <c r="AE1001" s="5"/>
      <c r="AF1001" s="5"/>
      <c r="AG1001" s="5"/>
      <c r="AH1001" s="5"/>
      <c r="AI1001" s="5"/>
      <c r="AJ1001" s="5"/>
      <c r="AK1001" s="5"/>
      <c r="AL1001" s="5"/>
      <c r="AM1001" s="5"/>
      <c r="AN1001" s="5"/>
      <c r="AO1001" s="5"/>
      <c r="AP1001" s="5"/>
    </row>
    <row r="1002" spans="1:42" ht="15.75" customHeight="1" x14ac:dyDescent="0.25">
      <c r="A1002" s="5"/>
      <c r="B1002" s="5"/>
      <c r="C1002" s="106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  <c r="AB1002" s="5"/>
      <c r="AC1002" s="5"/>
      <c r="AD1002" s="5"/>
      <c r="AE1002" s="5"/>
      <c r="AF1002" s="5"/>
      <c r="AG1002" s="5"/>
      <c r="AH1002" s="5"/>
      <c r="AI1002" s="5"/>
      <c r="AJ1002" s="5"/>
      <c r="AK1002" s="5"/>
      <c r="AL1002" s="5"/>
      <c r="AM1002" s="5"/>
      <c r="AN1002" s="5"/>
      <c r="AO1002" s="5"/>
      <c r="AP1002" s="5"/>
    </row>
    <row r="1003" spans="1:42" ht="15.75" customHeight="1" x14ac:dyDescent="0.25">
      <c r="A1003" s="5"/>
      <c r="B1003" s="5"/>
      <c r="C1003" s="106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  <c r="AB1003" s="5"/>
      <c r="AC1003" s="5"/>
      <c r="AD1003" s="5"/>
      <c r="AE1003" s="5"/>
      <c r="AF1003" s="5"/>
      <c r="AG1003" s="5"/>
      <c r="AH1003" s="5"/>
      <c r="AI1003" s="5"/>
      <c r="AJ1003" s="5"/>
      <c r="AK1003" s="5"/>
      <c r="AL1003" s="5"/>
      <c r="AM1003" s="5"/>
      <c r="AN1003" s="5"/>
      <c r="AO1003" s="5"/>
      <c r="AP1003" s="5"/>
    </row>
    <row r="1004" spans="1:42" ht="15.75" customHeight="1" x14ac:dyDescent="0.25">
      <c r="A1004" s="5"/>
      <c r="B1004" s="5"/>
      <c r="C1004" s="106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  <c r="AA1004" s="5"/>
      <c r="AB1004" s="5"/>
      <c r="AC1004" s="5"/>
      <c r="AD1004" s="5"/>
      <c r="AE1004" s="5"/>
      <c r="AF1004" s="5"/>
      <c r="AG1004" s="5"/>
      <c r="AH1004" s="5"/>
      <c r="AI1004" s="5"/>
      <c r="AJ1004" s="5"/>
      <c r="AK1004" s="5"/>
      <c r="AL1004" s="5"/>
      <c r="AM1004" s="5"/>
      <c r="AN1004" s="5"/>
      <c r="AO1004" s="5"/>
      <c r="AP1004" s="5"/>
    </row>
    <row r="1005" spans="1:42" ht="15.75" customHeight="1" x14ac:dyDescent="0.25">
      <c r="A1005" s="5"/>
      <c r="B1005" s="5"/>
      <c r="C1005" s="106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  <c r="AA1005" s="5"/>
      <c r="AB1005" s="5"/>
      <c r="AC1005" s="5"/>
      <c r="AD1005" s="5"/>
      <c r="AE1005" s="5"/>
      <c r="AF1005" s="5"/>
      <c r="AG1005" s="5"/>
      <c r="AH1005" s="5"/>
      <c r="AI1005" s="5"/>
      <c r="AJ1005" s="5"/>
      <c r="AK1005" s="5"/>
      <c r="AL1005" s="5"/>
      <c r="AM1005" s="5"/>
      <c r="AN1005" s="5"/>
      <c r="AO1005" s="5"/>
      <c r="AP1005" s="5"/>
    </row>
    <row r="1006" spans="1:42" ht="15.75" customHeight="1" x14ac:dyDescent="0.25">
      <c r="A1006" s="5"/>
      <c r="B1006" s="5"/>
      <c r="C1006" s="106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  <c r="AA1006" s="5"/>
      <c r="AB1006" s="5"/>
      <c r="AC1006" s="5"/>
      <c r="AD1006" s="5"/>
      <c r="AE1006" s="5"/>
      <c r="AF1006" s="5"/>
      <c r="AG1006" s="5"/>
      <c r="AH1006" s="5"/>
      <c r="AI1006" s="5"/>
      <c r="AJ1006" s="5"/>
      <c r="AK1006" s="5"/>
      <c r="AL1006" s="5"/>
      <c r="AM1006" s="5"/>
      <c r="AN1006" s="5"/>
      <c r="AO1006" s="5"/>
      <c r="AP1006" s="5"/>
    </row>
    <row r="1007" spans="1:42" ht="15.75" customHeight="1" x14ac:dyDescent="0.25">
      <c r="A1007" s="5"/>
      <c r="B1007" s="5"/>
      <c r="C1007" s="106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  <c r="AA1007" s="5"/>
      <c r="AB1007" s="5"/>
      <c r="AC1007" s="5"/>
      <c r="AD1007" s="5"/>
      <c r="AE1007" s="5"/>
      <c r="AF1007" s="5"/>
      <c r="AG1007" s="5"/>
      <c r="AH1007" s="5"/>
      <c r="AI1007" s="5"/>
      <c r="AJ1007" s="5"/>
      <c r="AK1007" s="5"/>
      <c r="AL1007" s="5"/>
      <c r="AM1007" s="5"/>
      <c r="AN1007" s="5"/>
      <c r="AO1007" s="5"/>
      <c r="AP1007" s="5"/>
    </row>
    <row r="1008" spans="1:42" ht="15.75" customHeight="1" x14ac:dyDescent="0.25">
      <c r="A1008" s="5"/>
      <c r="B1008" s="5"/>
      <c r="C1008" s="106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  <c r="AA1008" s="5"/>
      <c r="AB1008" s="5"/>
      <c r="AC1008" s="5"/>
      <c r="AD1008" s="5"/>
      <c r="AE1008" s="5"/>
      <c r="AF1008" s="5"/>
      <c r="AG1008" s="5"/>
      <c r="AH1008" s="5"/>
      <c r="AI1008" s="5"/>
      <c r="AJ1008" s="5"/>
      <c r="AK1008" s="5"/>
      <c r="AL1008" s="5"/>
      <c r="AM1008" s="5"/>
      <c r="AN1008" s="5"/>
      <c r="AO1008" s="5"/>
      <c r="AP1008" s="5"/>
    </row>
    <row r="1009" spans="1:42" ht="15.75" customHeight="1" x14ac:dyDescent="0.25">
      <c r="A1009" s="5"/>
      <c r="B1009" s="5"/>
      <c r="C1009" s="106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  <c r="AA1009" s="5"/>
      <c r="AB1009" s="5"/>
      <c r="AC1009" s="5"/>
      <c r="AD1009" s="5"/>
      <c r="AE1009" s="5"/>
      <c r="AF1009" s="5"/>
      <c r="AG1009" s="5"/>
      <c r="AH1009" s="5"/>
      <c r="AI1009" s="5"/>
      <c r="AJ1009" s="5"/>
      <c r="AK1009" s="5"/>
      <c r="AL1009" s="5"/>
      <c r="AM1009" s="5"/>
      <c r="AN1009" s="5"/>
      <c r="AO1009" s="5"/>
      <c r="AP1009" s="5"/>
    </row>
    <row r="1010" spans="1:42" ht="15.75" customHeight="1" x14ac:dyDescent="0.25">
      <c r="A1010" s="5"/>
      <c r="B1010" s="5"/>
      <c r="C1010" s="106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  <c r="AA1010" s="5"/>
      <c r="AB1010" s="5"/>
      <c r="AC1010" s="5"/>
      <c r="AD1010" s="5"/>
      <c r="AE1010" s="5"/>
      <c r="AF1010" s="5"/>
      <c r="AG1010" s="5"/>
      <c r="AH1010" s="5"/>
      <c r="AI1010" s="5"/>
      <c r="AJ1010" s="5"/>
      <c r="AK1010" s="5"/>
      <c r="AL1010" s="5"/>
      <c r="AM1010" s="5"/>
      <c r="AN1010" s="5"/>
      <c r="AO1010" s="5"/>
      <c r="AP1010" s="5"/>
    </row>
    <row r="1011" spans="1:42" ht="15.75" customHeight="1" x14ac:dyDescent="0.25">
      <c r="A1011" s="5"/>
      <c r="B1011" s="5"/>
      <c r="C1011" s="106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  <c r="AA1011" s="5"/>
      <c r="AB1011" s="5"/>
      <c r="AC1011" s="5"/>
      <c r="AD1011" s="5"/>
      <c r="AE1011" s="5"/>
      <c r="AF1011" s="5"/>
      <c r="AG1011" s="5"/>
      <c r="AH1011" s="5"/>
      <c r="AI1011" s="5"/>
      <c r="AJ1011" s="5"/>
      <c r="AK1011" s="5"/>
      <c r="AL1011" s="5"/>
      <c r="AM1011" s="5"/>
      <c r="AN1011" s="5"/>
      <c r="AO1011" s="5"/>
      <c r="AP1011" s="5"/>
    </row>
    <row r="1012" spans="1:42" ht="15.75" customHeight="1" x14ac:dyDescent="0.25">
      <c r="A1012" s="5"/>
      <c r="B1012" s="5"/>
      <c r="C1012" s="106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  <c r="AA1012" s="5"/>
      <c r="AB1012" s="5"/>
      <c r="AC1012" s="5"/>
      <c r="AD1012" s="5"/>
      <c r="AE1012" s="5"/>
      <c r="AF1012" s="5"/>
      <c r="AG1012" s="5"/>
      <c r="AH1012" s="5"/>
      <c r="AI1012" s="5"/>
      <c r="AJ1012" s="5"/>
      <c r="AK1012" s="5"/>
      <c r="AL1012" s="5"/>
      <c r="AM1012" s="5"/>
      <c r="AN1012" s="5"/>
      <c r="AO1012" s="5"/>
      <c r="AP1012" s="5"/>
    </row>
    <row r="1013" spans="1:42" ht="15.75" customHeight="1" x14ac:dyDescent="0.25">
      <c r="A1013" s="5"/>
      <c r="B1013" s="5"/>
      <c r="C1013" s="106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  <c r="AA1013" s="5"/>
      <c r="AB1013" s="5"/>
      <c r="AC1013" s="5"/>
      <c r="AD1013" s="5"/>
      <c r="AE1013" s="5"/>
      <c r="AF1013" s="5"/>
      <c r="AG1013" s="5"/>
      <c r="AH1013" s="5"/>
      <c r="AI1013" s="5"/>
      <c r="AJ1013" s="5"/>
      <c r="AK1013" s="5"/>
      <c r="AL1013" s="5"/>
      <c r="AM1013" s="5"/>
      <c r="AN1013" s="5"/>
      <c r="AO1013" s="5"/>
      <c r="AP1013" s="5"/>
    </row>
    <row r="1014" spans="1:42" ht="15.75" customHeight="1" x14ac:dyDescent="0.25">
      <c r="A1014" s="5"/>
      <c r="B1014" s="5"/>
      <c r="C1014" s="106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  <c r="AA1014" s="5"/>
      <c r="AB1014" s="5"/>
      <c r="AC1014" s="5"/>
      <c r="AD1014" s="5"/>
      <c r="AE1014" s="5"/>
      <c r="AF1014" s="5"/>
      <c r="AG1014" s="5"/>
      <c r="AH1014" s="5"/>
      <c r="AI1014" s="5"/>
      <c r="AJ1014" s="5"/>
      <c r="AK1014" s="5"/>
      <c r="AL1014" s="5"/>
      <c r="AM1014" s="5"/>
      <c r="AN1014" s="5"/>
      <c r="AO1014" s="5"/>
      <c r="AP1014" s="5"/>
    </row>
    <row r="1015" spans="1:42" ht="15.75" customHeight="1" x14ac:dyDescent="0.25">
      <c r="A1015" s="5"/>
      <c r="B1015" s="5"/>
      <c r="C1015" s="106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  <c r="AA1015" s="5"/>
      <c r="AB1015" s="5"/>
      <c r="AC1015" s="5"/>
      <c r="AD1015" s="5"/>
      <c r="AE1015" s="5"/>
      <c r="AF1015" s="5"/>
      <c r="AG1015" s="5"/>
      <c r="AH1015" s="5"/>
      <c r="AI1015" s="5"/>
      <c r="AJ1015" s="5"/>
      <c r="AK1015" s="5"/>
      <c r="AL1015" s="5"/>
      <c r="AM1015" s="5"/>
      <c r="AN1015" s="5"/>
      <c r="AO1015" s="5"/>
      <c r="AP1015" s="5"/>
    </row>
    <row r="1016" spans="1:42" ht="15.75" customHeight="1" x14ac:dyDescent="0.25">
      <c r="A1016" s="5"/>
      <c r="B1016" s="5"/>
      <c r="C1016" s="106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  <c r="AA1016" s="5"/>
      <c r="AB1016" s="5"/>
      <c r="AC1016" s="5"/>
      <c r="AD1016" s="5"/>
      <c r="AE1016" s="5"/>
      <c r="AF1016" s="5"/>
      <c r="AG1016" s="5"/>
      <c r="AH1016" s="5"/>
      <c r="AI1016" s="5"/>
      <c r="AJ1016" s="5"/>
      <c r="AK1016" s="5"/>
      <c r="AL1016" s="5"/>
      <c r="AM1016" s="5"/>
      <c r="AN1016" s="5"/>
      <c r="AO1016" s="5"/>
      <c r="AP1016" s="5"/>
    </row>
    <row r="1017" spans="1:42" ht="15.75" customHeight="1" x14ac:dyDescent="0.25">
      <c r="A1017" s="5"/>
      <c r="B1017" s="5"/>
      <c r="C1017" s="106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  <c r="AA1017" s="5"/>
      <c r="AB1017" s="5"/>
      <c r="AC1017" s="5"/>
      <c r="AD1017" s="5"/>
      <c r="AE1017" s="5"/>
      <c r="AF1017" s="5"/>
      <c r="AG1017" s="5"/>
      <c r="AH1017" s="5"/>
      <c r="AI1017" s="5"/>
      <c r="AJ1017" s="5"/>
      <c r="AK1017" s="5"/>
      <c r="AL1017" s="5"/>
      <c r="AM1017" s="5"/>
      <c r="AN1017" s="5"/>
      <c r="AO1017" s="5"/>
      <c r="AP1017" s="5"/>
    </row>
    <row r="1018" spans="1:42" ht="15.75" customHeight="1" x14ac:dyDescent="0.25">
      <c r="A1018" s="5"/>
      <c r="B1018" s="5"/>
      <c r="C1018" s="106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  <c r="AA1018" s="5"/>
      <c r="AB1018" s="5"/>
      <c r="AC1018" s="5"/>
      <c r="AD1018" s="5"/>
      <c r="AE1018" s="5"/>
      <c r="AF1018" s="5"/>
      <c r="AG1018" s="5"/>
      <c r="AH1018" s="5"/>
      <c r="AI1018" s="5"/>
      <c r="AJ1018" s="5"/>
      <c r="AK1018" s="5"/>
      <c r="AL1018" s="5"/>
      <c r="AM1018" s="5"/>
      <c r="AN1018" s="5"/>
      <c r="AO1018" s="5"/>
      <c r="AP1018" s="5"/>
    </row>
    <row r="1019" spans="1:42" ht="15.75" customHeight="1" x14ac:dyDescent="0.25">
      <c r="A1019" s="5"/>
      <c r="B1019" s="5"/>
      <c r="C1019" s="106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  <c r="AA1019" s="5"/>
      <c r="AB1019" s="5"/>
      <c r="AC1019" s="5"/>
      <c r="AD1019" s="5"/>
      <c r="AE1019" s="5"/>
      <c r="AF1019" s="5"/>
      <c r="AG1019" s="5"/>
      <c r="AH1019" s="5"/>
      <c r="AI1019" s="5"/>
      <c r="AJ1019" s="5"/>
      <c r="AK1019" s="5"/>
      <c r="AL1019" s="5"/>
      <c r="AM1019" s="5"/>
      <c r="AN1019" s="5"/>
      <c r="AO1019" s="5"/>
      <c r="AP1019" s="5"/>
    </row>
    <row r="1020" spans="1:42" ht="15.75" customHeight="1" x14ac:dyDescent="0.25">
      <c r="A1020" s="5"/>
      <c r="B1020" s="5"/>
      <c r="C1020" s="106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  <c r="AA1020" s="5"/>
      <c r="AB1020" s="5"/>
      <c r="AC1020" s="5"/>
      <c r="AD1020" s="5"/>
      <c r="AE1020" s="5"/>
      <c r="AF1020" s="5"/>
      <c r="AG1020" s="5"/>
      <c r="AH1020" s="5"/>
      <c r="AI1020" s="5"/>
      <c r="AJ1020" s="5"/>
      <c r="AK1020" s="5"/>
      <c r="AL1020" s="5"/>
      <c r="AM1020" s="5"/>
      <c r="AN1020" s="5"/>
      <c r="AO1020" s="5"/>
      <c r="AP1020" s="5"/>
    </row>
    <row r="1021" spans="1:42" ht="15.75" customHeight="1" x14ac:dyDescent="0.25">
      <c r="A1021" s="5"/>
      <c r="B1021" s="5"/>
      <c r="C1021" s="106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  <c r="AA1021" s="5"/>
      <c r="AB1021" s="5"/>
      <c r="AC1021" s="5"/>
      <c r="AD1021" s="5"/>
      <c r="AE1021" s="5"/>
      <c r="AF1021" s="5"/>
      <c r="AG1021" s="5"/>
      <c r="AH1021" s="5"/>
      <c r="AI1021" s="5"/>
      <c r="AJ1021" s="5"/>
      <c r="AK1021" s="5"/>
      <c r="AL1021" s="5"/>
      <c r="AM1021" s="5"/>
      <c r="AN1021" s="5"/>
      <c r="AO1021" s="5"/>
      <c r="AP1021" s="5"/>
    </row>
    <row r="1022" spans="1:42" ht="15.75" customHeight="1" x14ac:dyDescent="0.25">
      <c r="A1022" s="5"/>
      <c r="B1022" s="5"/>
      <c r="C1022" s="106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  <c r="AA1022" s="5"/>
      <c r="AB1022" s="5"/>
      <c r="AC1022" s="5"/>
      <c r="AD1022" s="5"/>
      <c r="AE1022" s="5"/>
      <c r="AF1022" s="5"/>
      <c r="AG1022" s="5"/>
      <c r="AH1022" s="5"/>
      <c r="AI1022" s="5"/>
      <c r="AJ1022" s="5"/>
      <c r="AK1022" s="5"/>
      <c r="AL1022" s="5"/>
      <c r="AM1022" s="5"/>
      <c r="AN1022" s="5"/>
      <c r="AO1022" s="5"/>
      <c r="AP1022" s="5"/>
    </row>
    <row r="1023" spans="1:42" ht="15.75" customHeight="1" x14ac:dyDescent="0.25">
      <c r="A1023" s="5"/>
      <c r="B1023" s="5"/>
      <c r="C1023" s="106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  <c r="AA1023" s="5"/>
      <c r="AB1023" s="5"/>
      <c r="AC1023" s="5"/>
      <c r="AD1023" s="5"/>
      <c r="AE1023" s="5"/>
      <c r="AF1023" s="5"/>
      <c r="AG1023" s="5"/>
      <c r="AH1023" s="5"/>
      <c r="AI1023" s="5"/>
      <c r="AJ1023" s="5"/>
      <c r="AK1023" s="5"/>
      <c r="AL1023" s="5"/>
      <c r="AM1023" s="5"/>
      <c r="AN1023" s="5"/>
      <c r="AO1023" s="5"/>
      <c r="AP1023" s="5"/>
    </row>
    <row r="1024" spans="1:42" ht="15.75" customHeight="1" x14ac:dyDescent="0.25">
      <c r="A1024" s="5"/>
      <c r="B1024" s="5"/>
      <c r="C1024" s="106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  <c r="AA1024" s="5"/>
      <c r="AB1024" s="5"/>
      <c r="AC1024" s="5"/>
      <c r="AD1024" s="5"/>
      <c r="AE1024" s="5"/>
      <c r="AF1024" s="5"/>
      <c r="AG1024" s="5"/>
      <c r="AH1024" s="5"/>
      <c r="AI1024" s="5"/>
      <c r="AJ1024" s="5"/>
      <c r="AK1024" s="5"/>
      <c r="AL1024" s="5"/>
      <c r="AM1024" s="5"/>
      <c r="AN1024" s="5"/>
      <c r="AO1024" s="5"/>
      <c r="AP1024" s="5"/>
    </row>
    <row r="1025" spans="1:42" ht="15.75" customHeight="1" x14ac:dyDescent="0.25">
      <c r="A1025" s="5"/>
      <c r="B1025" s="5"/>
      <c r="C1025" s="106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  <c r="AA1025" s="5"/>
      <c r="AB1025" s="5"/>
      <c r="AC1025" s="5"/>
      <c r="AD1025" s="5"/>
      <c r="AE1025" s="5"/>
      <c r="AF1025" s="5"/>
      <c r="AG1025" s="5"/>
      <c r="AH1025" s="5"/>
      <c r="AI1025" s="5"/>
      <c r="AJ1025" s="5"/>
      <c r="AK1025" s="5"/>
      <c r="AL1025" s="5"/>
      <c r="AM1025" s="5"/>
      <c r="AN1025" s="5"/>
      <c r="AO1025" s="5"/>
      <c r="AP1025" s="5"/>
    </row>
    <row r="1026" spans="1:42" ht="15.75" customHeight="1" x14ac:dyDescent="0.25">
      <c r="A1026" s="5"/>
      <c r="B1026" s="5"/>
      <c r="C1026" s="106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  <c r="AA1026" s="5"/>
      <c r="AB1026" s="5"/>
      <c r="AC1026" s="5"/>
      <c r="AD1026" s="5"/>
      <c r="AE1026" s="5"/>
      <c r="AF1026" s="5"/>
      <c r="AG1026" s="5"/>
      <c r="AH1026" s="5"/>
      <c r="AI1026" s="5"/>
      <c r="AJ1026" s="5"/>
      <c r="AK1026" s="5"/>
      <c r="AL1026" s="5"/>
      <c r="AM1026" s="5"/>
      <c r="AN1026" s="5"/>
      <c r="AO1026" s="5"/>
      <c r="AP1026" s="5"/>
    </row>
    <row r="1027" spans="1:42" ht="15.75" customHeight="1" x14ac:dyDescent="0.25">
      <c r="A1027" s="5"/>
      <c r="B1027" s="5"/>
      <c r="C1027" s="106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  <c r="AA1027" s="5"/>
      <c r="AB1027" s="5"/>
      <c r="AC1027" s="5"/>
      <c r="AD1027" s="5"/>
      <c r="AE1027" s="5"/>
      <c r="AF1027" s="5"/>
      <c r="AG1027" s="5"/>
      <c r="AH1027" s="5"/>
      <c r="AI1027" s="5"/>
      <c r="AJ1027" s="5"/>
      <c r="AK1027" s="5"/>
      <c r="AL1027" s="5"/>
      <c r="AM1027" s="5"/>
      <c r="AN1027" s="5"/>
      <c r="AO1027" s="5"/>
      <c r="AP1027" s="5"/>
    </row>
    <row r="1028" spans="1:42" ht="15.75" customHeight="1" x14ac:dyDescent="0.25">
      <c r="A1028" s="5"/>
      <c r="B1028" s="5"/>
      <c r="C1028" s="106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  <c r="AA1028" s="5"/>
      <c r="AB1028" s="5"/>
      <c r="AC1028" s="5"/>
      <c r="AD1028" s="5"/>
      <c r="AE1028" s="5"/>
      <c r="AF1028" s="5"/>
      <c r="AG1028" s="5"/>
      <c r="AH1028" s="5"/>
      <c r="AI1028" s="5"/>
      <c r="AJ1028" s="5"/>
      <c r="AK1028" s="5"/>
      <c r="AL1028" s="5"/>
      <c r="AM1028" s="5"/>
      <c r="AN1028" s="5"/>
      <c r="AO1028" s="5"/>
      <c r="AP1028" s="5"/>
    </row>
    <row r="1029" spans="1:42" ht="15.75" customHeight="1" x14ac:dyDescent="0.25">
      <c r="A1029" s="5"/>
      <c r="B1029" s="5"/>
      <c r="C1029" s="106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5"/>
      <c r="AA1029" s="5"/>
      <c r="AB1029" s="5"/>
      <c r="AC1029" s="5"/>
      <c r="AD1029" s="5"/>
      <c r="AE1029" s="5"/>
      <c r="AF1029" s="5"/>
      <c r="AG1029" s="5"/>
      <c r="AH1029" s="5"/>
      <c r="AI1029" s="5"/>
      <c r="AJ1029" s="5"/>
      <c r="AK1029" s="5"/>
      <c r="AL1029" s="5"/>
      <c r="AM1029" s="5"/>
      <c r="AN1029" s="5"/>
      <c r="AO1029" s="5"/>
      <c r="AP1029" s="5"/>
    </row>
    <row r="1030" spans="1:42" ht="15.75" customHeight="1" x14ac:dyDescent="0.25">
      <c r="A1030" s="5"/>
      <c r="B1030" s="5"/>
      <c r="C1030" s="106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  <c r="AA1030" s="5"/>
      <c r="AB1030" s="5"/>
      <c r="AC1030" s="5"/>
      <c r="AD1030" s="5"/>
      <c r="AE1030" s="5"/>
      <c r="AF1030" s="5"/>
      <c r="AG1030" s="5"/>
      <c r="AH1030" s="5"/>
      <c r="AI1030" s="5"/>
      <c r="AJ1030" s="5"/>
      <c r="AK1030" s="5"/>
      <c r="AL1030" s="5"/>
      <c r="AM1030" s="5"/>
      <c r="AN1030" s="5"/>
      <c r="AO1030" s="5"/>
      <c r="AP1030" s="5"/>
    </row>
    <row r="1031" spans="1:42" ht="15.75" customHeight="1" x14ac:dyDescent="0.25">
      <c r="A1031" s="5"/>
      <c r="B1031" s="5"/>
      <c r="C1031" s="106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5"/>
      <c r="AA1031" s="5"/>
      <c r="AB1031" s="5"/>
      <c r="AC1031" s="5"/>
      <c r="AD1031" s="5"/>
      <c r="AE1031" s="5"/>
      <c r="AF1031" s="5"/>
      <c r="AG1031" s="5"/>
      <c r="AH1031" s="5"/>
      <c r="AI1031" s="5"/>
      <c r="AJ1031" s="5"/>
      <c r="AK1031" s="5"/>
      <c r="AL1031" s="5"/>
      <c r="AM1031" s="5"/>
      <c r="AN1031" s="5"/>
      <c r="AO1031" s="5"/>
      <c r="AP1031" s="5"/>
    </row>
    <row r="1032" spans="1:42" ht="15.75" customHeight="1" x14ac:dyDescent="0.25">
      <c r="A1032" s="5"/>
      <c r="B1032" s="5"/>
      <c r="C1032" s="106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5"/>
      <c r="AA1032" s="5"/>
      <c r="AB1032" s="5"/>
      <c r="AC1032" s="5"/>
      <c r="AD1032" s="5"/>
      <c r="AE1032" s="5"/>
      <c r="AF1032" s="5"/>
      <c r="AG1032" s="5"/>
      <c r="AH1032" s="5"/>
      <c r="AI1032" s="5"/>
      <c r="AJ1032" s="5"/>
      <c r="AK1032" s="5"/>
      <c r="AL1032" s="5"/>
      <c r="AM1032" s="5"/>
      <c r="AN1032" s="5"/>
      <c r="AO1032" s="5"/>
      <c r="AP1032" s="5"/>
    </row>
  </sheetData>
  <mergeCells count="4">
    <mergeCell ref="B1:Q3"/>
    <mergeCell ref="T46:T48"/>
    <mergeCell ref="I63:K63"/>
    <mergeCell ref="L63:N63"/>
  </mergeCells>
  <conditionalFormatting sqref="D18:D33">
    <cfRule type="colorScale" priority="22">
      <colorScale>
        <cfvo type="min"/>
        <cfvo type="max"/>
        <color rgb="FFFFFFFF"/>
        <color rgb="FF57BB8A"/>
      </colorScale>
    </cfRule>
  </conditionalFormatting>
  <conditionalFormatting sqref="D46:G47">
    <cfRule type="colorScale" priority="2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48:G48">
    <cfRule type="colorScale" priority="2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61:G62">
    <cfRule type="colorScale" priority="1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E12:E33">
    <cfRule type="colorScale" priority="1">
      <colorScale>
        <cfvo type="min"/>
        <cfvo type="max"/>
        <color rgb="FFFFFFFF"/>
        <color rgb="FF57BB8A"/>
      </colorScale>
    </cfRule>
  </conditionalFormatting>
  <conditionalFormatting sqref="F12:F33">
    <cfRule type="colorScale" priority="2">
      <colorScale>
        <cfvo type="min"/>
        <cfvo type="max"/>
        <color rgb="FFFFFFFF"/>
        <color rgb="FF57BB8A"/>
      </colorScale>
    </cfRule>
  </conditionalFormatting>
  <conditionalFormatting sqref="F50:F58 U50:U62">
    <cfRule type="colorScale" priority="5">
      <colorScale>
        <cfvo type="min"/>
        <cfvo type="max"/>
        <color rgb="FFFFFFFF"/>
        <color rgb="FF57BB8A"/>
      </colorScale>
    </cfRule>
  </conditionalFormatting>
  <conditionalFormatting sqref="G50:G58 V50:V62">
    <cfRule type="colorScale" priority="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36:H36 I36:J39 K36 M36 N36:N38 G39 G41 I41 J41:J42 O41 M42:N42 G43">
    <cfRule type="colorScale" priority="1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H12:H36">
    <cfRule type="colorScale" priority="3">
      <colorScale>
        <cfvo type="min"/>
        <cfvo type="max"/>
        <color rgb="FFFFFFFF"/>
        <color rgb="FF57BB8A"/>
      </colorScale>
    </cfRule>
  </conditionalFormatting>
  <conditionalFormatting sqref="H37:H43">
    <cfRule type="colorScale" priority="1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H61:H62">
    <cfRule type="colorScale" priority="1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36:J36 K36:L43 P40:R43">
    <cfRule type="colorScale" priority="16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K12:N36">
    <cfRule type="colorScale" priority="4">
      <colorScale>
        <cfvo type="min"/>
        <cfvo type="max"/>
        <color rgb="FFFFFFFF"/>
        <color rgb="FF57BB8A"/>
      </colorScale>
    </cfRule>
  </conditionalFormatting>
  <conditionalFormatting sqref="K46:N46">
    <cfRule type="colorScale" priority="1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L50:L58 AA50:AA56 AE51 K52 P52 K55 P55 K58 P58 Z61">
    <cfRule type="colorScale" priority="7">
      <colorScale>
        <cfvo type="min"/>
        <cfvo type="max"/>
        <color rgb="FFFFFFFF"/>
        <color rgb="FF57BB8A"/>
      </colorScale>
    </cfRule>
  </conditionalFormatting>
  <conditionalFormatting sqref="M37:M38 L36 M42">
    <cfRule type="colorScale" priority="17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Q46:S46">
    <cfRule type="colorScale" priority="1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Q48:S48">
    <cfRule type="colorScale" priority="11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S57:T63 S65:T69 R76:S76">
    <cfRule type="colorScale" priority="2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T42:T44 AF42 AE43:AE51 T49 F50:F56 P50:P56">
    <cfRule type="colorScale" priority="1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AB50:AB56 L52 L55 L58 AA61">
    <cfRule type="colorScale" priority="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AP20">
    <cfRule type="colorScale" priority="9">
      <colorScale>
        <cfvo type="min"/>
        <cfvo type="max"/>
        <color rgb="FFE67C73"/>
        <color rgb="FFFFFFFF"/>
      </colorScale>
    </cfRule>
  </conditionalFormatting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BAJFINANCE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 Patel</dc:creator>
  <cp:lastModifiedBy>Piyush Patel</cp:lastModifiedBy>
  <dcterms:created xsi:type="dcterms:W3CDTF">2025-08-18T08:35:31Z</dcterms:created>
  <dcterms:modified xsi:type="dcterms:W3CDTF">2025-08-18T08:35:57Z</dcterms:modified>
</cp:coreProperties>
</file>