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5\"/>
    </mc:Choice>
  </mc:AlternateContent>
  <xr:revisionPtr revIDLastSave="0" documentId="8_{C50E0600-C179-455B-99A1-78A885C83DE6}" xr6:coauthVersionLast="47" xr6:coauthVersionMax="47" xr10:uidLastSave="{00000000-0000-0000-0000-000000000000}"/>
  <bookViews>
    <workbookView xWindow="-108" yWindow="-108" windowWidth="23256" windowHeight="12456" xr2:uid="{C57BEEBD-9C20-4F3A-A21F-31E1FF3A1698}"/>
  </bookViews>
  <sheets>
    <sheet name="IRE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1" l="1"/>
  <c r="U43" i="1" s="1"/>
  <c r="R43" i="1"/>
  <c r="T43" i="1" s="1"/>
  <c r="U41" i="1"/>
  <c r="T41" i="1"/>
  <c r="J41" i="1"/>
  <c r="U40" i="1"/>
  <c r="T40" i="1"/>
  <c r="U39" i="1"/>
  <c r="T39" i="1"/>
  <c r="K39" i="1"/>
  <c r="K41" i="1" s="1"/>
  <c r="U38" i="1"/>
  <c r="T38" i="1"/>
  <c r="U37" i="1"/>
  <c r="T37" i="1"/>
  <c r="U36" i="1"/>
  <c r="T36" i="1"/>
  <c r="O36" i="1"/>
  <c r="U35" i="1"/>
  <c r="T35" i="1"/>
  <c r="G34" i="1"/>
  <c r="H34" i="1" s="1"/>
  <c r="E34" i="1"/>
  <c r="E35" i="1" s="1"/>
  <c r="D34" i="1"/>
  <c r="D35" i="1" s="1"/>
  <c r="AD31" i="1"/>
  <c r="Y31" i="1"/>
  <c r="T31" i="1"/>
  <c r="AC30" i="1"/>
  <c r="AB30" i="1"/>
  <c r="AD30" i="1" s="1"/>
  <c r="Y30" i="1"/>
  <c r="X30" i="1"/>
  <c r="W30" i="1"/>
  <c r="T30" i="1"/>
  <c r="S30" i="1"/>
  <c r="R30" i="1"/>
  <c r="AD29" i="1"/>
  <c r="Y29" i="1"/>
  <c r="T29" i="1"/>
  <c r="AD28" i="1"/>
  <c r="Y28" i="1"/>
  <c r="T28" i="1"/>
  <c r="AD27" i="1"/>
  <c r="Y27" i="1"/>
  <c r="T27" i="1"/>
  <c r="O27" i="1"/>
  <c r="N27" i="1"/>
  <c r="M27" i="1"/>
  <c r="L27" i="1"/>
  <c r="K27" i="1"/>
  <c r="H27" i="1"/>
  <c r="G27" i="1"/>
  <c r="F27" i="1"/>
  <c r="E27" i="1"/>
  <c r="D27" i="1"/>
  <c r="AD26" i="1"/>
  <c r="Y26" i="1"/>
  <c r="T26" i="1"/>
  <c r="O26" i="1"/>
  <c r="N26" i="1"/>
  <c r="M26" i="1"/>
  <c r="H26" i="1"/>
  <c r="G26" i="1"/>
  <c r="F26" i="1"/>
  <c r="E26" i="1"/>
  <c r="D26" i="1"/>
  <c r="AD25" i="1"/>
  <c r="Y25" i="1"/>
  <c r="T25" i="1"/>
  <c r="O25" i="1"/>
  <c r="N25" i="1"/>
  <c r="M25" i="1"/>
  <c r="G25" i="1"/>
  <c r="F25" i="1"/>
  <c r="E25" i="1"/>
  <c r="N22" i="1"/>
  <c r="L22" i="1"/>
  <c r="H22" i="1"/>
  <c r="G22" i="1"/>
  <c r="K22" i="1" s="1"/>
  <c r="F22" i="1"/>
  <c r="E22" i="1"/>
  <c r="L21" i="1"/>
  <c r="K21" i="1"/>
  <c r="H21" i="1"/>
  <c r="H20" i="1"/>
  <c r="M19" i="1"/>
  <c r="H19" i="1"/>
  <c r="H25" i="1" s="1"/>
  <c r="H30" i="1" s="1"/>
  <c r="H18" i="1"/>
  <c r="H17" i="1"/>
  <c r="H16" i="1"/>
  <c r="H15" i="1"/>
  <c r="H14" i="1"/>
  <c r="M11" i="1"/>
  <c r="I11" i="1"/>
  <c r="C11" i="1"/>
  <c r="B11" i="1"/>
  <c r="N8" i="1"/>
  <c r="M8" i="1"/>
  <c r="L8" i="1"/>
  <c r="K8" i="1"/>
  <c r="J8" i="1"/>
  <c r="I8" i="1"/>
  <c r="F8" i="1"/>
  <c r="N7" i="1"/>
  <c r="H7" i="1"/>
  <c r="H8" i="1" s="1"/>
  <c r="G7" i="1"/>
  <c r="F7" i="1"/>
  <c r="D7" i="1"/>
  <c r="N6" i="1"/>
  <c r="H6" i="1"/>
  <c r="K11" i="1" s="1"/>
  <c r="F6" i="1"/>
  <c r="E6" i="1"/>
  <c r="E8" i="1" s="1"/>
  <c r="D6" i="1"/>
  <c r="D8" i="1" s="1"/>
  <c r="C6" i="1"/>
  <c r="N11" i="1" s="1"/>
  <c r="F35" i="1" l="1"/>
  <c r="E36" i="1"/>
  <c r="L39" i="1"/>
  <c r="L41" i="1"/>
  <c r="M39" i="1" s="1"/>
  <c r="O11" i="1" s="1"/>
  <c r="C8" i="1"/>
  <c r="F34" i="1"/>
  <c r="L11" i="1"/>
  <c r="D36" i="1"/>
  <c r="F31" i="1" l="1"/>
  <c r="G6" i="1"/>
  <c r="F36" i="1"/>
  <c r="G35" i="1"/>
  <c r="G36" i="1" l="1"/>
  <c r="H36" i="1" s="1"/>
  <c r="H35" i="1"/>
  <c r="G8" i="1"/>
  <c r="D11" i="1"/>
  <c r="E11" i="1"/>
</calcChain>
</file>

<file path=xl/sharedStrings.xml><?xml version="1.0" encoding="utf-8"?>
<sst xmlns="http://schemas.openxmlformats.org/spreadsheetml/2006/main" count="166" uniqueCount="101">
  <si>
    <t>IREDA</t>
  </si>
  <si>
    <t>MARKET</t>
  </si>
  <si>
    <t>TRAIL</t>
  </si>
  <si>
    <t>INCOME</t>
  </si>
  <si>
    <t>BALANCESHEET</t>
  </si>
  <si>
    <t>COMPANY</t>
  </si>
  <si>
    <t>PRICE</t>
  </si>
  <si>
    <t>MARKETCAP</t>
  </si>
  <si>
    <t>AUM</t>
  </si>
  <si>
    <t>SALES</t>
  </si>
  <si>
    <t>PROFIT</t>
  </si>
  <si>
    <t>TRAIL_EPS</t>
  </si>
  <si>
    <t>FV</t>
  </si>
  <si>
    <t>Equity</t>
  </si>
  <si>
    <t>TOT.EQ</t>
  </si>
  <si>
    <t>ADVANCES</t>
  </si>
  <si>
    <t>ASSETS</t>
  </si>
  <si>
    <t>LIABILITIES</t>
  </si>
  <si>
    <t>Last Year_24</t>
  </si>
  <si>
    <t>Growth</t>
  </si>
  <si>
    <t>MARGIN</t>
  </si>
  <si>
    <t>SALES GRO</t>
  </si>
  <si>
    <t>ROA</t>
  </si>
  <si>
    <t>ROE</t>
  </si>
  <si>
    <t>YIELD@ADV</t>
  </si>
  <si>
    <t>COB</t>
  </si>
  <si>
    <t>NIM</t>
  </si>
  <si>
    <t>GNPA%</t>
  </si>
  <si>
    <t>CRAR%</t>
  </si>
  <si>
    <t>F_YIELD</t>
  </si>
  <si>
    <t>TRAIL_PE</t>
  </si>
  <si>
    <t>BOOKVALUE</t>
  </si>
  <si>
    <t>P/BV X</t>
  </si>
  <si>
    <t>PEG</t>
  </si>
  <si>
    <t>Actual</t>
  </si>
  <si>
    <t>Year</t>
  </si>
  <si>
    <t>REVENUE</t>
  </si>
  <si>
    <t>Profit</t>
  </si>
  <si>
    <t>EPS</t>
  </si>
  <si>
    <t>Margin</t>
  </si>
  <si>
    <t>PriceHigh</t>
  </si>
  <si>
    <t>PriceLow</t>
  </si>
  <si>
    <t>HPE</t>
  </si>
  <si>
    <t>LPE</t>
  </si>
  <si>
    <t>Researve</t>
  </si>
  <si>
    <t>GROSS NPA%</t>
  </si>
  <si>
    <t>FY_17</t>
  </si>
  <si>
    <t>NOT LISTED</t>
  </si>
  <si>
    <t>FY_18</t>
  </si>
  <si>
    <t>FY_19</t>
  </si>
  <si>
    <t>FY-20</t>
  </si>
  <si>
    <t>FY-21</t>
  </si>
  <si>
    <t>FY-22</t>
  </si>
  <si>
    <t>FY_23</t>
  </si>
  <si>
    <t>IPO</t>
  </si>
  <si>
    <t>FY_24</t>
  </si>
  <si>
    <t>TRAIL_FY25</t>
  </si>
  <si>
    <t>GROWTH</t>
  </si>
  <si>
    <t>Sales</t>
  </si>
  <si>
    <t>RESULT</t>
  </si>
  <si>
    <t>9M_FY25</t>
  </si>
  <si>
    <t>9M_FY24</t>
  </si>
  <si>
    <t>Q3_FY25</t>
  </si>
  <si>
    <t>Q3_FY24</t>
  </si>
  <si>
    <t>H1_FY25</t>
  </si>
  <si>
    <t>H1_FY24</t>
  </si>
  <si>
    <t>Growth 5Year</t>
  </si>
  <si>
    <t>Growth 3Year</t>
  </si>
  <si>
    <t>Growth CY</t>
  </si>
  <si>
    <t>COST</t>
  </si>
  <si>
    <t>EST_GROTH</t>
  </si>
  <si>
    <t>YEAR</t>
  </si>
  <si>
    <t>TREND</t>
  </si>
  <si>
    <t>FY24</t>
  </si>
  <si>
    <t>Q1_FY25</t>
  </si>
  <si>
    <t>EST_FY25</t>
  </si>
  <si>
    <t>LONG TERM</t>
  </si>
  <si>
    <t>FY_2025</t>
  </si>
  <si>
    <t>Expectation</t>
  </si>
  <si>
    <t>FAIRVALUE</t>
  </si>
  <si>
    <t>fy_2025</t>
  </si>
  <si>
    <t>MAJOR_COST</t>
  </si>
  <si>
    <t>SHARE</t>
  </si>
  <si>
    <t>fy_2030</t>
  </si>
  <si>
    <t>TRAIL-EPS</t>
  </si>
  <si>
    <t>Q4_FY24</t>
  </si>
  <si>
    <t>Q2_FY25</t>
  </si>
  <si>
    <t>FINANCE</t>
  </si>
  <si>
    <t>fy_2035</t>
  </si>
  <si>
    <t>EMPLOYEE BENEFIT</t>
  </si>
  <si>
    <t>IMPARIMENT</t>
  </si>
  <si>
    <t>EPS_24</t>
  </si>
  <si>
    <t>F_EPS_25</t>
  </si>
  <si>
    <t>F_PEG</t>
  </si>
  <si>
    <t>OTHERCOST</t>
  </si>
  <si>
    <t>D&amp;A</t>
  </si>
  <si>
    <t>PE_24</t>
  </si>
  <si>
    <t>F_PE_25</t>
  </si>
  <si>
    <t>TRANSACTION LOSS</t>
  </si>
  <si>
    <t>CSR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</si>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</sst>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8">
    <font>
      <sz val="10"/>
      <color rgb="FF000000"/>
      <name val="Calibri"/>
      <scheme val="minor"/>
    </font>
    <font>
      <sz val="11"/>
      <color theme="1"/>
      <name val="Calibri"/>
    </font>
    <font>
      <sz val="36"/>
      <color rgb="FFFFFFFF"/>
      <name val="Calibri"/>
    </font>
    <font>
      <sz val="10"/>
      <color theme="1"/>
      <name val="Calibri"/>
      <scheme val="minor"/>
    </font>
    <font>
      <b/>
      <sz val="11"/>
      <color rgb="FFFFFFFF"/>
      <name val="&quot;Source Code Pro&quot;"/>
    </font>
    <font>
      <sz val="11"/>
      <color theme="1"/>
      <name val="&quot;Source Code Pro&quot;"/>
    </font>
    <font>
      <b/>
      <i/>
      <sz val="11"/>
      <color theme="1"/>
      <name val="Calibri"/>
    </font>
    <font>
      <b/>
      <i/>
      <sz val="11"/>
      <color theme="1"/>
      <name val="&quot;Source Code Pro&quot;"/>
    </font>
    <font>
      <sz val="20"/>
      <color theme="1"/>
      <name val="&quot;Source Code Pro&quot;"/>
    </font>
    <font>
      <sz val="10"/>
      <name val="Arial"/>
    </font>
    <font>
      <sz val="11"/>
      <color rgb="FF9C0006"/>
      <name val="&quot;Source Code Pro&quot;"/>
    </font>
    <font>
      <sz val="11"/>
      <color rgb="FF000000"/>
      <name val="Calibri"/>
    </font>
    <font>
      <b/>
      <sz val="11"/>
      <color rgb="FFFFFFFF"/>
      <name val="Calibri"/>
    </font>
    <font>
      <b/>
      <i/>
      <sz val="11"/>
      <color rgb="FF000000"/>
      <name val="&quot;Source Code Pro&quot;"/>
    </font>
    <font>
      <b/>
      <i/>
      <sz val="11"/>
      <color rgb="FF7F7F7F"/>
      <name val="&quot;Source Code Pro&quot;"/>
    </font>
    <font>
      <sz val="33"/>
      <color theme="1"/>
      <name val="Calibri"/>
    </font>
    <font>
      <i/>
      <u/>
      <sz val="11"/>
      <color theme="1"/>
      <name val="Arial"/>
    </font>
    <font>
      <i/>
      <u/>
      <sz val="11"/>
      <color theme="1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4F81BD"/>
        <bgColor rgb="FF4F81BD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67C295"/>
        <bgColor rgb="FF67C295"/>
      </patternFill>
    </fill>
    <fill>
      <patternFill patternType="solid">
        <fgColor rgb="FF63BE7B"/>
        <bgColor rgb="FF63BE7B"/>
      </patternFill>
    </fill>
    <fill>
      <patternFill patternType="solid">
        <fgColor rgb="FFFEFFFF"/>
        <bgColor rgb="FFFEFFFF"/>
      </patternFill>
    </fill>
    <fill>
      <patternFill patternType="solid">
        <fgColor rgb="FFCCCCCC"/>
        <bgColor rgb="FFCCCCCC"/>
      </patternFill>
    </fill>
    <fill>
      <patternFill patternType="solid">
        <fgColor rgb="FFFEFDFD"/>
        <bgColor rgb="FFFEFDFD"/>
      </patternFill>
    </fill>
    <fill>
      <patternFill patternType="solid">
        <fgColor rgb="FFF9FDFB"/>
        <bgColor rgb="FFF9FDFB"/>
      </patternFill>
    </fill>
    <fill>
      <patternFill patternType="solid">
        <fgColor rgb="FFFAE8E7"/>
        <bgColor rgb="FFFAE8E7"/>
      </patternFill>
    </fill>
    <fill>
      <patternFill patternType="solid">
        <fgColor rgb="FFFBFEFC"/>
        <bgColor rgb="FFFBFEFC"/>
      </patternFill>
    </fill>
    <fill>
      <patternFill patternType="solid">
        <fgColor rgb="FFFCFEFD"/>
        <bgColor rgb="FFFCFEFD"/>
      </patternFill>
    </fill>
    <fill>
      <patternFill patternType="solid">
        <fgColor rgb="FFE67C73"/>
        <bgColor rgb="FFE67C73"/>
      </patternFill>
    </fill>
    <fill>
      <patternFill patternType="solid">
        <fgColor rgb="FFD9D9D9"/>
        <bgColor rgb="FFD9D9D9"/>
      </patternFill>
    </fill>
    <fill>
      <patternFill patternType="solid">
        <fgColor rgb="FF57BB8A"/>
        <bgColor rgb="FF57BB8A"/>
      </patternFill>
    </fill>
    <fill>
      <patternFill patternType="solid">
        <fgColor rgb="FFF3FAF7"/>
        <bgColor rgb="FFF3FAF7"/>
      </patternFill>
    </fill>
    <fill>
      <patternFill patternType="solid">
        <fgColor rgb="FF85CEAA"/>
        <bgColor rgb="FF85CEAA"/>
      </patternFill>
    </fill>
    <fill>
      <patternFill patternType="solid">
        <fgColor rgb="FF79C9A2"/>
        <bgColor rgb="FF79C9A2"/>
      </patternFill>
    </fill>
    <fill>
      <patternFill patternType="solid">
        <fgColor rgb="FFF6D4D1"/>
        <bgColor rgb="FFF6D4D1"/>
      </patternFill>
    </fill>
    <fill>
      <patternFill patternType="solid">
        <fgColor rgb="FFF9DBD8"/>
        <bgColor rgb="FFF9DB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4" fontId="1" fillId="2" borderId="0" xfId="0" applyNumberFormat="1" applyFont="1" applyFill="1"/>
    <xf numFmtId="0" fontId="2" fillId="3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9" fontId="1" fillId="2" borderId="1" xfId="0" applyNumberFormat="1" applyFont="1" applyFill="1" applyBorder="1"/>
    <xf numFmtId="0" fontId="3" fillId="0" borderId="0" xfId="0" applyFont="1"/>
    <xf numFmtId="0" fontId="4" fillId="4" borderId="2" xfId="0" applyFont="1" applyFill="1" applyBorder="1"/>
    <xf numFmtId="0" fontId="4" fillId="4" borderId="1" xfId="0" applyFont="1" applyFill="1" applyBorder="1"/>
    <xf numFmtId="0" fontId="5" fillId="0" borderId="2" xfId="0" applyFont="1" applyBorder="1"/>
    <xf numFmtId="1" fontId="5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/>
    <xf numFmtId="164" fontId="1" fillId="0" borderId="3" xfId="0" applyNumberFormat="1" applyFont="1" applyBorder="1"/>
    <xf numFmtId="0" fontId="1" fillId="0" borderId="2" xfId="0" applyFont="1" applyBorder="1" applyAlignment="1">
      <alignment horizontal="right"/>
    </xf>
    <xf numFmtId="9" fontId="1" fillId="0" borderId="0" xfId="0" applyNumberFormat="1" applyFont="1"/>
    <xf numFmtId="0" fontId="1" fillId="0" borderId="3" xfId="0" applyFont="1" applyBorder="1"/>
    <xf numFmtId="0" fontId="5" fillId="0" borderId="3" xfId="0" applyFont="1" applyBorder="1" applyAlignment="1">
      <alignment horizontal="right"/>
    </xf>
    <xf numFmtId="2" fontId="1" fillId="0" borderId="3" xfId="0" applyNumberFormat="1" applyFont="1" applyBorder="1"/>
    <xf numFmtId="0" fontId="6" fillId="5" borderId="3" xfId="0" applyFont="1" applyFill="1" applyBorder="1"/>
    <xf numFmtId="9" fontId="6" fillId="5" borderId="3" xfId="0" applyNumberFormat="1" applyFont="1" applyFill="1" applyBorder="1"/>
    <xf numFmtId="9" fontId="3" fillId="0" borderId="0" xfId="0" applyNumberFormat="1" applyFont="1"/>
    <xf numFmtId="4" fontId="1" fillId="0" borderId="0" xfId="0" applyNumberFormat="1" applyFont="1"/>
    <xf numFmtId="4" fontId="1" fillId="2" borderId="4" xfId="0" applyNumberFormat="1" applyFont="1" applyFill="1" applyBorder="1"/>
    <xf numFmtId="9" fontId="4" fillId="4" borderId="2" xfId="0" applyNumberFormat="1" applyFont="1" applyFill="1" applyBorder="1"/>
    <xf numFmtId="9" fontId="7" fillId="6" borderId="5" xfId="0" applyNumberFormat="1" applyFont="1" applyFill="1" applyBorder="1" applyAlignment="1">
      <alignment horizontal="right"/>
    </xf>
    <xf numFmtId="165" fontId="7" fillId="6" borderId="5" xfId="0" applyNumberFormat="1" applyFont="1" applyFill="1" applyBorder="1" applyAlignment="1">
      <alignment horizontal="right"/>
    </xf>
    <xf numFmtId="10" fontId="7" fillId="6" borderId="5" xfId="0" applyNumberFormat="1" applyFont="1" applyFill="1" applyBorder="1" applyAlignment="1">
      <alignment horizontal="right"/>
    </xf>
    <xf numFmtId="166" fontId="7" fillId="6" borderId="5" xfId="0" applyNumberFormat="1" applyFont="1" applyFill="1" applyBorder="1" applyAlignment="1">
      <alignment horizontal="right"/>
    </xf>
    <xf numFmtId="3" fontId="7" fillId="6" borderId="5" xfId="0" applyNumberFormat="1" applyFont="1" applyFill="1" applyBorder="1" applyAlignment="1">
      <alignment horizontal="right"/>
    </xf>
    <xf numFmtId="1" fontId="7" fillId="6" borderId="5" xfId="0" applyNumberFormat="1" applyFont="1" applyFill="1" applyBorder="1" applyAlignment="1">
      <alignment horizontal="right"/>
    </xf>
    <xf numFmtId="164" fontId="7" fillId="6" borderId="5" xfId="0" applyNumberFormat="1" applyFont="1" applyFill="1" applyBorder="1" applyAlignment="1">
      <alignment horizontal="right"/>
    </xf>
    <xf numFmtId="0" fontId="1" fillId="0" borderId="1" xfId="0" applyFont="1" applyBorder="1"/>
    <xf numFmtId="1" fontId="1" fillId="0" borderId="0" xfId="0" applyNumberFormat="1" applyFont="1"/>
    <xf numFmtId="0" fontId="1" fillId="2" borderId="2" xfId="0" applyFont="1" applyFill="1" applyBorder="1"/>
    <xf numFmtId="1" fontId="5" fillId="2" borderId="2" xfId="0" applyNumberFormat="1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9" fontId="5" fillId="7" borderId="2" xfId="0" applyNumberFormat="1" applyFont="1" applyFill="1" applyBorder="1" applyAlignment="1">
      <alignment horizontal="right"/>
    </xf>
    <xf numFmtId="1" fontId="8" fillId="2" borderId="0" xfId="0" applyNumberFormat="1" applyFont="1" applyFill="1" applyAlignment="1">
      <alignment horizontal="center" vertical="center"/>
    </xf>
    <xf numFmtId="0" fontId="9" fillId="0" borderId="4" xfId="0" applyFont="1" applyBorder="1"/>
    <xf numFmtId="0" fontId="5" fillId="2" borderId="2" xfId="0" applyFont="1" applyFill="1" applyBorder="1" applyAlignment="1">
      <alignment horizontal="right"/>
    </xf>
    <xf numFmtId="166" fontId="1" fillId="0" borderId="2" xfId="0" applyNumberFormat="1" applyFont="1" applyBorder="1"/>
    <xf numFmtId="1" fontId="3" fillId="0" borderId="0" xfId="0" applyNumberFormat="1" applyFont="1"/>
    <xf numFmtId="1" fontId="10" fillId="2" borderId="2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1" fillId="8" borderId="3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164" fontId="3" fillId="0" borderId="0" xfId="0" applyNumberFormat="1" applyFont="1"/>
    <xf numFmtId="1" fontId="5" fillId="9" borderId="2" xfId="0" applyNumberFormat="1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3" fontId="5" fillId="10" borderId="3" xfId="0" applyNumberFormat="1" applyFont="1" applyFill="1" applyBorder="1" applyAlignment="1">
      <alignment horizontal="right"/>
    </xf>
    <xf numFmtId="166" fontId="3" fillId="0" borderId="0" xfId="0" applyNumberFormat="1" applyFont="1"/>
    <xf numFmtId="0" fontId="4" fillId="4" borderId="3" xfId="0" applyFont="1" applyFill="1" applyBorder="1"/>
    <xf numFmtId="0" fontId="12" fillId="4" borderId="3" xfId="0" applyFont="1" applyFill="1" applyBorder="1"/>
    <xf numFmtId="0" fontId="1" fillId="0" borderId="4" xfId="0" applyFont="1" applyBorder="1"/>
    <xf numFmtId="9" fontId="13" fillId="2" borderId="3" xfId="0" applyNumberFormat="1" applyFont="1" applyFill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9" fontId="1" fillId="2" borderId="3" xfId="0" applyNumberFormat="1" applyFont="1" applyFill="1" applyBorder="1"/>
    <xf numFmtId="9" fontId="14" fillId="2" borderId="3" xfId="0" applyNumberFormat="1" applyFont="1" applyFill="1" applyBorder="1" applyAlignment="1">
      <alignment horizontal="right"/>
    </xf>
    <xf numFmtId="0" fontId="5" fillId="0" borderId="3" xfId="0" applyFont="1" applyBorder="1"/>
    <xf numFmtId="9" fontId="5" fillId="11" borderId="3" xfId="0" applyNumberFormat="1" applyFont="1" applyFill="1" applyBorder="1" applyAlignment="1">
      <alignment horizontal="right"/>
    </xf>
    <xf numFmtId="9" fontId="14" fillId="10" borderId="3" xfId="0" applyNumberFormat="1" applyFont="1" applyFill="1" applyBorder="1" applyAlignment="1">
      <alignment horizontal="right"/>
    </xf>
    <xf numFmtId="3" fontId="14" fillId="10" borderId="3" xfId="0" applyNumberFormat="1" applyFont="1" applyFill="1" applyBorder="1" applyAlignment="1">
      <alignment horizontal="right"/>
    </xf>
    <xf numFmtId="9" fontId="5" fillId="12" borderId="3" xfId="0" applyNumberFormat="1" applyFont="1" applyFill="1" applyBorder="1" applyAlignment="1">
      <alignment horizontal="right"/>
    </xf>
    <xf numFmtId="166" fontId="1" fillId="0" borderId="0" xfId="0" applyNumberFormat="1" applyFont="1"/>
    <xf numFmtId="9" fontId="11" fillId="0" borderId="3" xfId="0" applyNumberFormat="1" applyFont="1" applyBorder="1"/>
    <xf numFmtId="166" fontId="11" fillId="0" borderId="3" xfId="0" applyNumberFormat="1" applyFont="1" applyBorder="1"/>
    <xf numFmtId="0" fontId="1" fillId="10" borderId="3" xfId="0" applyFont="1" applyFill="1" applyBorder="1"/>
    <xf numFmtId="9" fontId="1" fillId="0" borderId="3" xfId="0" applyNumberFormat="1" applyFont="1" applyBorder="1"/>
    <xf numFmtId="9" fontId="5" fillId="13" borderId="3" xfId="0" applyNumberFormat="1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9" fontId="5" fillId="14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/>
    <xf numFmtId="2" fontId="5" fillId="2" borderId="3" xfId="0" applyNumberFormat="1" applyFont="1" applyFill="1" applyBorder="1" applyAlignment="1">
      <alignment horizontal="right"/>
    </xf>
    <xf numFmtId="9" fontId="5" fillId="15" borderId="3" xfId="0" applyNumberFormat="1" applyFont="1" applyFill="1" applyBorder="1" applyAlignment="1">
      <alignment horizontal="right"/>
    </xf>
    <xf numFmtId="9" fontId="13" fillId="2" borderId="2" xfId="0" applyNumberFormat="1" applyFont="1" applyFill="1" applyBorder="1" applyAlignment="1">
      <alignment horizontal="right"/>
    </xf>
    <xf numFmtId="166" fontId="13" fillId="2" borderId="2" xfId="0" applyNumberFormat="1" applyFont="1" applyFill="1" applyBorder="1" applyAlignment="1">
      <alignment horizontal="right"/>
    </xf>
    <xf numFmtId="9" fontId="5" fillId="2" borderId="3" xfId="0" applyNumberFormat="1" applyFont="1" applyFill="1" applyBorder="1" applyAlignment="1">
      <alignment horizontal="right"/>
    </xf>
    <xf numFmtId="166" fontId="5" fillId="2" borderId="3" xfId="0" applyNumberFormat="1" applyFont="1" applyFill="1" applyBorder="1" applyAlignment="1">
      <alignment horizontal="right"/>
    </xf>
    <xf numFmtId="166" fontId="5" fillId="16" borderId="3" xfId="0" applyNumberFormat="1" applyFont="1" applyFill="1" applyBorder="1" applyAlignment="1">
      <alignment horizontal="right"/>
    </xf>
    <xf numFmtId="10" fontId="5" fillId="2" borderId="3" xfId="0" applyNumberFormat="1" applyFont="1" applyFill="1" applyBorder="1" applyAlignment="1">
      <alignment horizontal="right"/>
    </xf>
    <xf numFmtId="0" fontId="5" fillId="0" borderId="0" xfId="0" applyFont="1"/>
    <xf numFmtId="10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3" fillId="0" borderId="3" xfId="0" applyFont="1" applyBorder="1"/>
    <xf numFmtId="10" fontId="3" fillId="0" borderId="3" xfId="0" applyNumberFormat="1" applyFont="1" applyBorder="1"/>
    <xf numFmtId="1" fontId="5" fillId="17" borderId="2" xfId="0" applyNumberFormat="1" applyFont="1" applyFill="1" applyBorder="1" applyAlignment="1">
      <alignment horizontal="right"/>
    </xf>
    <xf numFmtId="164" fontId="5" fillId="17" borderId="2" xfId="0" applyNumberFormat="1" applyFont="1" applyFill="1" applyBorder="1" applyAlignment="1">
      <alignment horizontal="right"/>
    </xf>
    <xf numFmtId="1" fontId="4" fillId="4" borderId="3" xfId="0" applyNumberFormat="1" applyFont="1" applyFill="1" applyBorder="1"/>
    <xf numFmtId="9" fontId="5" fillId="18" borderId="3" xfId="0" applyNumberFormat="1" applyFont="1" applyFill="1" applyBorder="1" applyAlignment="1">
      <alignment horizontal="right"/>
    </xf>
    <xf numFmtId="9" fontId="5" fillId="19" borderId="3" xfId="0" applyNumberFormat="1" applyFont="1" applyFill="1" applyBorder="1" applyAlignment="1">
      <alignment horizontal="right"/>
    </xf>
    <xf numFmtId="1" fontId="5" fillId="2" borderId="3" xfId="0" applyNumberFormat="1" applyFont="1" applyFill="1" applyBorder="1"/>
    <xf numFmtId="9" fontId="5" fillId="20" borderId="3" xfId="0" applyNumberFormat="1" applyFont="1" applyFill="1" applyBorder="1" applyAlignment="1">
      <alignment horizontal="right"/>
    </xf>
    <xf numFmtId="9" fontId="5" fillId="16" borderId="3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right"/>
    </xf>
    <xf numFmtId="2" fontId="5" fillId="21" borderId="2" xfId="0" applyNumberFormat="1" applyFont="1" applyFill="1" applyBorder="1" applyAlignment="1">
      <alignment horizontal="center"/>
    </xf>
    <xf numFmtId="164" fontId="5" fillId="18" borderId="2" xfId="0" applyNumberFormat="1" applyFont="1" applyFill="1" applyBorder="1" applyAlignment="1">
      <alignment horizontal="center"/>
    </xf>
    <xf numFmtId="164" fontId="15" fillId="6" borderId="4" xfId="0" applyNumberFormat="1" applyFont="1" applyFill="1" applyBorder="1" applyAlignment="1">
      <alignment horizontal="center" vertical="center"/>
    </xf>
    <xf numFmtId="9" fontId="5" fillId="22" borderId="3" xfId="0" applyNumberFormat="1" applyFont="1" applyFill="1" applyBorder="1" applyAlignment="1">
      <alignment horizontal="right"/>
    </xf>
    <xf numFmtId="1" fontId="5" fillId="23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7" xfId="0" applyFont="1" applyFill="1" applyBorder="1" applyAlignment="1">
      <alignment horizontal="right"/>
    </xf>
    <xf numFmtId="9" fontId="17" fillId="0" borderId="7" xfId="0" applyNumberFormat="1" applyFont="1" applyBorder="1" applyAlignment="1">
      <alignment horizontal="right"/>
    </xf>
    <xf numFmtId="9" fontId="16" fillId="2" borderId="7" xfId="0" applyNumberFormat="1" applyFont="1" applyFill="1" applyBorder="1" applyAlignment="1">
      <alignment horizontal="right"/>
    </xf>
    <xf numFmtId="9" fontId="1" fillId="2" borderId="0" xfId="0" applyNumberFormat="1" applyFont="1" applyFill="1"/>
    <xf numFmtId="10" fontId="1" fillId="2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3" fontId="1" fillId="2" borderId="0" xfId="0" applyNumberFormat="1" applyFont="1" applyFill="1"/>
    <xf numFmtId="3" fontId="3" fillId="0" borderId="0" xfId="0" applyNumberFormat="1" applyFont="1"/>
    <xf numFmtId="16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36</xdr:row>
      <xdr:rowOff>38100</xdr:rowOff>
    </xdr:from>
    <xdr:ext cx="7505700" cy="31908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3FD27D6F-5827-4F79-8A02-8FD65E6CC8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7078980"/>
          <a:ext cx="7505700" cy="3190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A3CC-21CC-4446-9011-A6E13C95FC14}">
  <sheetPr>
    <outlinePr summaryBelow="0" summaryRight="0"/>
  </sheetPr>
  <dimension ref="A1:AP984"/>
  <sheetViews>
    <sheetView showGridLines="0" tabSelected="1" workbookViewId="0">
      <selection activeCell="K11" sqref="K11"/>
    </sheetView>
  </sheetViews>
  <sheetFormatPr defaultColWidth="12.6640625" defaultRowHeight="15.75" customHeight="1"/>
  <cols>
    <col min="1" max="1" width="5.77734375" customWidth="1"/>
    <col min="12" max="12" width="14.21875" customWidth="1"/>
    <col min="17" max="17" width="17.88671875" customWidth="1"/>
    <col min="23" max="23" width="14.6640625" customWidth="1"/>
  </cols>
  <sheetData>
    <row r="1" spans="1:42" ht="15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5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  <c r="AI2" s="5"/>
      <c r="AJ2" s="5"/>
      <c r="AK2" s="5"/>
      <c r="AL2" s="5"/>
      <c r="AM2" s="5"/>
      <c r="AN2" s="5"/>
      <c r="AO2" s="5"/>
      <c r="AP2" s="5"/>
    </row>
    <row r="3" spans="1:42" ht="15.7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5"/>
      <c r="AI3" s="5"/>
      <c r="AJ3" s="5"/>
      <c r="AK3" s="5"/>
      <c r="AL3" s="5"/>
      <c r="AM3" s="5"/>
      <c r="AN3" s="5"/>
      <c r="AO3" s="5"/>
      <c r="AP3" s="5"/>
    </row>
    <row r="4" spans="1:42" ht="15.75" customHeight="1">
      <c r="A4" s="1"/>
      <c r="B4" s="6" t="s">
        <v>1</v>
      </c>
      <c r="C4" s="7"/>
      <c r="D4" s="6"/>
      <c r="E4" s="6" t="s">
        <v>2</v>
      </c>
      <c r="F4" s="6" t="s">
        <v>3</v>
      </c>
      <c r="G4" s="6"/>
      <c r="H4" s="6"/>
      <c r="I4" s="6"/>
      <c r="J4" s="6" t="s">
        <v>4</v>
      </c>
      <c r="K4" s="6"/>
      <c r="L4" s="6"/>
      <c r="N4" s="6"/>
      <c r="O4" s="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  <c r="AJ4" s="5"/>
      <c r="AK4" s="5"/>
      <c r="AL4" s="5"/>
      <c r="AM4" s="5"/>
      <c r="AN4" s="5"/>
      <c r="AO4" s="5"/>
      <c r="AP4" s="5"/>
    </row>
    <row r="5" spans="1:42" ht="15.75" customHeight="1"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0" t="s">
        <v>17</v>
      </c>
      <c r="O5" s="8"/>
      <c r="P5" s="8"/>
      <c r="Q5" s="8"/>
      <c r="R5" s="8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5"/>
      <c r="AI5" s="5"/>
      <c r="AJ5" s="5"/>
      <c r="AK5" s="5"/>
      <c r="AL5" s="5"/>
      <c r="AM5" s="5"/>
      <c r="AN5" s="5"/>
      <c r="AO5" s="5"/>
      <c r="AP5" s="5"/>
    </row>
    <row r="6" spans="1:42" ht="15.75" customHeight="1">
      <c r="B6" s="11" t="s">
        <v>0</v>
      </c>
      <c r="C6" s="12">
        <f ca="1">IFERROR(__xludf.DUMMYFUNCTION("GOOGLEFINANCE(""NSE:""&amp;B6,""PRICE"")"),147.7)</f>
        <v>147.69999999999999</v>
      </c>
      <c r="D6" s="13">
        <f ca="1">IFERROR(__xludf.DUMMYFUNCTION("GOOGLEFINANCE(""NSE:""&amp;B6,""MARKETCAP"")/10000000"),39610.9741006)</f>
        <v>39610.974100599997</v>
      </c>
      <c r="E6" s="14">
        <f t="shared" ref="E6:H6" si="0">D34</f>
        <v>80592.3</v>
      </c>
      <c r="F6" s="14">
        <f t="shared" si="0"/>
        <v>6600.79</v>
      </c>
      <c r="G6" s="14">
        <f t="shared" si="0"/>
        <v>1643.59671</v>
      </c>
      <c r="H6" s="15">
        <f t="shared" si="0"/>
        <v>6.7596000000000007</v>
      </c>
      <c r="I6" s="12">
        <v>10</v>
      </c>
      <c r="J6" s="13">
        <v>2687</v>
      </c>
      <c r="K6" s="16">
        <v>9336</v>
      </c>
      <c r="L6" s="16">
        <v>64564</v>
      </c>
      <c r="M6" s="16">
        <v>68749</v>
      </c>
      <c r="N6" s="13">
        <f t="shared" ref="N6:N7" si="1">M6-(K6+J6)</f>
        <v>56726</v>
      </c>
      <c r="O6" s="8"/>
      <c r="P6" s="8"/>
      <c r="Q6" s="8"/>
      <c r="R6" s="8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5"/>
      <c r="AI6" s="5"/>
      <c r="AJ6" s="5"/>
      <c r="AK6" s="17"/>
      <c r="AL6" s="17"/>
      <c r="AM6" s="17"/>
      <c r="AN6" s="17"/>
      <c r="AO6" s="17"/>
      <c r="AP6" s="5"/>
    </row>
    <row r="7" spans="1:42" ht="15.75" customHeight="1">
      <c r="B7" s="18" t="s">
        <v>18</v>
      </c>
      <c r="C7" s="18">
        <v>136</v>
      </c>
      <c r="D7" s="14">
        <f ca="1">C7*D6/C6</f>
        <v>36473.205671507108</v>
      </c>
      <c r="E7" s="19">
        <v>50580</v>
      </c>
      <c r="F7" s="14">
        <f t="shared" ref="F7:H7" si="2">E21</f>
        <v>4963</v>
      </c>
      <c r="G7" s="14">
        <f t="shared" si="2"/>
        <v>1252</v>
      </c>
      <c r="H7" s="20">
        <f t="shared" si="2"/>
        <v>5.16</v>
      </c>
      <c r="I7" s="18">
        <v>10</v>
      </c>
      <c r="J7" s="13">
        <v>2285</v>
      </c>
      <c r="K7" s="18">
        <v>6581</v>
      </c>
      <c r="L7" s="18">
        <v>47514</v>
      </c>
      <c r="M7" s="18">
        <v>51257</v>
      </c>
      <c r="N7" s="13">
        <f t="shared" si="1"/>
        <v>42391</v>
      </c>
      <c r="O7" s="8"/>
      <c r="P7" s="8"/>
      <c r="Q7" s="8"/>
      <c r="R7" s="8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17"/>
      <c r="AL7" s="17"/>
      <c r="AM7" s="17"/>
      <c r="AN7" s="17"/>
      <c r="AO7" s="17"/>
      <c r="AP7" s="5"/>
    </row>
    <row r="8" spans="1:42" ht="15.75" customHeight="1">
      <c r="B8" s="21" t="s">
        <v>19</v>
      </c>
      <c r="C8" s="22">
        <f t="shared" ref="C8:N8" ca="1" si="3">(C6/C7)-1</f>
        <v>8.6029411764705799E-2</v>
      </c>
      <c r="D8" s="22">
        <f t="shared" ca="1" si="3"/>
        <v>8.6029411764705799E-2</v>
      </c>
      <c r="E8" s="22">
        <f t="shared" si="3"/>
        <v>0.59336298932384346</v>
      </c>
      <c r="F8" s="22">
        <f t="shared" si="3"/>
        <v>0.33000000000000007</v>
      </c>
      <c r="G8" s="22">
        <f t="shared" si="3"/>
        <v>0.31277692492012776</v>
      </c>
      <c r="H8" s="22">
        <f t="shared" si="3"/>
        <v>0.31000000000000005</v>
      </c>
      <c r="I8" s="22">
        <f t="shared" si="3"/>
        <v>0</v>
      </c>
      <c r="J8" s="22">
        <f t="shared" si="3"/>
        <v>0.17592997811816202</v>
      </c>
      <c r="K8" s="22">
        <f t="shared" si="3"/>
        <v>0.41862938763105917</v>
      </c>
      <c r="L8" s="22">
        <f t="shared" si="3"/>
        <v>0.35884160457970293</v>
      </c>
      <c r="M8" s="22">
        <f t="shared" si="3"/>
        <v>0.34126070585481005</v>
      </c>
      <c r="N8" s="22">
        <f t="shared" si="3"/>
        <v>0.33816140218442592</v>
      </c>
      <c r="O8" s="23"/>
      <c r="P8" s="23"/>
      <c r="Q8" s="23"/>
      <c r="R8" s="23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7"/>
      <c r="AL8" s="17"/>
      <c r="AM8" s="17"/>
      <c r="AN8" s="17"/>
      <c r="AO8" s="17"/>
      <c r="AP8" s="5"/>
    </row>
    <row r="9" spans="1:42" ht="15.75" customHeight="1">
      <c r="A9" s="24"/>
      <c r="B9" s="17"/>
      <c r="C9" s="5"/>
      <c r="D9" s="5"/>
      <c r="E9" s="5"/>
      <c r="F9" s="5"/>
      <c r="H9" s="5"/>
      <c r="I9" s="5"/>
      <c r="J9" s="5"/>
      <c r="K9" s="5"/>
      <c r="L9" s="5"/>
      <c r="M9" s="5"/>
      <c r="N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17"/>
      <c r="AL9" s="17"/>
      <c r="AM9" s="17"/>
      <c r="AN9" s="17"/>
      <c r="AO9" s="17"/>
      <c r="AP9" s="5"/>
    </row>
    <row r="10" spans="1:42" ht="15.75" customHeight="1">
      <c r="A10" s="25"/>
      <c r="B10" s="9" t="s">
        <v>20</v>
      </c>
      <c r="C10" s="9" t="s">
        <v>21</v>
      </c>
      <c r="D10" s="9" t="s">
        <v>22</v>
      </c>
      <c r="E10" s="26" t="s">
        <v>23</v>
      </c>
      <c r="F10" s="9" t="s">
        <v>24</v>
      </c>
      <c r="G10" s="9" t="s">
        <v>25</v>
      </c>
      <c r="H10" s="9" t="s">
        <v>26</v>
      </c>
      <c r="I10" s="9" t="s">
        <v>27</v>
      </c>
      <c r="J10" s="9" t="s">
        <v>28</v>
      </c>
      <c r="K10" s="9" t="s">
        <v>29</v>
      </c>
      <c r="L10" s="9" t="s">
        <v>30</v>
      </c>
      <c r="M10" s="9" t="s">
        <v>31</v>
      </c>
      <c r="N10" s="9" t="s">
        <v>32</v>
      </c>
      <c r="O10" s="9" t="s">
        <v>33</v>
      </c>
      <c r="P10" s="5"/>
      <c r="Q10" s="4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  <c r="AI10" s="5"/>
      <c r="AJ10" s="5"/>
      <c r="AK10" s="17"/>
      <c r="AL10" s="17"/>
      <c r="AM10" s="17"/>
      <c r="AN10" s="17"/>
      <c r="AO10" s="17"/>
      <c r="AP10" s="5"/>
    </row>
    <row r="11" spans="1:42" ht="15.75" customHeight="1">
      <c r="A11" s="25"/>
      <c r="B11" s="27">
        <f>R30</f>
        <v>0.24741628772219926</v>
      </c>
      <c r="C11" s="27">
        <f>T26</f>
        <v>0.35404422054296103</v>
      </c>
      <c r="D11" s="27">
        <f>G6/M6</f>
        <v>2.390720897758513E-2</v>
      </c>
      <c r="E11" s="27">
        <f>G6/K6</f>
        <v>0.17604934768637531</v>
      </c>
      <c r="F11" s="28">
        <v>9.92</v>
      </c>
      <c r="G11" s="29">
        <v>7.8E-2</v>
      </c>
      <c r="H11" s="30">
        <v>3.3399999999999999E-2</v>
      </c>
      <c r="I11" s="29">
        <f>R31</f>
        <v>2.6800000000000001E-2</v>
      </c>
      <c r="J11" s="29">
        <v>0.2024</v>
      </c>
      <c r="K11" s="30">
        <f ca="1">H6/C6</f>
        <v>4.5765741367637114E-2</v>
      </c>
      <c r="L11" s="31">
        <f ca="1">C6/H6</f>
        <v>21.850405349428957</v>
      </c>
      <c r="M11" s="32">
        <f>(K6+J6)/(J6/I6)</f>
        <v>44.745068850018612</v>
      </c>
      <c r="N11" s="33">
        <f ca="1">C6/M11</f>
        <v>3.3009223987357559</v>
      </c>
      <c r="O11" s="33">
        <f ca="1">M39</f>
        <v>0.70485178546545024</v>
      </c>
      <c r="P11" s="5"/>
      <c r="Q11" s="4"/>
      <c r="R11" s="5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5"/>
      <c r="AJ11" s="5"/>
      <c r="AK11" s="17"/>
      <c r="AL11" s="17"/>
      <c r="AM11" s="17"/>
      <c r="AN11" s="5"/>
      <c r="AO11" s="5"/>
      <c r="AP11" s="5"/>
    </row>
    <row r="12" spans="1:42" ht="15.75" customHeight="1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4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5"/>
      <c r="AJ12" s="35"/>
      <c r="AK12" s="35"/>
      <c r="AL12" s="35"/>
      <c r="AM12" s="35"/>
      <c r="AN12" s="35"/>
      <c r="AO12" s="35"/>
      <c r="AP12" s="5"/>
    </row>
    <row r="13" spans="1:42" ht="15.75" customHeight="1">
      <c r="B13" s="9" t="s">
        <v>34</v>
      </c>
      <c r="C13" s="9" t="s">
        <v>35</v>
      </c>
      <c r="D13" s="9" t="s">
        <v>8</v>
      </c>
      <c r="E13" s="9" t="s">
        <v>36</v>
      </c>
      <c r="F13" s="9" t="s">
        <v>37</v>
      </c>
      <c r="G13" s="9" t="s">
        <v>38</v>
      </c>
      <c r="H13" s="9" t="s">
        <v>39</v>
      </c>
      <c r="I13" s="9" t="s">
        <v>40</v>
      </c>
      <c r="J13" s="9" t="s">
        <v>41</v>
      </c>
      <c r="K13" s="9" t="s">
        <v>42</v>
      </c>
      <c r="L13" s="9" t="s">
        <v>43</v>
      </c>
      <c r="M13" s="9" t="s">
        <v>13</v>
      </c>
      <c r="N13" s="9" t="s">
        <v>44</v>
      </c>
      <c r="O13" s="9" t="s">
        <v>45</v>
      </c>
      <c r="P13" s="8"/>
      <c r="Q13" s="8"/>
      <c r="S13" s="5"/>
      <c r="T13" s="5"/>
      <c r="U13" s="5"/>
      <c r="V13" s="5"/>
      <c r="W13" s="5"/>
      <c r="X13" s="4"/>
      <c r="Y13" s="4"/>
      <c r="Z13" s="4"/>
      <c r="AA13" s="4"/>
      <c r="AB13" s="4"/>
      <c r="AC13" s="5"/>
      <c r="AD13" s="5"/>
      <c r="AE13" s="5"/>
      <c r="AF13" s="5"/>
      <c r="AG13" s="5"/>
      <c r="AH13" s="5"/>
      <c r="AI13" s="5"/>
      <c r="AJ13" s="35"/>
      <c r="AK13" s="5"/>
      <c r="AL13" s="35"/>
      <c r="AM13" s="35"/>
      <c r="AN13" s="35"/>
      <c r="AO13" s="35"/>
      <c r="AP13" s="5"/>
    </row>
    <row r="14" spans="1:42" ht="15.75" customHeight="1">
      <c r="C14" s="9" t="s">
        <v>46</v>
      </c>
      <c r="D14" s="36"/>
      <c r="E14" s="36">
        <v>1331</v>
      </c>
      <c r="F14" s="37">
        <v>210</v>
      </c>
      <c r="G14" s="38">
        <v>267.74</v>
      </c>
      <c r="H14" s="39">
        <f t="shared" ref="H14:H21" si="4">F14/E14</f>
        <v>0.15777610818933133</v>
      </c>
      <c r="I14" s="40" t="s">
        <v>47</v>
      </c>
      <c r="J14" s="3"/>
      <c r="K14" s="3"/>
      <c r="L14" s="41"/>
      <c r="M14" s="37">
        <v>785</v>
      </c>
      <c r="N14" s="42">
        <v>1643</v>
      </c>
      <c r="O14" s="43"/>
      <c r="P14" s="44"/>
      <c r="Q14" s="23"/>
      <c r="S14" s="35"/>
      <c r="T14" s="35"/>
      <c r="U14" s="5"/>
      <c r="V14" s="5"/>
      <c r="W14" s="5"/>
      <c r="X14" s="4"/>
      <c r="Y14" s="4"/>
      <c r="Z14" s="4"/>
      <c r="AA14" s="4"/>
      <c r="AB14" s="4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5.75" customHeight="1">
      <c r="C15" s="9" t="s">
        <v>48</v>
      </c>
      <c r="D15" s="36"/>
      <c r="E15" s="36">
        <v>1810</v>
      </c>
      <c r="F15" s="37">
        <v>405</v>
      </c>
      <c r="G15" s="38">
        <v>5.17</v>
      </c>
      <c r="H15" s="39">
        <f t="shared" si="4"/>
        <v>0.22375690607734808</v>
      </c>
      <c r="I15" s="3"/>
      <c r="J15" s="3"/>
      <c r="K15" s="3"/>
      <c r="L15" s="41"/>
      <c r="M15" s="37">
        <v>785</v>
      </c>
      <c r="N15" s="42">
        <v>1661</v>
      </c>
      <c r="O15" s="43"/>
      <c r="P15" s="44"/>
      <c r="Q15" s="23"/>
      <c r="S15" s="35"/>
      <c r="T15" s="35"/>
      <c r="U15" s="5"/>
      <c r="V15" s="5"/>
      <c r="W15" s="5"/>
      <c r="X15" s="4"/>
      <c r="Y15" s="4"/>
      <c r="Z15" s="4"/>
      <c r="AA15" s="4"/>
      <c r="AB15" s="4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5.75" customHeight="1">
      <c r="C16" s="9" t="s">
        <v>49</v>
      </c>
      <c r="D16" s="36"/>
      <c r="E16" s="36">
        <v>2020</v>
      </c>
      <c r="F16" s="45">
        <v>250</v>
      </c>
      <c r="G16" s="38">
        <v>3.18</v>
      </c>
      <c r="H16" s="39">
        <f t="shared" si="4"/>
        <v>0.12376237623762376</v>
      </c>
      <c r="I16" s="3"/>
      <c r="J16" s="3"/>
      <c r="K16" s="3"/>
      <c r="L16" s="41"/>
      <c r="M16" s="37">
        <v>785</v>
      </c>
      <c r="N16" s="42">
        <v>1800</v>
      </c>
      <c r="O16" s="43"/>
      <c r="S16" s="35"/>
      <c r="T16" s="5"/>
      <c r="U16" s="5"/>
      <c r="V16" s="5"/>
      <c r="W16" s="5"/>
      <c r="X16" s="4"/>
      <c r="Y16" s="4"/>
      <c r="Z16" s="4"/>
      <c r="AA16" s="4"/>
      <c r="AB16" s="4"/>
      <c r="AC16" s="5"/>
      <c r="AD16" s="5"/>
      <c r="AE16" s="5"/>
      <c r="AF16" s="5"/>
      <c r="AG16" s="5"/>
      <c r="AH16" s="5"/>
      <c r="AI16" s="5"/>
      <c r="AJ16" s="35"/>
      <c r="AK16" s="5"/>
      <c r="AL16" s="35"/>
      <c r="AM16" s="35"/>
      <c r="AN16" s="35"/>
      <c r="AO16" s="35"/>
      <c r="AP16" s="5"/>
    </row>
    <row r="17" spans="1:42" ht="15.75" customHeight="1">
      <c r="C17" s="9" t="s">
        <v>50</v>
      </c>
      <c r="D17" s="36"/>
      <c r="E17" s="36">
        <v>2369</v>
      </c>
      <c r="F17" s="37">
        <v>215</v>
      </c>
      <c r="G17" s="38">
        <v>2.74</v>
      </c>
      <c r="H17" s="39">
        <f t="shared" si="4"/>
        <v>9.0755593077247787E-2</v>
      </c>
      <c r="I17" s="3"/>
      <c r="J17" s="3"/>
      <c r="K17" s="3"/>
      <c r="L17" s="41"/>
      <c r="M17" s="37">
        <v>785</v>
      </c>
      <c r="N17" s="42">
        <v>1737</v>
      </c>
      <c r="O17" s="43"/>
      <c r="S17" s="35"/>
      <c r="T17" s="5"/>
      <c r="U17" s="5"/>
      <c r="V17" s="5"/>
      <c r="W17" s="5"/>
      <c r="X17" s="4"/>
      <c r="Y17" s="4"/>
      <c r="Z17" s="4"/>
      <c r="AA17" s="4"/>
      <c r="AB17" s="4"/>
      <c r="AC17" s="5"/>
      <c r="AD17" s="5"/>
      <c r="AE17" s="5"/>
      <c r="AF17" s="5"/>
      <c r="AG17" s="5"/>
      <c r="AH17" s="5"/>
      <c r="AI17" s="5"/>
      <c r="AJ17" s="35"/>
      <c r="AK17" s="5"/>
      <c r="AL17" s="35"/>
      <c r="AM17" s="35"/>
      <c r="AN17" s="35"/>
      <c r="AO17" s="35"/>
      <c r="AP17" s="5"/>
    </row>
    <row r="18" spans="1:42" ht="15.75" customHeight="1">
      <c r="A18" s="46"/>
      <c r="C18" s="9" t="s">
        <v>51</v>
      </c>
      <c r="D18" s="47">
        <v>27854</v>
      </c>
      <c r="E18" s="37">
        <v>2655</v>
      </c>
      <c r="F18" s="37">
        <v>347</v>
      </c>
      <c r="G18" s="38">
        <v>4.41</v>
      </c>
      <c r="H18" s="39">
        <f t="shared" si="4"/>
        <v>0.13069679849340865</v>
      </c>
      <c r="I18" s="3"/>
      <c r="J18" s="3"/>
      <c r="K18" s="3"/>
      <c r="L18" s="41"/>
      <c r="M18" s="37">
        <v>785</v>
      </c>
      <c r="N18" s="42">
        <v>2211</v>
      </c>
      <c r="O18" s="43">
        <v>8.77E-2</v>
      </c>
      <c r="S18" s="35"/>
      <c r="T18" s="5"/>
      <c r="U18" s="5"/>
      <c r="V18" s="5"/>
      <c r="W18" s="5"/>
      <c r="X18" s="4"/>
      <c r="Y18" s="4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5.75" customHeight="1">
      <c r="A19" s="46"/>
      <c r="C19" s="9" t="s">
        <v>52</v>
      </c>
      <c r="D19" s="48">
        <v>33931</v>
      </c>
      <c r="E19" s="37">
        <v>2860</v>
      </c>
      <c r="F19" s="45">
        <v>634</v>
      </c>
      <c r="G19" s="38">
        <v>8.0299999999999994</v>
      </c>
      <c r="H19" s="39">
        <f t="shared" si="4"/>
        <v>0.22167832167832169</v>
      </c>
      <c r="I19" s="3"/>
      <c r="J19" s="3"/>
      <c r="K19" s="3"/>
      <c r="L19" s="41"/>
      <c r="M19" s="37">
        <f>M18+1500</f>
        <v>2285</v>
      </c>
      <c r="N19" s="42">
        <v>2983</v>
      </c>
      <c r="O19" s="43">
        <v>5.21E-2</v>
      </c>
      <c r="P19" s="49"/>
      <c r="Q19" s="23"/>
      <c r="S19" s="35"/>
      <c r="T19" s="5"/>
      <c r="U19" s="5"/>
      <c r="V19" s="5"/>
      <c r="W19" s="5"/>
      <c r="X19" s="4"/>
      <c r="Y19" s="4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5.75" customHeight="1">
      <c r="A20" s="46"/>
      <c r="C20" s="9" t="s">
        <v>53</v>
      </c>
      <c r="D20" s="48">
        <v>47076</v>
      </c>
      <c r="E20" s="50">
        <v>3482</v>
      </c>
      <c r="F20" s="37">
        <v>865</v>
      </c>
      <c r="G20" s="38">
        <v>3.78</v>
      </c>
      <c r="H20" s="39">
        <f t="shared" si="4"/>
        <v>0.24842044801838023</v>
      </c>
      <c r="I20" s="51"/>
      <c r="J20" s="51"/>
      <c r="K20" s="51"/>
      <c r="L20" s="52"/>
      <c r="M20" s="37">
        <v>2285</v>
      </c>
      <c r="N20" s="42">
        <v>3651</v>
      </c>
      <c r="O20" s="43">
        <v>3.2099999999999997E-2</v>
      </c>
      <c r="P20" s="8"/>
      <c r="Q20" s="23"/>
      <c r="S20" s="35"/>
      <c r="T20" s="5"/>
      <c r="U20" s="5"/>
      <c r="V20" s="5"/>
      <c r="W20" s="5"/>
      <c r="X20" s="4"/>
      <c r="Y20" s="4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5.75" customHeight="1">
      <c r="B21" s="9" t="s">
        <v>54</v>
      </c>
      <c r="C21" s="9" t="s">
        <v>55</v>
      </c>
      <c r="D21" s="48">
        <v>59698</v>
      </c>
      <c r="E21" s="50">
        <v>4963</v>
      </c>
      <c r="F21" s="37">
        <v>1252</v>
      </c>
      <c r="G21" s="38">
        <v>5.16</v>
      </c>
      <c r="H21" s="39">
        <f t="shared" si="4"/>
        <v>0.25226677412855125</v>
      </c>
      <c r="I21" s="44">
        <v>215</v>
      </c>
      <c r="J21" s="44">
        <v>50</v>
      </c>
      <c r="K21" s="53">
        <f t="shared" ref="K21:K22" si="5">I21/G21</f>
        <v>41.666666666666664</v>
      </c>
      <c r="L21" s="53">
        <f t="shared" ref="L21:L22" si="6">J21/G21</f>
        <v>9.6899224806201545</v>
      </c>
      <c r="M21" s="37">
        <v>2687</v>
      </c>
      <c r="N21" s="42">
        <v>5871</v>
      </c>
      <c r="O21" s="43">
        <v>2.3599999999999999E-2</v>
      </c>
      <c r="S21" s="35"/>
      <c r="T21" s="5"/>
      <c r="U21" s="5"/>
      <c r="V21" s="5"/>
      <c r="W21" s="5"/>
      <c r="X21" s="4"/>
      <c r="Y21" s="4"/>
      <c r="Z21" s="4"/>
      <c r="AA21" s="4"/>
      <c r="AB21" s="4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5.75" customHeight="1">
      <c r="C22" s="9" t="s">
        <v>56</v>
      </c>
      <c r="D22" s="48">
        <v>64564</v>
      </c>
      <c r="E22" s="50">
        <f>E21+R26-S26</f>
        <v>6228</v>
      </c>
      <c r="F22" s="37">
        <f>F21+R28-S28</f>
        <v>1534</v>
      </c>
      <c r="G22" s="38">
        <f>O36</f>
        <v>5.6999999999999993</v>
      </c>
      <c r="H22" s="39">
        <f>R30</f>
        <v>0.24741628772219926</v>
      </c>
      <c r="I22" s="44">
        <v>310</v>
      </c>
      <c r="J22" s="44">
        <v>137</v>
      </c>
      <c r="K22" s="53">
        <f t="shared" si="5"/>
        <v>54.385964912280706</v>
      </c>
      <c r="L22" s="53">
        <f t="shared" si="6"/>
        <v>24.03508771929825</v>
      </c>
      <c r="M22" s="37">
        <v>2687</v>
      </c>
      <c r="N22" s="37">
        <f>9110-M22</f>
        <v>6423</v>
      </c>
      <c r="O22" s="43">
        <v>2.1899999999999999E-2</v>
      </c>
      <c r="P22" s="5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5.75" customHeight="1"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ht="15.75" customHeight="1">
      <c r="A24" s="46"/>
      <c r="B24" s="9" t="s">
        <v>57</v>
      </c>
      <c r="C24" s="9" t="s">
        <v>35</v>
      </c>
      <c r="D24" s="55" t="s">
        <v>8</v>
      </c>
      <c r="E24" s="55" t="s">
        <v>58</v>
      </c>
      <c r="F24" s="55" t="s">
        <v>37</v>
      </c>
      <c r="G24" s="55" t="s">
        <v>38</v>
      </c>
      <c r="H24" s="55" t="s">
        <v>39</v>
      </c>
      <c r="I24" s="55" t="s">
        <v>40</v>
      </c>
      <c r="J24" s="55" t="s">
        <v>41</v>
      </c>
      <c r="K24" s="55" t="s">
        <v>42</v>
      </c>
      <c r="L24" s="55" t="s">
        <v>43</v>
      </c>
      <c r="M24" s="55" t="s">
        <v>13</v>
      </c>
      <c r="N24" s="55" t="s">
        <v>44</v>
      </c>
      <c r="O24" s="55" t="s">
        <v>45</v>
      </c>
      <c r="P24" s="8"/>
      <c r="Q24" s="55" t="s">
        <v>59</v>
      </c>
      <c r="R24" s="55" t="s">
        <v>60</v>
      </c>
      <c r="S24" s="55" t="s">
        <v>61</v>
      </c>
      <c r="T24" s="56" t="s">
        <v>57</v>
      </c>
      <c r="U24" s="5"/>
      <c r="V24" s="55" t="s">
        <v>59</v>
      </c>
      <c r="W24" s="55" t="s">
        <v>62</v>
      </c>
      <c r="X24" s="55" t="s">
        <v>63</v>
      </c>
      <c r="Y24" s="56" t="s">
        <v>57</v>
      </c>
      <c r="AA24" s="55" t="s">
        <v>59</v>
      </c>
      <c r="AB24" s="55" t="s">
        <v>64</v>
      </c>
      <c r="AC24" s="55" t="s">
        <v>65</v>
      </c>
      <c r="AD24" s="56" t="s">
        <v>57</v>
      </c>
      <c r="AE24" s="5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ht="15.75" customHeight="1">
      <c r="A25" s="4"/>
      <c r="B25" s="57"/>
      <c r="C25" s="9" t="s">
        <v>66</v>
      </c>
      <c r="D25" s="58"/>
      <c r="E25" s="58">
        <f t="shared" ref="E25:G25" si="7">(E21/E16)^(1/5)-1</f>
        <v>0.1969570888729113</v>
      </c>
      <c r="F25" s="58">
        <f t="shared" si="7"/>
        <v>0.38017089265521031</v>
      </c>
      <c r="G25" s="58">
        <f t="shared" si="7"/>
        <v>0.10165222600969726</v>
      </c>
      <c r="H25" s="58">
        <f>MEDIAN(H16:H21)</f>
        <v>0.17618756008586517</v>
      </c>
      <c r="I25" s="59"/>
      <c r="J25" s="59"/>
      <c r="K25" s="59"/>
      <c r="L25" s="59"/>
      <c r="M25" s="60">
        <f t="shared" ref="M25:N25" si="8">(M21/M16)^(1/5)-1</f>
        <v>0.27902667455207153</v>
      </c>
      <c r="N25" s="60">
        <f t="shared" si="8"/>
        <v>0.26674125573360064</v>
      </c>
      <c r="O25" s="61">
        <f>MEDIAN(O16:O21)</f>
        <v>4.2099999999999999E-2</v>
      </c>
      <c r="Q25" s="62" t="s">
        <v>8</v>
      </c>
      <c r="R25" s="19">
        <v>68960</v>
      </c>
      <c r="S25" s="19">
        <v>50580</v>
      </c>
      <c r="T25" s="63">
        <f t="shared" ref="T25:T29" si="9">(R25/S25)^(1/1)-1</f>
        <v>0.36338473705021745</v>
      </c>
      <c r="U25" s="5"/>
      <c r="V25" s="62" t="s">
        <v>8</v>
      </c>
      <c r="W25" s="19">
        <v>68960</v>
      </c>
      <c r="X25" s="19">
        <v>50580</v>
      </c>
      <c r="Y25" s="63">
        <f t="shared" ref="Y25:Y29" si="10">(W25/X25)^(1/1)-1</f>
        <v>0.36338473705021745</v>
      </c>
      <c r="AA25" s="62" t="s">
        <v>8</v>
      </c>
      <c r="AB25" s="19">
        <v>64564</v>
      </c>
      <c r="AC25" s="19">
        <v>47514</v>
      </c>
      <c r="AD25" s="63">
        <f t="shared" ref="AD25:AD29" si="11">(AB25/AC25)^(1/1)-1</f>
        <v>0.35884160457970293</v>
      </c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ht="15.75" customHeight="1">
      <c r="A26" s="4"/>
      <c r="B26" s="57"/>
      <c r="C26" s="9" t="s">
        <v>67</v>
      </c>
      <c r="D26" s="58">
        <f t="shared" ref="D26:G26" si="12">(D21/D18)^(1/3)-1</f>
        <v>0.28931015545426586</v>
      </c>
      <c r="E26" s="58">
        <f t="shared" si="12"/>
        <v>0.23185592461951376</v>
      </c>
      <c r="F26" s="58">
        <f t="shared" si="12"/>
        <v>0.5337630985796209</v>
      </c>
      <c r="G26" s="58">
        <f t="shared" si="12"/>
        <v>5.3748664911163146E-2</v>
      </c>
      <c r="H26" s="58">
        <f>AVERAGE(H18:H21)</f>
        <v>0.21326558557966546</v>
      </c>
      <c r="I26" s="64"/>
      <c r="J26" s="64"/>
      <c r="K26" s="65"/>
      <c r="L26" s="65"/>
      <c r="M26" s="58">
        <f t="shared" ref="M26:N26" si="13">(M21/M18)^(1/3)-1</f>
        <v>0.50706738043073663</v>
      </c>
      <c r="N26" s="58">
        <f t="shared" si="13"/>
        <v>0.38475979548543204</v>
      </c>
      <c r="O26" s="61">
        <f>AVERAGE(O18:O21)</f>
        <v>4.8875000000000002E-2</v>
      </c>
      <c r="Q26" s="62" t="s">
        <v>9</v>
      </c>
      <c r="R26" s="19">
        <v>4838</v>
      </c>
      <c r="S26" s="19">
        <v>3573</v>
      </c>
      <c r="T26" s="66">
        <f t="shared" si="9"/>
        <v>0.35404422054296103</v>
      </c>
      <c r="U26" s="67"/>
      <c r="V26" s="62" t="s">
        <v>9</v>
      </c>
      <c r="W26" s="19">
        <v>1698</v>
      </c>
      <c r="X26" s="19">
        <v>1253</v>
      </c>
      <c r="Y26" s="66">
        <f t="shared" si="10"/>
        <v>0.35514764565043899</v>
      </c>
      <c r="AA26" s="62" t="s">
        <v>9</v>
      </c>
      <c r="AB26" s="19">
        <v>3140</v>
      </c>
      <c r="AC26" s="19">
        <v>2320</v>
      </c>
      <c r="AD26" s="66">
        <f t="shared" si="11"/>
        <v>0.35344827586206895</v>
      </c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ht="15.75" customHeight="1">
      <c r="A27" s="4"/>
      <c r="B27" s="5"/>
      <c r="C27" s="9" t="s">
        <v>68</v>
      </c>
      <c r="D27" s="68">
        <f t="shared" ref="D27:G27" si="14">(D21/D20)-1</f>
        <v>0.2681196363327385</v>
      </c>
      <c r="E27" s="68">
        <f t="shared" si="14"/>
        <v>0.42533026995979317</v>
      </c>
      <c r="F27" s="68">
        <f t="shared" si="14"/>
        <v>0.44739884393063578</v>
      </c>
      <c r="G27" s="68">
        <f t="shared" si="14"/>
        <v>0.36507936507936511</v>
      </c>
      <c r="H27" s="69">
        <f>H31</f>
        <v>0.249</v>
      </c>
      <c r="I27" s="70">
        <v>215</v>
      </c>
      <c r="J27" s="70">
        <v>50</v>
      </c>
      <c r="K27" s="53">
        <f>I27/G21</f>
        <v>41.666666666666664</v>
      </c>
      <c r="L27" s="53">
        <f>J27/G21</f>
        <v>9.6899224806201545</v>
      </c>
      <c r="M27" s="71">
        <f t="shared" ref="M27:N27" si="15">(M21/M20)-1</f>
        <v>0.17592997811816202</v>
      </c>
      <c r="N27" s="71">
        <f t="shared" si="15"/>
        <v>0.60805258833196385</v>
      </c>
      <c r="O27" s="71">
        <f>O21</f>
        <v>2.3599999999999999E-2</v>
      </c>
      <c r="Q27" s="62" t="s">
        <v>69</v>
      </c>
      <c r="R27" s="19">
        <v>3366</v>
      </c>
      <c r="S27" s="19">
        <v>2368</v>
      </c>
      <c r="T27" s="72">
        <f t="shared" si="9"/>
        <v>0.42145270270270263</v>
      </c>
      <c r="U27" s="5"/>
      <c r="V27" s="62" t="s">
        <v>69</v>
      </c>
      <c r="W27" s="19">
        <v>1161</v>
      </c>
      <c r="X27" s="19">
        <v>867</v>
      </c>
      <c r="Y27" s="72">
        <f t="shared" si="10"/>
        <v>0.33910034602076133</v>
      </c>
      <c r="AA27" s="62" t="s">
        <v>69</v>
      </c>
      <c r="AB27" s="19">
        <v>2205</v>
      </c>
      <c r="AC27" s="19">
        <v>1501</v>
      </c>
      <c r="AD27" s="72">
        <f t="shared" si="11"/>
        <v>0.46902065289806805</v>
      </c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ht="15.75" customHeight="1">
      <c r="A28" s="4"/>
      <c r="B28" s="34"/>
      <c r="C28" s="34"/>
      <c r="D28" s="34"/>
      <c r="E28" s="34"/>
      <c r="F28" s="34"/>
      <c r="G28" s="34"/>
      <c r="H28" s="34"/>
      <c r="I28" s="5"/>
      <c r="J28" s="34"/>
      <c r="K28" s="34"/>
      <c r="L28" s="34"/>
      <c r="M28" s="34"/>
      <c r="N28" s="34"/>
      <c r="O28" s="34"/>
      <c r="P28" s="57"/>
      <c r="Q28" s="73" t="s">
        <v>10</v>
      </c>
      <c r="R28" s="74">
        <v>1197</v>
      </c>
      <c r="S28" s="74">
        <v>915</v>
      </c>
      <c r="T28" s="75">
        <f t="shared" si="9"/>
        <v>0.30819672131147535</v>
      </c>
      <c r="U28" s="5"/>
      <c r="V28" s="73" t="s">
        <v>10</v>
      </c>
      <c r="W28" s="74">
        <v>425</v>
      </c>
      <c r="X28" s="74">
        <v>336</v>
      </c>
      <c r="Y28" s="75">
        <f t="shared" si="10"/>
        <v>0.26488095238095233</v>
      </c>
      <c r="AA28" s="73" t="s">
        <v>10</v>
      </c>
      <c r="AB28" s="74">
        <v>771</v>
      </c>
      <c r="AC28" s="74">
        <v>579</v>
      </c>
      <c r="AD28" s="75">
        <f t="shared" si="11"/>
        <v>0.33160621761658038</v>
      </c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ht="15.75" customHeight="1">
      <c r="A29" s="46"/>
      <c r="B29" s="9" t="s">
        <v>70</v>
      </c>
      <c r="C29" s="9" t="s">
        <v>71</v>
      </c>
      <c r="D29" s="9" t="s">
        <v>8</v>
      </c>
      <c r="E29" s="9" t="s">
        <v>58</v>
      </c>
      <c r="F29" s="9" t="s">
        <v>37</v>
      </c>
      <c r="G29" s="9" t="s">
        <v>38</v>
      </c>
      <c r="H29" s="9" t="s">
        <v>39</v>
      </c>
      <c r="I29" s="57"/>
      <c r="J29" s="55" t="s">
        <v>72</v>
      </c>
      <c r="K29" s="55" t="s">
        <v>73</v>
      </c>
      <c r="L29" s="55" t="s">
        <v>74</v>
      </c>
      <c r="M29" s="55" t="s">
        <v>64</v>
      </c>
      <c r="N29" s="55" t="s">
        <v>60</v>
      </c>
      <c r="O29" s="55" t="s">
        <v>75</v>
      </c>
      <c r="P29" s="5"/>
      <c r="Q29" s="76" t="s">
        <v>38</v>
      </c>
      <c r="R29" s="77">
        <v>4.45</v>
      </c>
      <c r="S29" s="77">
        <v>3.91</v>
      </c>
      <c r="T29" s="78">
        <f t="shared" si="9"/>
        <v>0.13810741687979533</v>
      </c>
      <c r="U29" s="67"/>
      <c r="V29" s="76" t="s">
        <v>38</v>
      </c>
      <c r="W29" s="77">
        <v>1.58</v>
      </c>
      <c r="X29" s="77">
        <v>1.38</v>
      </c>
      <c r="Y29" s="78">
        <f t="shared" si="10"/>
        <v>0.14492753623188426</v>
      </c>
      <c r="AA29" s="76" t="s">
        <v>38</v>
      </c>
      <c r="AB29" s="77">
        <v>2.87</v>
      </c>
      <c r="AC29" s="77">
        <v>2.54</v>
      </c>
      <c r="AD29" s="78">
        <f t="shared" si="11"/>
        <v>0.12992125984251968</v>
      </c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ht="15.75" customHeight="1">
      <c r="A30" s="4"/>
      <c r="B30" s="57"/>
      <c r="C30" s="9" t="s">
        <v>76</v>
      </c>
      <c r="D30" s="79">
        <v>0.2</v>
      </c>
      <c r="E30" s="79">
        <v>0.2</v>
      </c>
      <c r="F30" s="79">
        <v>0.2</v>
      </c>
      <c r="G30" s="79">
        <v>0.2</v>
      </c>
      <c r="H30" s="80">
        <f>AVERAGE(H25:H27)</f>
        <v>0.21281771522184356</v>
      </c>
      <c r="I30" s="57"/>
      <c r="J30" s="73" t="s">
        <v>9</v>
      </c>
      <c r="K30" s="81">
        <v>0.43</v>
      </c>
      <c r="L30" s="81">
        <v>0.32</v>
      </c>
      <c r="M30" s="81">
        <v>0.35</v>
      </c>
      <c r="N30" s="81">
        <v>0.35</v>
      </c>
      <c r="O30" s="81">
        <v>0.33</v>
      </c>
      <c r="P30" s="5"/>
      <c r="Q30" s="76" t="s">
        <v>20</v>
      </c>
      <c r="R30" s="82">
        <f t="shared" ref="R30:S30" si="16">R28/R26</f>
        <v>0.24741628772219926</v>
      </c>
      <c r="S30" s="82">
        <f t="shared" si="16"/>
        <v>0.25608732157850544</v>
      </c>
      <c r="T30" s="83">
        <f t="shared" ref="T30:T31" si="17">R30-S30</f>
        <v>-8.6710338563061873E-3</v>
      </c>
      <c r="U30" s="5"/>
      <c r="V30" s="76" t="s">
        <v>20</v>
      </c>
      <c r="W30" s="82">
        <f t="shared" ref="W30:X30" si="18">W28/W26</f>
        <v>0.25029446407538281</v>
      </c>
      <c r="X30" s="82">
        <f t="shared" si="18"/>
        <v>0.26815642458100558</v>
      </c>
      <c r="Y30" s="83">
        <f t="shared" ref="Y30:Y31" si="19">W30-X30</f>
        <v>-1.7861960505622776E-2</v>
      </c>
      <c r="AA30" s="76" t="s">
        <v>20</v>
      </c>
      <c r="AB30" s="82">
        <f t="shared" ref="AB30:AC30" si="20">AB28/AB26</f>
        <v>0.24554140127388535</v>
      </c>
      <c r="AC30" s="82">
        <f t="shared" si="20"/>
        <v>0.24956896551724139</v>
      </c>
      <c r="AD30" s="83">
        <f t="shared" ref="AD30:AD31" si="21">AB30-AC30</f>
        <v>-4.027564243356041E-3</v>
      </c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ht="14.4">
      <c r="A31" s="4"/>
      <c r="B31" s="57"/>
      <c r="C31" s="9" t="s">
        <v>77</v>
      </c>
      <c r="D31" s="79">
        <v>0.35</v>
      </c>
      <c r="E31" s="79">
        <v>0.33</v>
      </c>
      <c r="F31" s="79">
        <f>(F34/F21)-1</f>
        <v>0.31277692492012776</v>
      </c>
      <c r="G31" s="79">
        <v>0.31</v>
      </c>
      <c r="H31" s="80">
        <v>0.249</v>
      </c>
      <c r="I31" s="57"/>
      <c r="J31" s="73" t="s">
        <v>10</v>
      </c>
      <c r="K31" s="81">
        <v>0.45</v>
      </c>
      <c r="L31" s="81">
        <v>0.3</v>
      </c>
      <c r="M31" s="81">
        <v>0.33</v>
      </c>
      <c r="N31" s="81">
        <v>0.31</v>
      </c>
      <c r="O31" s="81">
        <v>0.31</v>
      </c>
      <c r="P31" s="5"/>
      <c r="Q31" s="73" t="s">
        <v>27</v>
      </c>
      <c r="R31" s="84">
        <v>2.6800000000000001E-2</v>
      </c>
      <c r="S31" s="84">
        <v>2.9000000000000001E-2</v>
      </c>
      <c r="T31" s="83">
        <f t="shared" si="17"/>
        <v>-2.2000000000000006E-3</v>
      </c>
      <c r="U31" s="67"/>
      <c r="V31" s="73" t="s">
        <v>27</v>
      </c>
      <c r="W31" s="84">
        <v>2.6800000000000001E-2</v>
      </c>
      <c r="X31" s="84">
        <v>2.9000000000000001E-2</v>
      </c>
      <c r="Y31" s="83">
        <f t="shared" si="19"/>
        <v>-2.2000000000000006E-3</v>
      </c>
      <c r="AA31" s="73" t="s">
        <v>27</v>
      </c>
      <c r="AB31" s="84">
        <v>2.1899999999999999E-2</v>
      </c>
      <c r="AC31" s="84">
        <v>3.1300000000000001E-2</v>
      </c>
      <c r="AD31" s="83">
        <f t="shared" si="21"/>
        <v>-9.4000000000000021E-3</v>
      </c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ht="14.4">
      <c r="A32" s="4"/>
      <c r="B32" s="5"/>
      <c r="C32" s="34"/>
      <c r="D32" s="34"/>
      <c r="E32" s="34"/>
      <c r="F32" s="34"/>
      <c r="G32" s="34"/>
      <c r="H32" s="34"/>
      <c r="I32" s="57"/>
      <c r="J32" s="73" t="s">
        <v>20</v>
      </c>
      <c r="K32" s="82">
        <v>0.248</v>
      </c>
      <c r="L32" s="82">
        <v>0.248</v>
      </c>
      <c r="M32" s="82">
        <v>0.246</v>
      </c>
      <c r="N32" s="82">
        <v>0.247</v>
      </c>
      <c r="O32" s="82">
        <v>0.249</v>
      </c>
      <c r="P32" s="5"/>
      <c r="Q32" s="85"/>
      <c r="R32" s="86"/>
      <c r="S32" s="86"/>
      <c r="T32" s="87"/>
      <c r="U32" s="5"/>
      <c r="V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ht="14.4">
      <c r="A33" s="4"/>
      <c r="B33" s="9" t="s">
        <v>78</v>
      </c>
      <c r="C33" s="9" t="s">
        <v>35</v>
      </c>
      <c r="D33" s="9" t="s">
        <v>8</v>
      </c>
      <c r="E33" s="9" t="s">
        <v>58</v>
      </c>
      <c r="F33" s="9" t="s">
        <v>37</v>
      </c>
      <c r="G33" s="9" t="s">
        <v>38</v>
      </c>
      <c r="H33" s="9" t="s">
        <v>79</v>
      </c>
      <c r="I33" s="17"/>
      <c r="J33" s="88" t="s">
        <v>27</v>
      </c>
      <c r="K33" s="89">
        <v>2.3599999999999999E-2</v>
      </c>
      <c r="L33" s="89">
        <v>2.1899999999999999E-2</v>
      </c>
      <c r="M33" s="89">
        <v>2.1899999999999999E-2</v>
      </c>
      <c r="N33" s="89">
        <v>2.6800000000000001E-2</v>
      </c>
      <c r="O33" s="89">
        <v>2.7E-2</v>
      </c>
      <c r="P33" s="5"/>
      <c r="Q33" s="5"/>
      <c r="R33" s="5"/>
      <c r="S33" s="5"/>
      <c r="T33" s="5"/>
      <c r="U33" s="5"/>
      <c r="AB33" s="5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ht="14.4">
      <c r="A34" s="4"/>
      <c r="B34" s="36"/>
      <c r="C34" s="9" t="s">
        <v>80</v>
      </c>
      <c r="D34" s="90">
        <f t="shared" ref="D34:E34" si="22">FV(D31,1,0,-D21,0)</f>
        <v>80592.3</v>
      </c>
      <c r="E34" s="90">
        <f t="shared" si="22"/>
        <v>6600.79</v>
      </c>
      <c r="F34" s="90">
        <f>E34*H31</f>
        <v>1643.59671</v>
      </c>
      <c r="G34" s="91">
        <f>FV(G31,1,0,-G21,0)</f>
        <v>6.7596000000000007</v>
      </c>
      <c r="H34" s="90">
        <f t="shared" ref="H34:H36" si="23">G34*20</f>
        <v>135.19200000000001</v>
      </c>
      <c r="I34" s="57"/>
      <c r="P34" s="5"/>
      <c r="Q34" s="55" t="s">
        <v>81</v>
      </c>
      <c r="R34" s="55" t="s">
        <v>64</v>
      </c>
      <c r="S34" s="55" t="s">
        <v>65</v>
      </c>
      <c r="T34" s="56" t="s">
        <v>82</v>
      </c>
      <c r="U34" s="56" t="s">
        <v>57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4.4">
      <c r="A35" s="4"/>
      <c r="B35" s="57"/>
      <c r="C35" s="9" t="s">
        <v>83</v>
      </c>
      <c r="D35" s="90">
        <f t="shared" ref="D35:E35" si="24">FV(25%,5,0,-D34,0)</f>
        <v>245948.18115234375</v>
      </c>
      <c r="E35" s="90">
        <f t="shared" si="24"/>
        <v>20144.012451171875</v>
      </c>
      <c r="F35" s="90">
        <f>E35*H30</f>
        <v>4287.0027052587666</v>
      </c>
      <c r="G35" s="90">
        <f>(F35*G34)/F34</f>
        <v>17.631103366267485</v>
      </c>
      <c r="H35" s="90">
        <f t="shared" si="23"/>
        <v>352.62206732534969</v>
      </c>
      <c r="I35" s="57"/>
      <c r="J35" s="92" t="s">
        <v>84</v>
      </c>
      <c r="K35" s="92" t="s">
        <v>85</v>
      </c>
      <c r="L35" s="92" t="s">
        <v>74</v>
      </c>
      <c r="M35" s="92" t="s">
        <v>86</v>
      </c>
      <c r="N35" s="92" t="s">
        <v>62</v>
      </c>
      <c r="O35" s="92" t="s">
        <v>11</v>
      </c>
      <c r="P35" s="17"/>
      <c r="Q35" s="62" t="s">
        <v>87</v>
      </c>
      <c r="R35" s="19">
        <v>3037</v>
      </c>
      <c r="S35" s="19">
        <v>2317</v>
      </c>
      <c r="T35" s="93">
        <f t="shared" ref="T35:T41" si="25">R35/$R$43</f>
        <v>0.90252600297176822</v>
      </c>
      <c r="U35" s="94">
        <f t="shared" ref="U35:U41" si="26">R35/S35-1</f>
        <v>0.3107466551575313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ht="14.4">
      <c r="A36" s="4"/>
      <c r="B36" s="57"/>
      <c r="C36" s="9" t="s">
        <v>88</v>
      </c>
      <c r="D36" s="90">
        <f>FV(15%,5,0,-D34,0)</f>
        <v>162099.9018621562</v>
      </c>
      <c r="E36" s="90">
        <f t="shared" ref="E36:G36" si="27">FV(15%,5,0,-E35,0)</f>
        <v>40516.80422875403</v>
      </c>
      <c r="F36" s="90">
        <f t="shared" si="27"/>
        <v>8622.6937040541616</v>
      </c>
      <c r="G36" s="90">
        <f t="shared" si="27"/>
        <v>35.46244647929754</v>
      </c>
      <c r="H36" s="90">
        <f t="shared" si="23"/>
        <v>709.2489295859508</v>
      </c>
      <c r="I36" s="5"/>
      <c r="J36" s="95" t="s">
        <v>38</v>
      </c>
      <c r="K36" s="88">
        <v>1.25</v>
      </c>
      <c r="L36" s="88">
        <v>1.43</v>
      </c>
      <c r="M36" s="88">
        <v>1.44</v>
      </c>
      <c r="N36" s="88">
        <v>1.58</v>
      </c>
      <c r="O36" s="77">
        <f>SUM(K36:N36)</f>
        <v>5.6999999999999993</v>
      </c>
      <c r="P36" s="5"/>
      <c r="Q36" s="73" t="s">
        <v>89</v>
      </c>
      <c r="R36" s="74">
        <v>60</v>
      </c>
      <c r="S36" s="74">
        <v>52</v>
      </c>
      <c r="T36" s="93">
        <f t="shared" si="25"/>
        <v>1.7830609212481426E-2</v>
      </c>
      <c r="U36" s="96">
        <f t="shared" si="26"/>
        <v>0.15384615384615374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ht="14.4">
      <c r="A37" s="4"/>
      <c r="B37" s="5"/>
      <c r="C37" s="5"/>
      <c r="D37" s="5"/>
      <c r="E37" s="35"/>
      <c r="F37" s="35"/>
      <c r="G37" s="35"/>
      <c r="H37" s="35"/>
      <c r="I37" s="5"/>
      <c r="P37" s="5"/>
      <c r="Q37" s="62" t="s">
        <v>90</v>
      </c>
      <c r="R37" s="19">
        <v>108</v>
      </c>
      <c r="S37" s="19">
        <v>-77</v>
      </c>
      <c r="T37" s="93">
        <f t="shared" si="25"/>
        <v>3.2095096582466565E-2</v>
      </c>
      <c r="U37" s="97">
        <f t="shared" si="26"/>
        <v>-2.4025974025974026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ht="14.4">
      <c r="A38" s="5"/>
      <c r="B38" s="5"/>
      <c r="C38" s="5"/>
      <c r="D38" s="5"/>
      <c r="E38" s="17"/>
      <c r="F38" s="35"/>
      <c r="G38" s="35"/>
      <c r="H38" s="35"/>
      <c r="I38" s="5"/>
      <c r="J38" s="98" t="s">
        <v>91</v>
      </c>
      <c r="K38" s="98" t="s">
        <v>11</v>
      </c>
      <c r="L38" s="98" t="s">
        <v>92</v>
      </c>
      <c r="M38" s="98" t="s">
        <v>93</v>
      </c>
      <c r="N38" s="34"/>
      <c r="O38" s="34"/>
      <c r="P38" s="57"/>
      <c r="Q38" s="76" t="s">
        <v>94</v>
      </c>
      <c r="R38" s="99">
        <v>72</v>
      </c>
      <c r="S38" s="99">
        <v>56</v>
      </c>
      <c r="T38" s="93">
        <f t="shared" si="25"/>
        <v>2.1396731054977712E-2</v>
      </c>
      <c r="U38" s="93">
        <f t="shared" si="26"/>
        <v>0.28571428571428581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ht="14.4">
      <c r="A39" s="4"/>
      <c r="B39" s="5"/>
      <c r="C39" s="5"/>
      <c r="D39" s="5"/>
      <c r="E39" s="17"/>
      <c r="F39" s="35"/>
      <c r="G39" s="35"/>
      <c r="H39" s="35"/>
      <c r="I39" s="5"/>
      <c r="J39" s="100">
        <v>5.16</v>
      </c>
      <c r="K39" s="100">
        <f>O36</f>
        <v>5.6999999999999993</v>
      </c>
      <c r="L39" s="101">
        <f>G34</f>
        <v>6.7596000000000007</v>
      </c>
      <c r="M39" s="102">
        <f ca="1">L41/31</f>
        <v>0.70485178546545024</v>
      </c>
      <c r="P39" s="5"/>
      <c r="Q39" s="76" t="s">
        <v>95</v>
      </c>
      <c r="R39" s="19">
        <v>28</v>
      </c>
      <c r="S39" s="19">
        <v>21</v>
      </c>
      <c r="T39" s="93">
        <f t="shared" si="25"/>
        <v>8.3209509658246656E-3</v>
      </c>
      <c r="U39" s="103">
        <f t="shared" si="26"/>
        <v>0.33333333333333326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ht="14.4">
      <c r="A40" s="4"/>
      <c r="B40" s="5"/>
      <c r="C40" s="5"/>
      <c r="D40" s="5"/>
      <c r="E40" s="17"/>
      <c r="F40" s="35"/>
      <c r="G40" s="35"/>
      <c r="H40" s="35"/>
      <c r="I40" s="5"/>
      <c r="J40" s="98" t="s">
        <v>96</v>
      </c>
      <c r="K40" s="98" t="s">
        <v>30</v>
      </c>
      <c r="L40" s="98" t="s">
        <v>97</v>
      </c>
      <c r="M40" s="41"/>
      <c r="P40" s="5"/>
      <c r="Q40" s="76" t="s">
        <v>98</v>
      </c>
      <c r="R40" s="99">
        <v>42</v>
      </c>
      <c r="S40" s="99">
        <v>-7</v>
      </c>
      <c r="T40" s="93">
        <f t="shared" si="25"/>
        <v>1.2481426448736999E-2</v>
      </c>
      <c r="U40" s="103">
        <f t="shared" si="26"/>
        <v>-7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ht="14.4">
      <c r="A41" s="4"/>
      <c r="B41" s="5"/>
      <c r="C41" s="5"/>
      <c r="D41" s="5"/>
      <c r="E41" s="35"/>
      <c r="F41" s="35"/>
      <c r="G41" s="35"/>
      <c r="H41" s="35"/>
      <c r="I41" s="5"/>
      <c r="J41" s="104">
        <f>136/J39</f>
        <v>26.356589147286822</v>
      </c>
      <c r="K41" s="104">
        <f ca="1">C6/K39</f>
        <v>25.912280701754387</v>
      </c>
      <c r="L41" s="105">
        <f ca="1">C6/L39</f>
        <v>21.850405349428957</v>
      </c>
      <c r="M41" s="52"/>
      <c r="P41" s="5"/>
      <c r="Q41" s="88" t="s">
        <v>99</v>
      </c>
      <c r="R41" s="88">
        <v>18</v>
      </c>
      <c r="S41" s="88">
        <v>5</v>
      </c>
      <c r="T41" s="93">
        <f t="shared" si="25"/>
        <v>5.349182763744428E-3</v>
      </c>
      <c r="U41" s="103">
        <f t="shared" si="26"/>
        <v>2.6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ht="15" thickBot="1">
      <c r="A42" s="4"/>
      <c r="B42" s="5"/>
      <c r="C42" s="5"/>
      <c r="D42" s="5"/>
      <c r="E42" s="35"/>
      <c r="F42" s="35"/>
      <c r="G42" s="35"/>
      <c r="H42" s="35"/>
      <c r="I42" s="5"/>
      <c r="J42" s="5"/>
      <c r="K42" s="57"/>
      <c r="P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ht="15" thickTop="1">
      <c r="A43" s="4"/>
      <c r="B43" s="5"/>
      <c r="C43" s="5"/>
      <c r="D43" s="5"/>
      <c r="E43" s="35"/>
      <c r="F43" s="35"/>
      <c r="G43" s="35"/>
      <c r="H43" s="35"/>
      <c r="N43" s="5"/>
      <c r="O43" s="5"/>
      <c r="P43" s="5"/>
      <c r="Q43" s="106" t="s">
        <v>100</v>
      </c>
      <c r="R43" s="107">
        <f t="shared" ref="R43:S43" si="28">SUM(R35:R41)</f>
        <v>3365</v>
      </c>
      <c r="S43" s="107">
        <f t="shared" si="28"/>
        <v>2367</v>
      </c>
      <c r="T43" s="108">
        <f>R43/$R$43</f>
        <v>1</v>
      </c>
      <c r="U43" s="109">
        <f>R43/S43-1</f>
        <v>0.42163075623151669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ht="14.4">
      <c r="A44" s="4"/>
      <c r="B44" s="4"/>
      <c r="C44" s="4"/>
      <c r="D44" s="4"/>
      <c r="E44" s="4"/>
      <c r="F44" s="4"/>
      <c r="G44" s="4"/>
      <c r="H44" s="4"/>
      <c r="N44" s="5"/>
      <c r="O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ht="14.4">
      <c r="A45" s="4"/>
      <c r="B45" s="4"/>
      <c r="C45" s="4"/>
      <c r="D45" s="4"/>
      <c r="E45" s="4"/>
      <c r="F45" s="4"/>
      <c r="G45" s="4"/>
      <c r="H45" s="4"/>
      <c r="K45" s="44"/>
      <c r="N45" s="5"/>
      <c r="O45" s="5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ht="14.4">
      <c r="A46" s="4"/>
      <c r="B46" s="4"/>
      <c r="C46" s="4"/>
      <c r="D46" s="4"/>
      <c r="E46" s="4"/>
      <c r="F46" s="4"/>
      <c r="G46" s="4"/>
      <c r="H46" s="4"/>
      <c r="K46" s="44"/>
      <c r="N46" s="4"/>
      <c r="O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ht="14.4">
      <c r="A47" s="4"/>
      <c r="B47" s="4"/>
      <c r="C47" s="4"/>
      <c r="D47" s="110"/>
      <c r="E47" s="4"/>
      <c r="F47" s="4"/>
      <c r="G47" s="4"/>
      <c r="H47" s="4"/>
      <c r="K47" s="44"/>
      <c r="N47" s="4"/>
      <c r="O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ht="14.4">
      <c r="A48" s="4"/>
      <c r="B48" s="4"/>
      <c r="C48" s="4"/>
      <c r="D48" s="4"/>
      <c r="E48" s="4"/>
      <c r="F48" s="4"/>
      <c r="G48" s="4"/>
      <c r="H48" s="4"/>
      <c r="K48" s="44"/>
      <c r="N48" s="4"/>
      <c r="O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4.4">
      <c r="A49" s="4"/>
      <c r="B49" s="4"/>
      <c r="C49" s="4"/>
      <c r="D49" s="4"/>
      <c r="E49" s="4"/>
      <c r="F49" s="4"/>
      <c r="G49" s="4"/>
      <c r="H49" s="4"/>
      <c r="K49" s="44"/>
      <c r="N49" s="4"/>
      <c r="O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14.4">
      <c r="A50" s="4"/>
      <c r="B50" s="4"/>
      <c r="C50" s="4"/>
      <c r="D50" s="111"/>
      <c r="E50" s="4"/>
      <c r="F50" s="4"/>
      <c r="G50" s="4"/>
      <c r="H50" s="4"/>
      <c r="K50" s="44"/>
      <c r="N50" s="4"/>
      <c r="O50" s="4"/>
      <c r="P50" s="4"/>
      <c r="Q50" s="112"/>
      <c r="R50" s="113"/>
      <c r="S50" s="113"/>
      <c r="T50" s="114"/>
      <c r="U50" s="11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ht="14.4">
      <c r="A51" s="4"/>
      <c r="B51" s="4"/>
      <c r="C51" s="4"/>
      <c r="D51" s="4"/>
      <c r="E51" s="4"/>
      <c r="F51" s="4"/>
      <c r="G51" s="4"/>
      <c r="H51" s="4"/>
      <c r="K51" s="44"/>
      <c r="N51" s="4"/>
      <c r="O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14.4">
      <c r="A52" s="4"/>
      <c r="B52" s="4"/>
      <c r="C52" s="4"/>
      <c r="D52" s="110"/>
      <c r="E52" s="4"/>
      <c r="F52" s="4"/>
      <c r="G52" s="4"/>
      <c r="H52" s="4"/>
      <c r="K52" s="44"/>
      <c r="N52" s="4"/>
      <c r="O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ht="14.4">
      <c r="A53" s="4"/>
      <c r="B53" s="4"/>
      <c r="C53" s="4"/>
      <c r="D53" s="4"/>
      <c r="E53" s="4"/>
      <c r="F53" s="4"/>
      <c r="G53" s="4"/>
      <c r="H53" s="4"/>
      <c r="K53" s="44"/>
      <c r="N53" s="4"/>
      <c r="O53" s="4"/>
      <c r="R53" s="23"/>
      <c r="S53" s="23"/>
      <c r="T53" s="23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ht="14.4">
      <c r="A54" s="4"/>
      <c r="B54" s="4"/>
      <c r="C54" s="4"/>
      <c r="D54" s="4"/>
      <c r="E54" s="4"/>
      <c r="F54" s="4"/>
      <c r="G54" s="4"/>
      <c r="H54" s="4"/>
      <c r="K54" s="44"/>
      <c r="N54" s="4"/>
      <c r="O54" s="4"/>
      <c r="R54" s="23"/>
      <c r="S54" s="54"/>
      <c r="T54" s="23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ht="14.4">
      <c r="A55" s="4"/>
      <c r="B55" s="4"/>
      <c r="C55" s="4"/>
      <c r="D55" s="4"/>
      <c r="E55" s="4"/>
      <c r="F55" s="4"/>
      <c r="G55" s="4"/>
      <c r="H55" s="4"/>
      <c r="K55" s="44"/>
      <c r="N55" s="4"/>
      <c r="O55" s="4"/>
      <c r="R55" s="23"/>
      <c r="S55" s="23"/>
      <c r="T55" s="23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ht="14.4">
      <c r="A56" s="4"/>
      <c r="B56" s="4"/>
      <c r="C56" s="4"/>
      <c r="D56" s="4"/>
      <c r="E56" s="4"/>
      <c r="F56" s="4"/>
      <c r="G56" s="4"/>
      <c r="H56" s="4"/>
      <c r="N56" s="4"/>
      <c r="O56" s="4"/>
      <c r="R56" s="23"/>
      <c r="S56" s="23"/>
      <c r="T56" s="23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ht="14.4">
      <c r="A57" s="4"/>
      <c r="B57" s="4"/>
      <c r="C57" s="4"/>
      <c r="D57" s="4"/>
      <c r="E57" s="4"/>
      <c r="F57" s="4"/>
      <c r="G57" s="4"/>
      <c r="H57" s="4"/>
      <c r="N57" s="4"/>
      <c r="O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ht="14.4">
      <c r="A58" s="4"/>
      <c r="B58" s="4"/>
      <c r="C58" s="4"/>
      <c r="D58" s="4"/>
      <c r="E58" s="4"/>
      <c r="F58" s="4"/>
      <c r="G58" s="4"/>
      <c r="H58" s="4"/>
      <c r="N58" s="4"/>
      <c r="O58" s="4"/>
      <c r="R58" s="23"/>
      <c r="S58" s="23"/>
      <c r="T58" s="23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ht="14.4">
      <c r="A59" s="4"/>
      <c r="B59" s="4"/>
      <c r="C59" s="4"/>
      <c r="D59" s="4"/>
      <c r="E59" s="4"/>
      <c r="F59" s="4"/>
      <c r="G59" s="4"/>
      <c r="H59" s="4"/>
      <c r="N59" s="4"/>
      <c r="O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ht="14.4">
      <c r="A60" s="4"/>
      <c r="B60" s="4"/>
      <c r="C60" s="4"/>
      <c r="D60" s="4"/>
      <c r="E60" s="4"/>
      <c r="F60" s="4"/>
      <c r="G60" s="4"/>
      <c r="H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ht="14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ht="14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ht="14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4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4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4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4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4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4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ht="14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ht="14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ht="14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ht="14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4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4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ht="14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ht="14.4">
      <c r="A77" s="4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ht="14.4">
      <c r="A78" s="4"/>
      <c r="B78" s="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ht="14.4">
      <c r="A79" s="4"/>
      <c r="B79" s="8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ht="14.4">
      <c r="A80" s="4"/>
      <c r="B80" s="8"/>
      <c r="E80" s="8"/>
      <c r="F80" s="8"/>
      <c r="G80" s="5"/>
      <c r="H80" s="5"/>
      <c r="I80" s="5"/>
      <c r="J80" s="5"/>
      <c r="K80" s="5"/>
      <c r="L80" s="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ht="14.4">
      <c r="A81" s="4"/>
      <c r="D81" s="8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ht="14.4">
      <c r="A82" s="4"/>
      <c r="D82" s="8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ht="14.4">
      <c r="A83" s="4"/>
      <c r="D83" s="8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ht="14.4">
      <c r="A84" s="4"/>
      <c r="C84" s="8"/>
      <c r="D84" s="116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ht="14.4">
      <c r="A85" s="4"/>
      <c r="C85" s="8"/>
      <c r="D85" s="116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4.4">
      <c r="A86" s="4"/>
      <c r="C86" s="8"/>
      <c r="D86" s="116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4.4">
      <c r="A87" s="4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4.4">
      <c r="A88" s="4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ht="14.4">
      <c r="A89" s="4"/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ht="14.4">
      <c r="A90" s="4"/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ht="14.4">
      <c r="A91" s="4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ht="14.4">
      <c r="A92" s="4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ht="14.4">
      <c r="A93" s="4"/>
      <c r="E93" s="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ht="14.4">
      <c r="A94" s="4"/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ht="14.4">
      <c r="A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ht="14.4">
      <c r="A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ht="14.4">
      <c r="A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ht="14.4">
      <c r="A98" s="4"/>
      <c r="B98" s="4"/>
      <c r="C98" s="4"/>
      <c r="D98" s="11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ht="14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ht="14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4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ht="14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ht="14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ht="14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ht="14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ht="14.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ht="14.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ht="14.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ht="14.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ht="14.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ht="14.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ht="14.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ht="14.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ht="14.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ht="14.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ht="14.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ht="14.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ht="14.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ht="14.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ht="14.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ht="14.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ht="14.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ht="14.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ht="14.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ht="14.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ht="14.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ht="14.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ht="14.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ht="14.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ht="14.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ht="14.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ht="14.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ht="14.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4.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4.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ht="14.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ht="14.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ht="14.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ht="14.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ht="14.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ht="14.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ht="14.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ht="14.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4.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4.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ht="14.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ht="14.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ht="14.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ht="14.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ht="14.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ht="14.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ht="14.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ht="14.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ht="14.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ht="14.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ht="14.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ht="14.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ht="14.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ht="14.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ht="14.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ht="14.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ht="14.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ht="14.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ht="14.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ht="14.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ht="14.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ht="14.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ht="14.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ht="14.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ht="14.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ht="14.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ht="14.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ht="14.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ht="14.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ht="14.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ht="14.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ht="14.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ht="14.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ht="14.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ht="14.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ht="14.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ht="14.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ht="14.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ht="14.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ht="14.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ht="14.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ht="14.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ht="14.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ht="14.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ht="14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ht="14.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ht="14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ht="14.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ht="14.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ht="14.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ht="14.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ht="14.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ht="14.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ht="14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ht="14.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ht="14.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ht="14.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ht="14.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ht="14.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ht="14.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ht="14.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ht="14.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ht="14.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ht="14.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ht="14.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ht="14.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ht="14.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ht="14.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4.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4.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ht="14.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ht="14.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ht="14.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ht="14.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ht="14.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ht="14.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ht="14.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ht="14.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ht="14.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ht="14.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ht="14.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ht="14.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ht="14.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ht="14.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ht="14.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ht="14.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ht="14.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ht="14.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ht="14.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ht="14.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ht="14.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ht="14.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ht="14.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ht="14.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ht="14.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spans="1:42" ht="14.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</row>
    <row r="242" spans="1:42" ht="14.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</row>
    <row r="243" spans="1:42" ht="14.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</row>
    <row r="244" spans="1:42" ht="14.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</row>
    <row r="245" spans="1:42" ht="14.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ht="14.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ht="14.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ht="14.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ht="14.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ht="14.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ht="14.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ht="14.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ht="14.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ht="14.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ht="14.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</row>
    <row r="256" spans="1:42" ht="14.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</row>
    <row r="257" spans="1:42" ht="14.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</row>
    <row r="258" spans="1:42" ht="14.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</row>
    <row r="259" spans="1:42" ht="14.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</row>
    <row r="260" spans="1:42" ht="14.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</row>
    <row r="261" spans="1:42" ht="14.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</row>
    <row r="262" spans="1:42" ht="14.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</row>
    <row r="263" spans="1:42" ht="14.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</row>
    <row r="264" spans="1:42" ht="14.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</row>
    <row r="265" spans="1:42" ht="14.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</row>
    <row r="266" spans="1:42" ht="14.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</row>
    <row r="267" spans="1:42" ht="14.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</row>
    <row r="268" spans="1:42" ht="14.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</row>
    <row r="269" spans="1:42" ht="14.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</row>
    <row r="270" spans="1:42" ht="14.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</row>
    <row r="271" spans="1:42" ht="14.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</row>
    <row r="272" spans="1:42" ht="14.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</row>
    <row r="273" spans="1:42" ht="14.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</row>
    <row r="274" spans="1:42" ht="14.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</row>
    <row r="275" spans="1:42" ht="14.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</row>
    <row r="276" spans="1:42" ht="14.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</row>
    <row r="277" spans="1:42" ht="14.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</row>
    <row r="278" spans="1:42" ht="14.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</row>
    <row r="279" spans="1:42" ht="14.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</row>
    <row r="280" spans="1:42" ht="14.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</row>
    <row r="281" spans="1:42" ht="14.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</row>
    <row r="282" spans="1:42" ht="14.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</row>
    <row r="283" spans="1:42" ht="14.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4.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4.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</row>
    <row r="286" spans="1:42" ht="14.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</row>
    <row r="287" spans="1:42" ht="14.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</row>
    <row r="288" spans="1:42" ht="14.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</row>
    <row r="289" spans="1:42" ht="14.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</row>
    <row r="290" spans="1:42" ht="14.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</row>
    <row r="291" spans="1:42" ht="14.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</row>
    <row r="292" spans="1:42" ht="14.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</row>
    <row r="293" spans="1:42" ht="14.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</row>
    <row r="294" spans="1:42" ht="14.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</row>
    <row r="295" spans="1:42" ht="14.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</row>
    <row r="296" spans="1:42" ht="14.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</row>
    <row r="297" spans="1:42" ht="14.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</row>
    <row r="298" spans="1:42" ht="14.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</row>
    <row r="299" spans="1:42" ht="14.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</row>
    <row r="300" spans="1:42" ht="14.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</row>
    <row r="301" spans="1:42" ht="14.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</row>
    <row r="302" spans="1:42" ht="14.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</row>
    <row r="303" spans="1:42" ht="14.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</row>
    <row r="304" spans="1:42" ht="14.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</row>
    <row r="305" spans="1:42" ht="14.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</row>
    <row r="306" spans="1:42" ht="14.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</row>
    <row r="307" spans="1:42" ht="14.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</row>
    <row r="308" spans="1:42" ht="14.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</row>
    <row r="309" spans="1:42" ht="14.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</row>
    <row r="310" spans="1:42" ht="14.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</row>
    <row r="311" spans="1:42" ht="14.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</row>
    <row r="312" spans="1:42" ht="14.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</row>
    <row r="313" spans="1:42" ht="14.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</row>
    <row r="314" spans="1:42" ht="14.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</row>
    <row r="315" spans="1:42" ht="14.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</row>
    <row r="316" spans="1:42" ht="14.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</row>
    <row r="317" spans="1:42" ht="14.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</row>
    <row r="318" spans="1:42" ht="14.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</row>
    <row r="319" spans="1:42" ht="14.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</row>
    <row r="320" spans="1:42" ht="14.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</row>
    <row r="321" spans="1:42" ht="14.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</row>
    <row r="322" spans="1:42" ht="14.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</row>
    <row r="323" spans="1:42" ht="14.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</row>
    <row r="324" spans="1:42" ht="14.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</row>
    <row r="325" spans="1:42" ht="14.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</row>
    <row r="326" spans="1:42" ht="14.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</row>
    <row r="327" spans="1:42" ht="14.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</row>
    <row r="328" spans="1:42" ht="14.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</row>
    <row r="329" spans="1:42" ht="14.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</row>
    <row r="330" spans="1:42" ht="14.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</row>
    <row r="331" spans="1:42" ht="14.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</row>
    <row r="332" spans="1:42" ht="14.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</row>
    <row r="333" spans="1:42" ht="14.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</row>
    <row r="334" spans="1:42" ht="14.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</row>
    <row r="335" spans="1:42" ht="14.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</row>
    <row r="336" spans="1:42" ht="14.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</row>
    <row r="337" spans="1:42" ht="14.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</row>
    <row r="338" spans="1:42" ht="14.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</row>
    <row r="339" spans="1:42" ht="14.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</row>
    <row r="340" spans="1:42" ht="14.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</row>
    <row r="341" spans="1:42" ht="14.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</row>
    <row r="342" spans="1:42" ht="14.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</row>
    <row r="343" spans="1:42" ht="14.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</row>
    <row r="344" spans="1:42" ht="14.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</row>
    <row r="345" spans="1:42" ht="14.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</row>
    <row r="346" spans="1:42" ht="14.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</row>
    <row r="347" spans="1:42" ht="14.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</row>
    <row r="348" spans="1:42" ht="14.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</row>
    <row r="349" spans="1:42" ht="14.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</row>
    <row r="350" spans="1:42" ht="14.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</row>
    <row r="351" spans="1:42" ht="14.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</row>
    <row r="352" spans="1:42" ht="14.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</row>
    <row r="353" spans="1:42" ht="14.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4.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4.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</row>
    <row r="356" spans="1:42" ht="14.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</row>
    <row r="357" spans="1:42" ht="14.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</row>
    <row r="358" spans="1:42" ht="14.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</row>
    <row r="359" spans="1:42" ht="14.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</row>
    <row r="360" spans="1:42" ht="14.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</row>
    <row r="361" spans="1:42" ht="14.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</row>
    <row r="362" spans="1:42" ht="14.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</row>
    <row r="363" spans="1:42" ht="14.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</row>
    <row r="364" spans="1:42" ht="14.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</row>
    <row r="365" spans="1:42" ht="14.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</row>
    <row r="366" spans="1:42" ht="14.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</row>
    <row r="367" spans="1:42" ht="14.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</row>
    <row r="368" spans="1:42" ht="14.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</row>
    <row r="369" spans="1:42" ht="14.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</row>
    <row r="370" spans="1:42" ht="14.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</row>
    <row r="371" spans="1:42" ht="14.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</row>
    <row r="372" spans="1:42" ht="14.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</row>
    <row r="373" spans="1:42" ht="14.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</row>
    <row r="374" spans="1:42" ht="14.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</row>
    <row r="375" spans="1:42" ht="14.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</row>
    <row r="376" spans="1:42" ht="14.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</row>
    <row r="377" spans="1:42" ht="14.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</row>
    <row r="378" spans="1:42" ht="14.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</row>
    <row r="379" spans="1:42" ht="14.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</row>
    <row r="380" spans="1:42" ht="14.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</row>
    <row r="381" spans="1:42" ht="14.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</row>
    <row r="382" spans="1:42" ht="14.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</row>
    <row r="383" spans="1:42" ht="14.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</row>
    <row r="384" spans="1:42" ht="14.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</row>
    <row r="385" spans="1:42" ht="14.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</row>
    <row r="386" spans="1:42" ht="14.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</row>
    <row r="387" spans="1:42" ht="14.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</row>
    <row r="388" spans="1:42" ht="14.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</row>
    <row r="389" spans="1:42" ht="14.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</row>
    <row r="390" spans="1:42" ht="14.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</row>
    <row r="391" spans="1:42" ht="14.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</row>
    <row r="392" spans="1:42" ht="14.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</row>
    <row r="393" spans="1:42" ht="14.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</row>
    <row r="394" spans="1:42" ht="14.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</row>
    <row r="395" spans="1:42" ht="14.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</row>
    <row r="396" spans="1:42" ht="14.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</row>
    <row r="397" spans="1:42" ht="14.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</row>
    <row r="398" spans="1:42" ht="14.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</row>
    <row r="399" spans="1:42" ht="14.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</row>
    <row r="400" spans="1:42" ht="14.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</row>
    <row r="401" spans="1:42" ht="14.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</row>
    <row r="402" spans="1:42" ht="14.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</row>
    <row r="403" spans="1:42" ht="14.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</row>
    <row r="404" spans="1:42" ht="14.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</row>
    <row r="405" spans="1:42" ht="14.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</row>
    <row r="406" spans="1:42" ht="14.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</row>
    <row r="407" spans="1:42" ht="14.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</row>
    <row r="408" spans="1:42" ht="14.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</row>
    <row r="409" spans="1:42" ht="14.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</row>
    <row r="410" spans="1:42" ht="14.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</row>
    <row r="411" spans="1:42" ht="14.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</row>
    <row r="412" spans="1:42" ht="14.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</row>
    <row r="413" spans="1:42" ht="14.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</row>
    <row r="414" spans="1:42" ht="14.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</row>
    <row r="415" spans="1:42" ht="14.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</row>
    <row r="416" spans="1:42" ht="14.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</row>
    <row r="417" spans="1:42" ht="14.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</row>
    <row r="418" spans="1:42" ht="14.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</row>
    <row r="419" spans="1:42" ht="14.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</row>
    <row r="420" spans="1:42" ht="14.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</row>
    <row r="421" spans="1:42" ht="14.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</row>
    <row r="422" spans="1:42" ht="14.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</row>
    <row r="423" spans="1:42" ht="14.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4.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4.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</row>
    <row r="426" spans="1:42" ht="14.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</row>
    <row r="427" spans="1:42" ht="14.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</row>
    <row r="428" spans="1:42" ht="14.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</row>
    <row r="429" spans="1:42" ht="14.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</row>
    <row r="430" spans="1:42" ht="14.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</row>
    <row r="431" spans="1:42" ht="14.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</row>
    <row r="432" spans="1:42" ht="14.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</row>
    <row r="433" spans="1:42" ht="14.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</row>
    <row r="434" spans="1:42" ht="14.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</row>
    <row r="435" spans="1:42" ht="14.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</row>
    <row r="436" spans="1:42" ht="14.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</row>
    <row r="437" spans="1:42" ht="14.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</row>
    <row r="438" spans="1:42" ht="14.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</row>
    <row r="439" spans="1:42" ht="14.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</row>
    <row r="440" spans="1:42" ht="14.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</row>
    <row r="441" spans="1:42" ht="14.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</row>
    <row r="442" spans="1:42" ht="14.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</row>
    <row r="443" spans="1:42" ht="14.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</row>
    <row r="444" spans="1:42" ht="14.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</row>
    <row r="445" spans="1:42" ht="14.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</row>
    <row r="446" spans="1:42" ht="14.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</row>
    <row r="447" spans="1:42" ht="14.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</row>
    <row r="448" spans="1:42" ht="14.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</row>
    <row r="449" spans="1:42" ht="14.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</row>
    <row r="450" spans="1:42" ht="14.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</row>
    <row r="451" spans="1:42" ht="14.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</row>
    <row r="452" spans="1:42" ht="14.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</row>
    <row r="453" spans="1:42" ht="14.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</row>
    <row r="454" spans="1:42" ht="14.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</row>
    <row r="455" spans="1:42" ht="14.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</row>
    <row r="456" spans="1:42" ht="14.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</row>
    <row r="457" spans="1:42" ht="14.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</row>
    <row r="458" spans="1:42" ht="14.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</row>
    <row r="459" spans="1:42" ht="14.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</row>
    <row r="460" spans="1:42" ht="14.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</row>
    <row r="461" spans="1:42" ht="14.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</row>
    <row r="462" spans="1:42" ht="14.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</row>
    <row r="463" spans="1:42" ht="14.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</row>
    <row r="464" spans="1:42" ht="14.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</row>
    <row r="465" spans="1:42" ht="14.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</row>
    <row r="466" spans="1:42" ht="14.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</row>
    <row r="467" spans="1:42" ht="14.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</row>
    <row r="468" spans="1:42" ht="14.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</row>
    <row r="469" spans="1:42" ht="14.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</row>
    <row r="470" spans="1:42" ht="14.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</row>
    <row r="471" spans="1:42" ht="14.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</row>
    <row r="472" spans="1:42" ht="14.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</row>
    <row r="473" spans="1:42" ht="14.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</row>
    <row r="474" spans="1:42" ht="14.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</row>
    <row r="475" spans="1:42" ht="14.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</row>
    <row r="476" spans="1:42" ht="14.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</row>
    <row r="477" spans="1:42" ht="14.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</row>
    <row r="478" spans="1:42" ht="14.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</row>
    <row r="479" spans="1:42" ht="14.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</row>
    <row r="480" spans="1:42" ht="14.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</row>
    <row r="481" spans="1:42" ht="14.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</row>
    <row r="482" spans="1:42" ht="14.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</row>
    <row r="483" spans="1:42" ht="14.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</row>
    <row r="484" spans="1:42" ht="14.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</row>
    <row r="485" spans="1:42" ht="14.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</row>
    <row r="486" spans="1:42" ht="14.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</row>
    <row r="487" spans="1:42" ht="14.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</row>
    <row r="488" spans="1:42" ht="14.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</row>
    <row r="489" spans="1:42" ht="14.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</row>
    <row r="490" spans="1:42" ht="14.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</row>
    <row r="491" spans="1:42" ht="14.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</row>
    <row r="492" spans="1:42" ht="14.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</row>
    <row r="493" spans="1:42" ht="14.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4.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4.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</row>
    <row r="496" spans="1:42" ht="14.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</row>
    <row r="497" spans="1:42" ht="14.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</row>
    <row r="498" spans="1:42" ht="14.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</row>
    <row r="499" spans="1:42" ht="14.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</row>
    <row r="500" spans="1:42" ht="14.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</row>
    <row r="501" spans="1:42" ht="14.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</row>
    <row r="502" spans="1:42" ht="14.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</row>
    <row r="503" spans="1:42" ht="14.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</row>
    <row r="504" spans="1:42" ht="14.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</row>
    <row r="505" spans="1:42" ht="14.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</row>
    <row r="506" spans="1:42" ht="14.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</row>
    <row r="507" spans="1:42" ht="14.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</row>
    <row r="508" spans="1:42" ht="14.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</row>
    <row r="509" spans="1:42" ht="14.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</row>
    <row r="510" spans="1:42" ht="14.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</row>
    <row r="511" spans="1:42" ht="14.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</row>
    <row r="512" spans="1:42" ht="14.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</row>
    <row r="513" spans="1:42" ht="14.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</row>
    <row r="514" spans="1:42" ht="14.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</row>
    <row r="515" spans="1:42" ht="14.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</row>
    <row r="516" spans="1:42" ht="14.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</row>
    <row r="517" spans="1:42" ht="14.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</row>
    <row r="518" spans="1:42" ht="14.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</row>
    <row r="519" spans="1:42" ht="14.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</row>
    <row r="520" spans="1:42" ht="14.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</row>
    <row r="521" spans="1:42" ht="14.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</row>
    <row r="522" spans="1:42" ht="14.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</row>
    <row r="523" spans="1:42" ht="14.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</row>
    <row r="524" spans="1:42" ht="14.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</row>
    <row r="525" spans="1:42" ht="14.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</row>
    <row r="526" spans="1:42" ht="14.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</row>
    <row r="527" spans="1:42" ht="14.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</row>
    <row r="528" spans="1:42" ht="14.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</row>
    <row r="529" spans="1:42" ht="14.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</row>
    <row r="530" spans="1:42" ht="14.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</row>
    <row r="531" spans="1:42" ht="14.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</row>
    <row r="532" spans="1:42" ht="14.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</row>
    <row r="533" spans="1:42" ht="14.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</row>
    <row r="534" spans="1:42" ht="14.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</row>
    <row r="535" spans="1:42" ht="14.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</row>
    <row r="536" spans="1:42" ht="14.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</row>
    <row r="537" spans="1:42" ht="14.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</row>
    <row r="538" spans="1:42" ht="14.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</row>
    <row r="539" spans="1:42" ht="14.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</row>
    <row r="540" spans="1:42" ht="14.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</row>
    <row r="541" spans="1:42" ht="14.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</row>
    <row r="542" spans="1:42" ht="14.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</row>
    <row r="543" spans="1:42" ht="14.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</row>
    <row r="544" spans="1:42" ht="14.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</row>
    <row r="545" spans="1:42" ht="14.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</row>
    <row r="546" spans="1:42" ht="14.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</row>
    <row r="547" spans="1:42" ht="14.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</row>
    <row r="548" spans="1:42" ht="14.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</row>
    <row r="549" spans="1:42" ht="14.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</row>
    <row r="550" spans="1:42" ht="14.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</row>
    <row r="551" spans="1:42" ht="14.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</row>
    <row r="552" spans="1:42" ht="14.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</row>
    <row r="553" spans="1:42" ht="14.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</row>
    <row r="554" spans="1:42" ht="14.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</row>
    <row r="555" spans="1:42" ht="14.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</row>
    <row r="556" spans="1:42" ht="14.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</row>
    <row r="557" spans="1:42" ht="14.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</row>
    <row r="558" spans="1:42" ht="14.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</row>
    <row r="559" spans="1:42" ht="14.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</row>
    <row r="560" spans="1:42" ht="14.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</row>
    <row r="561" spans="1:42" ht="14.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</row>
    <row r="562" spans="1:42" ht="14.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</row>
    <row r="563" spans="1:42" ht="14.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4.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4.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ht="14.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ht="14.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ht="14.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ht="14.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ht="14.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ht="14.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ht="14.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ht="14.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ht="14.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ht="14.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</row>
    <row r="576" spans="1:42" ht="14.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</row>
    <row r="577" spans="1:42" ht="14.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</row>
    <row r="578" spans="1:42" ht="14.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</row>
    <row r="579" spans="1:42" ht="14.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</row>
    <row r="580" spans="1:42" ht="14.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</row>
    <row r="581" spans="1:42" ht="14.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</row>
    <row r="582" spans="1:42" ht="14.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</row>
    <row r="583" spans="1:42" ht="14.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</row>
    <row r="584" spans="1:42" ht="14.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</row>
    <row r="585" spans="1:42" ht="14.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</row>
    <row r="586" spans="1:42" ht="14.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</row>
    <row r="587" spans="1:42" ht="14.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</row>
    <row r="588" spans="1:42" ht="14.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</row>
    <row r="589" spans="1:42" ht="14.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</row>
    <row r="590" spans="1:42" ht="14.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</row>
    <row r="591" spans="1:42" ht="14.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</row>
    <row r="592" spans="1:42" ht="14.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</row>
    <row r="593" spans="1:42" ht="14.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</row>
    <row r="594" spans="1:42" ht="14.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</row>
    <row r="595" spans="1:42" ht="14.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</row>
    <row r="596" spans="1:42" ht="14.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</row>
    <row r="597" spans="1:42" ht="14.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</row>
    <row r="598" spans="1:42" ht="14.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</row>
    <row r="599" spans="1:42" ht="14.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</row>
    <row r="600" spans="1:42" ht="14.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</row>
    <row r="601" spans="1:42" ht="14.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</row>
    <row r="602" spans="1:42" ht="14.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</row>
    <row r="603" spans="1:42" ht="14.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</row>
    <row r="604" spans="1:42" ht="14.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</row>
    <row r="605" spans="1:42" ht="14.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</row>
    <row r="606" spans="1:42" ht="14.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</row>
    <row r="607" spans="1:42" ht="14.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</row>
    <row r="608" spans="1:42" ht="14.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</row>
    <row r="609" spans="1:42" ht="14.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</row>
    <row r="610" spans="1:42" ht="14.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</row>
    <row r="611" spans="1:42" ht="14.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</row>
    <row r="612" spans="1:42" ht="14.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</row>
    <row r="613" spans="1:42" ht="14.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</row>
    <row r="614" spans="1:42" ht="14.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</row>
    <row r="615" spans="1:42" ht="14.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</row>
    <row r="616" spans="1:42" ht="14.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</row>
    <row r="617" spans="1:42" ht="14.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</row>
    <row r="618" spans="1:42" ht="14.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</row>
    <row r="619" spans="1:42" ht="14.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</row>
    <row r="620" spans="1:42" ht="14.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</row>
    <row r="621" spans="1:42" ht="14.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</row>
    <row r="622" spans="1:42" ht="14.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</row>
    <row r="623" spans="1:42" ht="14.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</row>
    <row r="624" spans="1:42" ht="14.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</row>
    <row r="625" spans="1:42" ht="14.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</row>
    <row r="626" spans="1:42" ht="14.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</row>
    <row r="627" spans="1:42" ht="14.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</row>
    <row r="628" spans="1:42" ht="14.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</row>
    <row r="629" spans="1:42" ht="14.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</row>
    <row r="630" spans="1:42" ht="14.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</row>
    <row r="631" spans="1:42" ht="14.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</row>
    <row r="632" spans="1:42" ht="14.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</row>
    <row r="633" spans="1:42" ht="14.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4.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4.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</row>
    <row r="636" spans="1:42" ht="14.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</row>
    <row r="637" spans="1:42" ht="14.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</row>
    <row r="638" spans="1:42" ht="14.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</row>
    <row r="639" spans="1:42" ht="14.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</row>
    <row r="640" spans="1:42" ht="14.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</row>
    <row r="641" spans="1:42" ht="14.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</row>
    <row r="642" spans="1:42" ht="14.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</row>
    <row r="643" spans="1:42" ht="14.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</row>
    <row r="644" spans="1:42" ht="14.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</row>
    <row r="645" spans="1:42" ht="14.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</row>
    <row r="646" spans="1:42" ht="14.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</row>
    <row r="647" spans="1:42" ht="14.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</row>
    <row r="648" spans="1:42" ht="14.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</row>
    <row r="649" spans="1:42" ht="14.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</row>
    <row r="650" spans="1:42" ht="14.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</row>
    <row r="651" spans="1:42" ht="14.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</row>
    <row r="652" spans="1:42" ht="14.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</row>
    <row r="653" spans="1:42" ht="14.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</row>
    <row r="654" spans="1:42" ht="14.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</row>
    <row r="655" spans="1:42" ht="14.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</row>
    <row r="656" spans="1:42" ht="14.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</row>
    <row r="657" spans="1:42" ht="14.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</row>
    <row r="658" spans="1:42" ht="14.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</row>
    <row r="659" spans="1:42" ht="14.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</row>
    <row r="660" spans="1:42" ht="14.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</row>
    <row r="661" spans="1:42" ht="14.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</row>
    <row r="662" spans="1:42" ht="14.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</row>
    <row r="663" spans="1:42" ht="14.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</row>
    <row r="664" spans="1:42" ht="14.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</row>
    <row r="665" spans="1:42" ht="14.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</row>
    <row r="666" spans="1:42" ht="14.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</row>
    <row r="667" spans="1:42" ht="14.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</row>
    <row r="668" spans="1:42" ht="14.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</row>
    <row r="669" spans="1:42" ht="14.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</row>
    <row r="670" spans="1:42" ht="14.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</row>
    <row r="671" spans="1:42" ht="14.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</row>
    <row r="672" spans="1:42" ht="14.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</row>
    <row r="673" spans="1:42" ht="14.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</row>
    <row r="674" spans="1:42" ht="14.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</row>
    <row r="675" spans="1:42" ht="14.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</row>
    <row r="676" spans="1:42" ht="14.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</row>
    <row r="677" spans="1:42" ht="14.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</row>
    <row r="678" spans="1:42" ht="14.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</row>
    <row r="679" spans="1:42" ht="14.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</row>
    <row r="680" spans="1:42" ht="14.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</row>
    <row r="681" spans="1:42" ht="14.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</row>
    <row r="682" spans="1:42" ht="14.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</row>
    <row r="683" spans="1:42" ht="14.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</row>
    <row r="684" spans="1:42" ht="14.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</row>
    <row r="685" spans="1:42" ht="14.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</row>
    <row r="686" spans="1:42" ht="14.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</row>
    <row r="687" spans="1:42" ht="14.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</row>
    <row r="688" spans="1:42" ht="14.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</row>
    <row r="689" spans="1:42" ht="14.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</row>
    <row r="690" spans="1:42" ht="14.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</row>
    <row r="691" spans="1:42" ht="14.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</row>
    <row r="692" spans="1:42" ht="14.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</row>
    <row r="693" spans="1:42" ht="14.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</row>
    <row r="694" spans="1:42" ht="14.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</row>
    <row r="695" spans="1:42" ht="14.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</row>
    <row r="696" spans="1:42" ht="14.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</row>
    <row r="697" spans="1:42" ht="14.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</row>
    <row r="698" spans="1:42" ht="14.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</row>
    <row r="699" spans="1:42" ht="14.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</row>
    <row r="700" spans="1:42" ht="14.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</row>
    <row r="701" spans="1:42" ht="14.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</row>
    <row r="702" spans="1:42" ht="14.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</row>
    <row r="703" spans="1:42" ht="14.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4.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4.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</row>
    <row r="706" spans="1:42" ht="14.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</row>
    <row r="707" spans="1:42" ht="14.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</row>
    <row r="708" spans="1:42" ht="14.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</row>
    <row r="709" spans="1:42" ht="14.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</row>
    <row r="710" spans="1:42" ht="14.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</row>
    <row r="711" spans="1:42" ht="14.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</row>
    <row r="712" spans="1:42" ht="14.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</row>
    <row r="713" spans="1:42" ht="14.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</row>
    <row r="714" spans="1:42" ht="14.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</row>
    <row r="715" spans="1:42" ht="14.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</row>
    <row r="716" spans="1:42" ht="14.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</row>
    <row r="717" spans="1:42" ht="14.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</row>
    <row r="718" spans="1:42" ht="14.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</row>
    <row r="719" spans="1:42" ht="14.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</row>
    <row r="720" spans="1:42" ht="14.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</row>
    <row r="721" spans="1:42" ht="14.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</row>
    <row r="722" spans="1:42" ht="14.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</row>
    <row r="723" spans="1:42" ht="14.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</row>
    <row r="724" spans="1:42" ht="14.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</row>
    <row r="725" spans="1:42" ht="14.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</row>
    <row r="726" spans="1:42" ht="14.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</row>
    <row r="727" spans="1:42" ht="14.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</row>
    <row r="728" spans="1:42" ht="14.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</row>
    <row r="729" spans="1:42" ht="14.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</row>
    <row r="730" spans="1:42" ht="14.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</row>
    <row r="731" spans="1:42" ht="14.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</row>
    <row r="732" spans="1:42" ht="14.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</row>
    <row r="733" spans="1:42" ht="14.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</row>
    <row r="734" spans="1:42" ht="14.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</row>
    <row r="735" spans="1:42" ht="14.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</row>
    <row r="736" spans="1:42" ht="14.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</row>
    <row r="737" spans="1:42" ht="14.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</row>
    <row r="738" spans="1:42" ht="14.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</row>
    <row r="739" spans="1:42" ht="14.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</row>
    <row r="740" spans="1:42" ht="14.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</row>
    <row r="741" spans="1:42" ht="14.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</row>
    <row r="742" spans="1:42" ht="14.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</row>
    <row r="743" spans="1:42" ht="14.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</row>
    <row r="744" spans="1:42" ht="14.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</row>
    <row r="745" spans="1:42" ht="14.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</row>
    <row r="746" spans="1:42" ht="14.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</row>
    <row r="747" spans="1:42" ht="14.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</row>
    <row r="748" spans="1:42" ht="14.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</row>
    <row r="749" spans="1:42" ht="14.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</row>
    <row r="750" spans="1:42" ht="14.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</row>
    <row r="751" spans="1:42" ht="14.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</row>
    <row r="752" spans="1:42" ht="14.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</row>
    <row r="753" spans="1:42" ht="14.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</row>
    <row r="754" spans="1:42" ht="14.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</row>
    <row r="755" spans="1:42" ht="14.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</row>
    <row r="756" spans="1:42" ht="14.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</row>
    <row r="757" spans="1:42" ht="14.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</row>
    <row r="758" spans="1:42" ht="14.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</row>
    <row r="759" spans="1:42" ht="14.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</row>
    <row r="760" spans="1:42" ht="14.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</row>
    <row r="761" spans="1:42" ht="14.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</row>
    <row r="762" spans="1:42" ht="14.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</row>
    <row r="763" spans="1:42" ht="14.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</row>
    <row r="764" spans="1:42" ht="14.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</row>
    <row r="765" spans="1:42" ht="14.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</row>
    <row r="766" spans="1:42" ht="14.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</row>
    <row r="767" spans="1:42" ht="14.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</row>
    <row r="768" spans="1:42" ht="14.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</row>
    <row r="769" spans="1:42" ht="14.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</row>
    <row r="770" spans="1:42" ht="14.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</row>
    <row r="771" spans="1:42" ht="14.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</row>
    <row r="772" spans="1:42" ht="14.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</row>
    <row r="773" spans="1:42" ht="14.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</row>
    <row r="774" spans="1:42" ht="14.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</row>
    <row r="775" spans="1:42" ht="14.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</row>
    <row r="776" spans="1:42" ht="14.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</row>
    <row r="777" spans="1:42" ht="14.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</row>
    <row r="778" spans="1:42" ht="14.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</row>
    <row r="779" spans="1:42" ht="14.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</row>
    <row r="780" spans="1:42" ht="14.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</row>
    <row r="781" spans="1:42" ht="14.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</row>
    <row r="782" spans="1:42" ht="14.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</row>
    <row r="783" spans="1:42" ht="14.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</row>
    <row r="784" spans="1:42" ht="14.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</row>
    <row r="785" spans="1:42" ht="14.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</row>
    <row r="786" spans="1:42" ht="14.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</row>
    <row r="787" spans="1:42" ht="14.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</row>
    <row r="788" spans="1:42" ht="14.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</row>
    <row r="789" spans="1:42" ht="14.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</row>
    <row r="790" spans="1:42" ht="14.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</row>
    <row r="791" spans="1:42" ht="14.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</row>
    <row r="792" spans="1:42" ht="14.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</row>
    <row r="793" spans="1:42" ht="14.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</row>
    <row r="794" spans="1:42" ht="14.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</row>
    <row r="795" spans="1:42" ht="14.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</row>
    <row r="796" spans="1:42" ht="14.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</row>
    <row r="797" spans="1:42" ht="14.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</row>
    <row r="798" spans="1:42" ht="14.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</row>
    <row r="799" spans="1:42" ht="14.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</row>
    <row r="800" spans="1:42" ht="14.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</row>
    <row r="801" spans="1:42" ht="14.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</row>
    <row r="802" spans="1:42" ht="14.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</row>
    <row r="803" spans="1:42" ht="14.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</row>
    <row r="804" spans="1:42" ht="14.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</row>
    <row r="805" spans="1:42" ht="14.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</row>
    <row r="806" spans="1:42" ht="14.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</row>
    <row r="807" spans="1:42" ht="14.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</row>
    <row r="808" spans="1:42" ht="14.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</row>
    <row r="809" spans="1:42" ht="14.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</row>
    <row r="810" spans="1:42" ht="14.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</row>
    <row r="811" spans="1:42" ht="14.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</row>
    <row r="812" spans="1:42" ht="14.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</row>
    <row r="813" spans="1:42" ht="14.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</row>
    <row r="814" spans="1:42" ht="14.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</row>
    <row r="815" spans="1:42" ht="14.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</row>
    <row r="816" spans="1:42" ht="14.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</row>
    <row r="817" spans="1:42" ht="14.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</row>
    <row r="818" spans="1:42" ht="14.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</row>
    <row r="819" spans="1:42" ht="14.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</row>
    <row r="820" spans="1:42" ht="14.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</row>
    <row r="821" spans="1:42" ht="14.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</row>
    <row r="822" spans="1:42" ht="14.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</row>
    <row r="823" spans="1:42" ht="14.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</row>
    <row r="824" spans="1:42" ht="14.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</row>
    <row r="825" spans="1:42" ht="14.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</row>
    <row r="826" spans="1:42" ht="14.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</row>
    <row r="827" spans="1:42" ht="14.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</row>
    <row r="828" spans="1:42" ht="14.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</row>
    <row r="829" spans="1:42" ht="14.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</row>
    <row r="830" spans="1:42" ht="14.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</row>
    <row r="831" spans="1:42" ht="14.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</row>
    <row r="832" spans="1:42" ht="14.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</row>
    <row r="833" spans="1:42" ht="14.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</row>
    <row r="834" spans="1:42" ht="14.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</row>
    <row r="835" spans="1:42" ht="14.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</row>
    <row r="836" spans="1:42" ht="14.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</row>
    <row r="837" spans="1:42" ht="14.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</row>
    <row r="838" spans="1:42" ht="14.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</row>
    <row r="839" spans="1:42" ht="14.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</row>
    <row r="840" spans="1:42" ht="14.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</row>
    <row r="841" spans="1:42" ht="14.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</row>
    <row r="842" spans="1:42" ht="14.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</row>
    <row r="843" spans="1:42" ht="14.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</row>
    <row r="844" spans="1:42" ht="14.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</row>
    <row r="845" spans="1:42" ht="14.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</row>
    <row r="846" spans="1:42" ht="14.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</row>
    <row r="847" spans="1:42" ht="14.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</row>
    <row r="848" spans="1:42" ht="14.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</row>
    <row r="849" spans="1:42" ht="14.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</row>
    <row r="850" spans="1:42" ht="14.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</row>
    <row r="851" spans="1:42" ht="14.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</row>
    <row r="852" spans="1:42" ht="14.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</row>
    <row r="853" spans="1:42" ht="14.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</row>
    <row r="854" spans="1:42" ht="14.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</row>
    <row r="855" spans="1:42" ht="14.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</row>
    <row r="856" spans="1:42" ht="14.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</row>
    <row r="857" spans="1:42" ht="14.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</row>
    <row r="858" spans="1:42" ht="14.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</row>
    <row r="859" spans="1:42" ht="14.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</row>
    <row r="860" spans="1:42" ht="14.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</row>
    <row r="861" spans="1:42" ht="14.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</row>
    <row r="862" spans="1:42" ht="14.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</row>
    <row r="863" spans="1:42" ht="14.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</row>
    <row r="864" spans="1:42" ht="14.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</row>
    <row r="865" spans="1:42" ht="14.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</row>
    <row r="866" spans="1:42" ht="14.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</row>
    <row r="867" spans="1:42" ht="14.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</row>
    <row r="868" spans="1:42" ht="14.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</row>
    <row r="869" spans="1:42" ht="14.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</row>
    <row r="870" spans="1:42" ht="14.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</row>
    <row r="871" spans="1:42" ht="14.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</row>
    <row r="872" spans="1:42" ht="14.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</row>
    <row r="873" spans="1:42" ht="14.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</row>
    <row r="874" spans="1:42" ht="14.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</row>
    <row r="875" spans="1:42" ht="14.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</row>
    <row r="876" spans="1:42" ht="14.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</row>
    <row r="877" spans="1:42" ht="14.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</row>
    <row r="878" spans="1:42" ht="14.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</row>
    <row r="879" spans="1:42" ht="14.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</row>
    <row r="880" spans="1:42" ht="14.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</row>
    <row r="881" spans="1:42" ht="14.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</row>
    <row r="882" spans="1:42" ht="14.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</row>
    <row r="883" spans="1:42" ht="14.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</row>
    <row r="884" spans="1:42" ht="14.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</row>
    <row r="885" spans="1:42" ht="14.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</row>
    <row r="886" spans="1:42" ht="14.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</row>
    <row r="887" spans="1:42" ht="14.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</row>
    <row r="888" spans="1:42" ht="14.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</row>
    <row r="889" spans="1:42" ht="14.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</row>
    <row r="890" spans="1:42" ht="14.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</row>
    <row r="891" spans="1:42" ht="14.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</row>
    <row r="892" spans="1:42" ht="14.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</row>
    <row r="893" spans="1:42" ht="14.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</row>
    <row r="894" spans="1:42" ht="14.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</row>
    <row r="895" spans="1:42" ht="14.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</row>
    <row r="896" spans="1:42" ht="14.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</row>
    <row r="897" spans="1:42" ht="14.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</row>
    <row r="898" spans="1:42" ht="14.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</row>
    <row r="899" spans="1:42" ht="14.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</row>
    <row r="900" spans="1:42" ht="14.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</row>
    <row r="901" spans="1:42" ht="14.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</row>
    <row r="902" spans="1:42" ht="14.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</row>
    <row r="903" spans="1:42" ht="14.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</row>
    <row r="904" spans="1:42" ht="14.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</row>
    <row r="905" spans="1:42" ht="14.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</row>
    <row r="906" spans="1:42" ht="14.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</row>
    <row r="907" spans="1:42" ht="14.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</row>
    <row r="908" spans="1:42" ht="14.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</row>
    <row r="909" spans="1:42" ht="14.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</row>
    <row r="910" spans="1:42" ht="14.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</row>
    <row r="911" spans="1:42" ht="14.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</row>
    <row r="912" spans="1:42" ht="14.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</row>
    <row r="913" spans="1:42" ht="14.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</row>
    <row r="914" spans="1:42" ht="14.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</row>
    <row r="915" spans="1:42" ht="14.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</row>
    <row r="916" spans="1:42" ht="14.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</row>
    <row r="917" spans="1:42" ht="14.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</row>
    <row r="918" spans="1:42" ht="14.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</row>
    <row r="919" spans="1:42" ht="14.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</row>
    <row r="920" spans="1:42" ht="14.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</row>
    <row r="921" spans="1:42" ht="14.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</row>
    <row r="922" spans="1:42" ht="14.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</row>
    <row r="923" spans="1:42" ht="14.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</row>
    <row r="924" spans="1:42" ht="14.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</row>
    <row r="925" spans="1:42" ht="14.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</row>
    <row r="926" spans="1:42" ht="14.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</row>
    <row r="927" spans="1:42" ht="14.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</row>
    <row r="928" spans="1:42" ht="14.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</row>
    <row r="929" spans="1:42" ht="14.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</row>
    <row r="930" spans="1:42" ht="14.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</row>
    <row r="931" spans="1:42" ht="14.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</row>
    <row r="932" spans="1:42" ht="14.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</row>
    <row r="933" spans="1:42" ht="14.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</row>
    <row r="934" spans="1:42" ht="14.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</row>
    <row r="935" spans="1:42" ht="14.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</row>
    <row r="936" spans="1:42" ht="14.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</row>
    <row r="937" spans="1:42" ht="14.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</row>
    <row r="938" spans="1:42" ht="14.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</row>
    <row r="939" spans="1:42" ht="14.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</row>
    <row r="940" spans="1:42" ht="14.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</row>
    <row r="941" spans="1:42" ht="14.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</row>
    <row r="942" spans="1:42" ht="14.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</row>
    <row r="943" spans="1:42" ht="14.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</row>
    <row r="944" spans="1:42" ht="14.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</row>
    <row r="945" spans="1:42" ht="14.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</row>
    <row r="946" spans="1:42" ht="14.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</row>
    <row r="947" spans="1:42" ht="14.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</row>
    <row r="948" spans="1:42" ht="14.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</row>
    <row r="949" spans="1:42" ht="14.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</row>
    <row r="950" spans="1:42" ht="14.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</row>
    <row r="951" spans="1:42" ht="14.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</row>
    <row r="952" spans="1:42" ht="14.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</row>
    <row r="953" spans="1:42" ht="14.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</row>
    <row r="954" spans="1:42" ht="14.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</row>
    <row r="955" spans="1:42" ht="14.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</row>
    <row r="956" spans="1:42" ht="14.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</row>
    <row r="957" spans="1:42" ht="14.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</row>
    <row r="958" spans="1:42" ht="14.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</row>
    <row r="959" spans="1:42" ht="14.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</row>
    <row r="960" spans="1:42" ht="14.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</row>
    <row r="961" spans="1:42" ht="14.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</row>
    <row r="962" spans="1:42" ht="14.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</row>
    <row r="963" spans="1:42" ht="14.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</row>
    <row r="964" spans="1:42" ht="14.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</row>
    <row r="965" spans="1:42" ht="14.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</row>
    <row r="966" spans="1:42" ht="14.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</row>
    <row r="967" spans="1:42" ht="14.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</row>
    <row r="968" spans="1:42" ht="14.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</row>
    <row r="969" spans="1:42" ht="14.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</row>
    <row r="970" spans="1:42" ht="14.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</row>
    <row r="971" spans="1:42" ht="14.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</row>
    <row r="972" spans="1:42" ht="14.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</row>
    <row r="973" spans="1:42" ht="14.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</row>
    <row r="974" spans="1:42" ht="14.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</row>
    <row r="975" spans="1:42" ht="14.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</row>
    <row r="976" spans="1:42" ht="14.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</row>
    <row r="977" spans="1:42" ht="14.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</row>
    <row r="978" spans="1:42" ht="14.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</row>
    <row r="979" spans="1:42" ht="14.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</row>
    <row r="980" spans="1:42" ht="14.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</row>
    <row r="981" spans="1:42" ht="14.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</row>
    <row r="982" spans="1:42" ht="14.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</row>
    <row r="983" spans="1:42" ht="14.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</row>
    <row r="984" spans="1:42" ht="14.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</row>
  </sheetData>
  <mergeCells count="3">
    <mergeCell ref="B1:Q3"/>
    <mergeCell ref="I14:L20"/>
    <mergeCell ref="M39:M41"/>
  </mergeCells>
  <conditionalFormatting sqref="D14:D22 E14:E17">
    <cfRule type="colorScale" priority="1">
      <colorScale>
        <cfvo type="min"/>
        <cfvo type="max"/>
        <color rgb="FFFFFFFF"/>
        <color rgb="FF57BB8A"/>
      </colorScale>
    </cfRule>
  </conditionalFormatting>
  <conditionalFormatting sqref="D23:G27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4:E22">
    <cfRule type="colorScale" priority="2">
      <colorScale>
        <cfvo type="min"/>
        <cfvo type="max"/>
        <color rgb="FFFFFFFF"/>
        <color rgb="FF57BB8A"/>
      </colorScale>
    </cfRule>
  </conditionalFormatting>
  <conditionalFormatting sqref="E30:G31 D31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4:F2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22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22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3:H27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J22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9:L39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1:L41">
    <cfRule type="colorScale" priority="2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21:L22">
    <cfRule type="colorScale" priority="2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0:N31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2:N3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3:N33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6:N3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4:M22">
    <cfRule type="colorScale" priority="6">
      <colorScale>
        <cfvo type="min"/>
        <cfvo type="max"/>
        <color rgb="FFFFFFFF"/>
        <color rgb="FF57BB8A"/>
      </colorScale>
    </cfRule>
  </conditionalFormatting>
  <conditionalFormatting sqref="M23:N27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4:N22">
    <cfRule type="colorScale" priority="7">
      <colorScale>
        <cfvo type="min"/>
        <cfvo type="max"/>
        <color rgb="FFFFFFFF"/>
        <color rgb="FF57BB8A"/>
      </colorScale>
    </cfRule>
  </conditionalFormatting>
  <conditionalFormatting sqref="O14:O22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3:O27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T26:T35 Y24 Y26:Y35 AD26:AD3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3:T4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2025-03-03T15:58:12Z</dcterms:created>
  <dcterms:modified xsi:type="dcterms:W3CDTF">2025-03-03T15:58:37Z</dcterms:modified>
</cp:coreProperties>
</file>