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_24\"/>
    </mc:Choice>
  </mc:AlternateContent>
  <xr:revisionPtr revIDLastSave="0" documentId="8_{A3255B74-105A-4D36-8D55-7C307D2844D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ector" sheetId="1" r:id="rId1"/>
    <sheet name="GENERALINSURANCE" sheetId="2" r:id="rId2"/>
    <sheet name="Sheet3" sheetId="3" r:id="rId3"/>
    <sheet name="DASHBOARD" sheetId="4" r:id="rId4"/>
    <sheet name="GICRE" sheetId="5" r:id="rId5"/>
    <sheet name="ICICIGI" sheetId="6" r:id="rId6"/>
    <sheet name="NIACL" sheetId="7" r:id="rId7"/>
  </sheets>
  <definedNames>
    <definedName name="_xlnm._FilterDatabase" localSheetId="5" hidden="1">ICICIGI!$U$40:$Y$47</definedName>
  </definedNames>
  <calcPr calcId="191029"/>
  <extLst>
    <ext uri="GoogleSheetsCustomDataVersion2">
      <go:sheetsCustomData xmlns:go="http://customooxmlschemas.google.com/" r:id="rId12" roundtripDataChecksum="OjAjwonIGiTYqoGuulYgDbELEVjxKnuYJQ6DEs7wADM="/>
    </ext>
  </extLst>
</workbook>
</file>

<file path=xl/calcChain.xml><?xml version="1.0" encoding="utf-8"?>
<calcChain xmlns="http://schemas.openxmlformats.org/spreadsheetml/2006/main">
  <c r="E19" i="7" l="1"/>
  <c r="D18" i="7"/>
  <c r="C18" i="7"/>
  <c r="E18" i="7" s="1"/>
  <c r="E17" i="7"/>
  <c r="E16" i="7"/>
  <c r="H16" i="7" s="1"/>
  <c r="E15" i="7"/>
  <c r="H15" i="7" s="1"/>
  <c r="G12" i="7"/>
  <c r="F12" i="7"/>
  <c r="E12" i="7"/>
  <c r="D12" i="7"/>
  <c r="C12" i="7"/>
  <c r="H7" i="7"/>
  <c r="H6" i="7"/>
  <c r="B3" i="7"/>
  <c r="I51" i="6"/>
  <c r="I50" i="6"/>
  <c r="R49" i="6"/>
  <c r="Q49" i="6"/>
  <c r="P49" i="6"/>
  <c r="S49" i="6" s="1"/>
  <c r="I49" i="6"/>
  <c r="I48" i="6"/>
  <c r="X47" i="6"/>
  <c r="R47" i="6"/>
  <c r="I47" i="6"/>
  <c r="X46" i="6"/>
  <c r="S46" i="6"/>
  <c r="R46" i="6"/>
  <c r="I46" i="6"/>
  <c r="X45" i="6"/>
  <c r="W45" i="6"/>
  <c r="V45" i="6"/>
  <c r="S45" i="6"/>
  <c r="R45" i="6"/>
  <c r="I45" i="6"/>
  <c r="X44" i="6"/>
  <c r="S44" i="6"/>
  <c r="R44" i="6"/>
  <c r="I44" i="6"/>
  <c r="X43" i="6"/>
  <c r="S43" i="6"/>
  <c r="R43" i="6"/>
  <c r="I43" i="6"/>
  <c r="X42" i="6"/>
  <c r="W42" i="6"/>
  <c r="W49" i="6" s="1"/>
  <c r="V42" i="6"/>
  <c r="V49" i="6" s="1"/>
  <c r="S42" i="6"/>
  <c r="R42" i="6"/>
  <c r="I42" i="6"/>
  <c r="X41" i="6"/>
  <c r="S41" i="6"/>
  <c r="R41" i="6"/>
  <c r="I41" i="6"/>
  <c r="I40" i="6"/>
  <c r="I39" i="6"/>
  <c r="X38" i="6"/>
  <c r="R38" i="6"/>
  <c r="I38" i="6"/>
  <c r="X37" i="6"/>
  <c r="W37" i="6"/>
  <c r="V37" i="6"/>
  <c r="Q37" i="6"/>
  <c r="P37" i="6"/>
  <c r="D12" i="6" s="1"/>
  <c r="I37" i="6"/>
  <c r="X36" i="6"/>
  <c r="R36" i="6"/>
  <c r="M36" i="6"/>
  <c r="L36" i="6"/>
  <c r="I36" i="6"/>
  <c r="X35" i="6"/>
  <c r="R35" i="6"/>
  <c r="M35" i="6"/>
  <c r="L35" i="6"/>
  <c r="I35" i="6"/>
  <c r="X34" i="6"/>
  <c r="R34" i="6"/>
  <c r="M34" i="6"/>
  <c r="L34" i="6"/>
  <c r="I34" i="6"/>
  <c r="I27" i="6" s="1"/>
  <c r="X33" i="6"/>
  <c r="R33" i="6"/>
  <c r="M33" i="6"/>
  <c r="L33" i="6"/>
  <c r="I33" i="6"/>
  <c r="X32" i="6"/>
  <c r="R32" i="6"/>
  <c r="M32" i="6"/>
  <c r="M26" i="6" s="1"/>
  <c r="L32" i="6"/>
  <c r="I32" i="6"/>
  <c r="X31" i="6"/>
  <c r="R31" i="6"/>
  <c r="M31" i="6"/>
  <c r="L31" i="6"/>
  <c r="I31" i="6"/>
  <c r="I26" i="6" s="1"/>
  <c r="G29" i="6"/>
  <c r="H28" i="6"/>
  <c r="G28" i="6"/>
  <c r="F28" i="6"/>
  <c r="E28" i="6"/>
  <c r="D28" i="6"/>
  <c r="H27" i="6"/>
  <c r="G27" i="6"/>
  <c r="F27" i="6"/>
  <c r="E27" i="6"/>
  <c r="D27" i="6"/>
  <c r="L26" i="6"/>
  <c r="K26" i="6"/>
  <c r="J26" i="6"/>
  <c r="H26" i="6"/>
  <c r="G26" i="6"/>
  <c r="F26" i="6"/>
  <c r="E26" i="6"/>
  <c r="D26" i="6"/>
  <c r="N25" i="6"/>
  <c r="M25" i="6"/>
  <c r="L25" i="6"/>
  <c r="K25" i="6"/>
  <c r="J25" i="6"/>
  <c r="H25" i="6"/>
  <c r="G25" i="6"/>
  <c r="F25" i="6"/>
  <c r="E25" i="6"/>
  <c r="D25" i="6"/>
  <c r="P22" i="6"/>
  <c r="S20" i="6"/>
  <c r="D20" i="6"/>
  <c r="D16" i="6" s="1"/>
  <c r="M17" i="6"/>
  <c r="F17" i="6"/>
  <c r="G17" i="6" s="1"/>
  <c r="D17" i="6"/>
  <c r="E6" i="6" s="1"/>
  <c r="E8" i="6" s="1"/>
  <c r="O12" i="6"/>
  <c r="I12" i="6"/>
  <c r="B12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V7" i="6"/>
  <c r="G7" i="6"/>
  <c r="F7" i="6"/>
  <c r="E7" i="6"/>
  <c r="D7" i="6"/>
  <c r="V6" i="6"/>
  <c r="V8" i="6" s="1"/>
  <c r="D6" i="6"/>
  <c r="D8" i="6" s="1"/>
  <c r="C6" i="6"/>
  <c r="R22" i="6" s="1"/>
  <c r="F17" i="5"/>
  <c r="E17" i="5"/>
  <c r="D17" i="5"/>
  <c r="F16" i="5"/>
  <c r="F14" i="5"/>
  <c r="F13" i="5"/>
  <c r="F12" i="5"/>
  <c r="N3" i="1" s="1"/>
  <c r="N1" i="1" s="1"/>
  <c r="J9" i="5"/>
  <c r="I9" i="5"/>
  <c r="H9" i="5"/>
  <c r="G9" i="5"/>
  <c r="F9" i="5"/>
  <c r="E9" i="5"/>
  <c r="D9" i="5"/>
  <c r="F7" i="5"/>
  <c r="K5" i="5"/>
  <c r="K4" i="5"/>
  <c r="K3" i="1" s="1"/>
  <c r="K1" i="1" s="1"/>
  <c r="L66" i="4"/>
  <c r="K66" i="4"/>
  <c r="M66" i="4" s="1"/>
  <c r="G66" i="4"/>
  <c r="F66" i="4"/>
  <c r="E66" i="4"/>
  <c r="D66" i="4"/>
  <c r="C66" i="4"/>
  <c r="M65" i="4"/>
  <c r="M64" i="4"/>
  <c r="H64" i="4"/>
  <c r="M63" i="4"/>
  <c r="H63" i="4"/>
  <c r="C60" i="4"/>
  <c r="F106" i="2"/>
  <c r="G99" i="2" s="1"/>
  <c r="G104" i="2"/>
  <c r="G103" i="2"/>
  <c r="G102" i="2"/>
  <c r="G101" i="2"/>
  <c r="G100" i="2"/>
  <c r="G98" i="2"/>
  <c r="G97" i="2"/>
  <c r="G96" i="2"/>
  <c r="G95" i="2"/>
  <c r="G94" i="2"/>
  <c r="G93" i="2"/>
  <c r="G92" i="2"/>
  <c r="G90" i="2"/>
  <c r="G89" i="2"/>
  <c r="G88" i="2"/>
  <c r="G87" i="2"/>
  <c r="G86" i="2"/>
  <c r="G85" i="2"/>
  <c r="G84" i="2"/>
  <c r="G82" i="2"/>
  <c r="G81" i="2"/>
  <c r="G80" i="2"/>
  <c r="G79" i="2"/>
  <c r="G78" i="2"/>
  <c r="G77" i="2"/>
  <c r="G76" i="2"/>
  <c r="G74" i="2"/>
  <c r="R71" i="2"/>
  <c r="K71" i="2"/>
  <c r="R70" i="2"/>
  <c r="K70" i="2"/>
  <c r="R69" i="2"/>
  <c r="K69" i="2"/>
  <c r="R68" i="2"/>
  <c r="K68" i="2"/>
  <c r="E6" i="2"/>
  <c r="E5" i="2"/>
  <c r="E4" i="2"/>
  <c r="AC5" i="1"/>
  <c r="Y5" i="1"/>
  <c r="T5" i="1"/>
  <c r="S5" i="1"/>
  <c r="O5" i="1"/>
  <c r="Q5" i="1" s="1"/>
  <c r="N5" i="1"/>
  <c r="M5" i="1"/>
  <c r="K5" i="1"/>
  <c r="D5" i="1"/>
  <c r="C5" i="1"/>
  <c r="S4" i="1"/>
  <c r="P4" i="1"/>
  <c r="Q4" i="1" s="1"/>
  <c r="O4" i="1"/>
  <c r="N4" i="1"/>
  <c r="M4" i="1"/>
  <c r="K4" i="1"/>
  <c r="G4" i="1"/>
  <c r="T4" i="1" s="1"/>
  <c r="F4" i="1"/>
  <c r="D4" i="1"/>
  <c r="C4" i="1"/>
  <c r="Y3" i="1"/>
  <c r="S3" i="1"/>
  <c r="S1" i="1" s="1"/>
  <c r="Q3" i="1"/>
  <c r="P3" i="1"/>
  <c r="O3" i="1"/>
  <c r="O1" i="1" s="1"/>
  <c r="M3" i="1"/>
  <c r="M1" i="1" s="1"/>
  <c r="G3" i="1"/>
  <c r="T3" i="1" s="1"/>
  <c r="T1" i="1" s="1"/>
  <c r="F3" i="1"/>
  <c r="F1" i="1" s="1"/>
  <c r="F7" i="1" s="1"/>
  <c r="D3" i="1"/>
  <c r="C3" i="1"/>
  <c r="H1" i="1"/>
  <c r="G1" i="1"/>
  <c r="Z3" i="1" l="1"/>
  <c r="C8" i="6"/>
  <c r="N12" i="6"/>
  <c r="Y45" i="6"/>
  <c r="Z5" i="1"/>
  <c r="R5" i="1"/>
  <c r="D15" i="6"/>
  <c r="Y42" i="6"/>
  <c r="Y46" i="6"/>
  <c r="Y49" i="6"/>
  <c r="Y43" i="6"/>
  <c r="X49" i="6"/>
  <c r="Y47" i="6"/>
  <c r="Y44" i="6"/>
  <c r="Y41" i="6"/>
  <c r="Z4" i="1"/>
  <c r="R4" i="1"/>
  <c r="N26" i="6"/>
  <c r="R3" i="1"/>
  <c r="G6" i="6"/>
  <c r="I28" i="6"/>
  <c r="G20" i="6" s="1"/>
  <c r="E16" i="6" s="1"/>
  <c r="S47" i="6"/>
  <c r="Y4" i="1"/>
  <c r="R37" i="6"/>
  <c r="E17" i="6"/>
  <c r="I25" i="6"/>
  <c r="Q22" i="6"/>
  <c r="G75" i="2"/>
  <c r="G83" i="2"/>
  <c r="G91" i="2"/>
  <c r="E15" i="6" l="1"/>
  <c r="F16" i="6"/>
  <c r="F6" i="6"/>
  <c r="E21" i="6"/>
  <c r="K12" i="6"/>
  <c r="G8" i="6"/>
  <c r="L12" i="6"/>
  <c r="R1" i="1"/>
  <c r="J12" i="6" l="1"/>
  <c r="F8" i="6"/>
  <c r="F15" i="6"/>
  <c r="G15" i="6" s="1"/>
  <c r="G16" i="6"/>
</calcChain>
</file>

<file path=xl/sharedStrings.xml><?xml version="1.0" encoding="utf-8"?>
<sst xmlns="http://schemas.openxmlformats.org/spreadsheetml/2006/main" count="577" uniqueCount="333">
  <si>
    <t>Industry</t>
  </si>
  <si>
    <t>General Insurance</t>
  </si>
  <si>
    <t>Security Code</t>
  </si>
  <si>
    <t>Security Name</t>
  </si>
  <si>
    <t>PRICE</t>
  </si>
  <si>
    <t>Marketcap</t>
  </si>
  <si>
    <t>Date</t>
  </si>
  <si>
    <t>Revenue</t>
  </si>
  <si>
    <t>Profit</t>
  </si>
  <si>
    <t>EQUITY</t>
  </si>
  <si>
    <t>FV</t>
  </si>
  <si>
    <t>Rev Gr 2001</t>
  </si>
  <si>
    <t>Rev gr 2010</t>
  </si>
  <si>
    <t>Profit Gr 2001</t>
  </si>
  <si>
    <t>Profit 2010</t>
  </si>
  <si>
    <t>Cy Rev Gr</t>
  </si>
  <si>
    <t>Cy Profit Gr</t>
  </si>
  <si>
    <t>EPS</t>
  </si>
  <si>
    <t>F-EPS</t>
  </si>
  <si>
    <t>F-PE</t>
  </si>
  <si>
    <t>Margin</t>
  </si>
  <si>
    <t>R-O-E</t>
  </si>
  <si>
    <t>Interest Coverage</t>
  </si>
  <si>
    <t>Cagr 2001</t>
  </si>
  <si>
    <t>Cagr 2010</t>
  </si>
  <si>
    <t>Dividend/Investment</t>
  </si>
  <si>
    <t>DIV %</t>
  </si>
  <si>
    <t>ROI</t>
  </si>
  <si>
    <t>Reserve</t>
  </si>
  <si>
    <t>Debt</t>
  </si>
  <si>
    <t>ROE</t>
  </si>
  <si>
    <t>NSE:GICRE</t>
  </si>
  <si>
    <t>NSE:NIACL</t>
  </si>
  <si>
    <t>NSE:ICICIGI</t>
  </si>
  <si>
    <t>18 Years</t>
  </si>
  <si>
    <t>65% population below age 35</t>
  </si>
  <si>
    <t>Irda</t>
  </si>
  <si>
    <t>LifeInsurance</t>
  </si>
  <si>
    <t>Generalinsurance</t>
  </si>
  <si>
    <t>17% growth</t>
  </si>
  <si>
    <t>Cargo</t>
  </si>
  <si>
    <t>travel</t>
  </si>
  <si>
    <t>Health</t>
  </si>
  <si>
    <t>Motor</t>
  </si>
  <si>
    <t>Equipment</t>
  </si>
  <si>
    <t>Homes</t>
  </si>
  <si>
    <t>INDUSTRY</t>
  </si>
  <si>
    <t>TIME</t>
  </si>
  <si>
    <t>GENERAL INS INDUSTRY</t>
  </si>
  <si>
    <t>PREMIUM IN CR</t>
  </si>
  <si>
    <t>GROWTH</t>
  </si>
  <si>
    <t>PVT MSHARE%</t>
  </si>
  <si>
    <t>TARRIF ERA</t>
  </si>
  <si>
    <t>FY_2001</t>
  </si>
  <si>
    <t>FY_2008</t>
  </si>
  <si>
    <t>NON TARIFF</t>
  </si>
  <si>
    <t>FY_2022</t>
  </si>
  <si>
    <t>FY_2023</t>
  </si>
  <si>
    <t>TOTAL</t>
  </si>
  <si>
    <t>RANKING</t>
  </si>
  <si>
    <t>COMPANY</t>
  </si>
  <si>
    <t>PREMIUM_FY23(8M)</t>
  </si>
  <si>
    <t>COMPANIES</t>
  </si>
  <si>
    <t>MSHARE</t>
  </si>
  <si>
    <t>The New India Assurance Company Limited</t>
  </si>
  <si>
    <t>TOP 10</t>
  </si>
  <si>
    <t>ICICI Lombard General Insurance Company Limited</t>
  </si>
  <si>
    <t>BOTTOM 21</t>
  </si>
  <si>
    <t>United India Insurance Company Limited</t>
  </si>
  <si>
    <t>HDFC Ergo General insurance Company Limited</t>
  </si>
  <si>
    <t>National Insurance Company Limited</t>
  </si>
  <si>
    <t>Bajaj Allianz General Insurance Company Limited</t>
  </si>
  <si>
    <t>The Oriental Insurance Company Limited</t>
  </si>
  <si>
    <t>LISTED PVT</t>
  </si>
  <si>
    <t>PREMIUM FY_23</t>
  </si>
  <si>
    <t>TOTAL INCOME_FY_23</t>
  </si>
  <si>
    <t>Agricultural Insurance Company of India Limited</t>
  </si>
  <si>
    <t>ICICIGI</t>
  </si>
  <si>
    <t>Tata AIG General Insurance Company Limited</t>
  </si>
  <si>
    <t>STARHEALTH</t>
  </si>
  <si>
    <t>Star Health &amp; Allied Insurance Company Limited</t>
  </si>
  <si>
    <t>11-33</t>
  </si>
  <si>
    <t>OTHERS</t>
  </si>
  <si>
    <t>QUALITY</t>
  </si>
  <si>
    <t>PROFIT MARGIN</t>
  </si>
  <si>
    <t>EXP. MANG. RATIO</t>
  </si>
  <si>
    <t>CLAIM RATIO</t>
  </si>
  <si>
    <t>COMBINED RATIO</t>
  </si>
  <si>
    <t>LIQUIDITY</t>
  </si>
  <si>
    <t>SOLVENCY RATIO</t>
  </si>
  <si>
    <t>PROFITAILITY</t>
  </si>
  <si>
    <t>YIELD/INV</t>
  </si>
  <si>
    <t>SOLVENCY</t>
  </si>
  <si>
    <t>LISTED SPACE</t>
  </si>
  <si>
    <t>LTP</t>
  </si>
  <si>
    <t>% Chg</t>
  </si>
  <si>
    <t>PROFIT</t>
  </si>
  <si>
    <t>RESERVE</t>
  </si>
  <si>
    <t>GNPA%</t>
  </si>
  <si>
    <t>GICRE</t>
  </si>
  <si>
    <t>NIACL</t>
  </si>
  <si>
    <t>TOTAL GI</t>
  </si>
  <si>
    <t>MARKETSHARE</t>
  </si>
  <si>
    <t>Reliance General Insurance Company Limited</t>
  </si>
  <si>
    <t>SBI General Insurance Company Limited</t>
  </si>
  <si>
    <t>IFFCO Tokio General Insurance Company Limited</t>
  </si>
  <si>
    <t>Go Digit General Insurance Limited</t>
  </si>
  <si>
    <t>Cholamandalam MS General Insurance Company Limited</t>
  </si>
  <si>
    <t>Care Health Insurance Limited</t>
  </si>
  <si>
    <t>Universal Sompo General Insurance Company Limited</t>
  </si>
  <si>
    <t>Future Generali India Insurance Company Limited</t>
  </si>
  <si>
    <t>Niva Bupa Health Insurance Company Limited</t>
  </si>
  <si>
    <t>Royal Sundaram General Insurance Company Limited</t>
  </si>
  <si>
    <t>Aditya Birla Health Insurance Company Limited</t>
  </si>
  <si>
    <t>Magma HDI General Insurance Company Limited</t>
  </si>
  <si>
    <t>Shriram General Insurance Company Limited</t>
  </si>
  <si>
    <t>Liberty General Insurance Limited</t>
  </si>
  <si>
    <t>Acko General Insurance Limited</t>
  </si>
  <si>
    <t>ManipalCigna Health Insurance Company Limited</t>
  </si>
  <si>
    <t>ECGC Limited</t>
  </si>
  <si>
    <t>Kotak Mahindra General Insurance Company Limited</t>
  </si>
  <si>
    <t>Edelweiss General Insurance Company Limited</t>
  </si>
  <si>
    <t>Raheja QBE General Insurance Company Limited</t>
  </si>
  <si>
    <t>NAVI General Insurance Limited</t>
  </si>
  <si>
    <t>TOTAL FY_23 (8M)</t>
  </si>
  <si>
    <t>FY_23</t>
  </si>
  <si>
    <t>General Insurers Total</t>
  </si>
  <si>
    <t>1,40,059</t>
  </si>
  <si>
    <t>1,20,169</t>
  </si>
  <si>
    <t>Stand-alone Pvt Health Insurers</t>
  </si>
  <si>
    <t>Specialized PSU Insurers</t>
  </si>
  <si>
    <t>GRAND TOTAL</t>
  </si>
  <si>
    <t>1,65,360.44</t>
  </si>
  <si>
    <t>1,41,992.01</t>
  </si>
  <si>
    <t>S.No.</t>
  </si>
  <si>
    <t>INSURER</t>
  </si>
  <si>
    <t>For the Month of NOVEMBER</t>
  </si>
  <si>
    <t>Upto the Month of NOVEMBER</t>
  </si>
  <si>
    <t>MARKET SHARE UPTO the Month Of November, 2022 (%)</t>
  </si>
  <si>
    <t>GROWTH OVER THE CORRESPONDING PERIOD OF PREVIOUS YEAR (%)</t>
  </si>
  <si>
    <t>2022-23</t>
  </si>
  <si>
    <t>2021-22</t>
  </si>
  <si>
    <t>MARKET SHARE</t>
  </si>
  <si>
    <t>The New India Assurance</t>
  </si>
  <si>
    <t>ICICI Lombard</t>
  </si>
  <si>
    <t>United India</t>
  </si>
  <si>
    <t>HDFC Ergo</t>
  </si>
  <si>
    <t>National Insurance</t>
  </si>
  <si>
    <t>Bajaj Allianz</t>
  </si>
  <si>
    <t>The Oriental</t>
  </si>
  <si>
    <t>Agricultural Insurance</t>
  </si>
  <si>
    <t>Tata AIG</t>
  </si>
  <si>
    <t>Star Health</t>
  </si>
  <si>
    <t>Reliance General</t>
  </si>
  <si>
    <t>SBI General</t>
  </si>
  <si>
    <t>IFFCO Tokio</t>
  </si>
  <si>
    <t>General Insurance Industry</t>
  </si>
  <si>
    <t xml:space="preserve">Growing by </t>
  </si>
  <si>
    <t>Population Below 35</t>
  </si>
  <si>
    <t>Insurance Industry</t>
  </si>
  <si>
    <t>Non-Life Insurance</t>
  </si>
  <si>
    <t>Life Insurance</t>
  </si>
  <si>
    <t>LIC</t>
  </si>
  <si>
    <t>3.4 Lakh Cr Sales</t>
  </si>
  <si>
    <t>Top 10 Sales Making Companies in India</t>
  </si>
  <si>
    <t>30000 cr Profits</t>
  </si>
  <si>
    <t>TOP 5 Profit Making Companeis in India</t>
  </si>
  <si>
    <t>It would Be biggest IPO of India. India's Saudi Aramco</t>
  </si>
  <si>
    <t>China:</t>
  </si>
  <si>
    <t>2 Companies in World TOP 5</t>
  </si>
  <si>
    <t>11 Lakh cr plus sales</t>
  </si>
  <si>
    <t>Just 32 Years OLd</t>
  </si>
  <si>
    <t>Ping An Insuranxce</t>
  </si>
  <si>
    <t>1 Lakh cr Plus Profit</t>
  </si>
  <si>
    <t>China Life Insurance</t>
  </si>
  <si>
    <t>Listed General Insurance Companeis</t>
  </si>
  <si>
    <t>4th largest</t>
  </si>
  <si>
    <t>Sales Gr 18 Years</t>
  </si>
  <si>
    <t>largest private</t>
  </si>
  <si>
    <t>Figures in Mln</t>
  </si>
  <si>
    <t>2019-20</t>
  </si>
  <si>
    <t>2018-19</t>
  </si>
  <si>
    <t>2017-18</t>
  </si>
  <si>
    <t>2016-17</t>
  </si>
  <si>
    <t>2015-16</t>
  </si>
  <si>
    <t>Growth</t>
  </si>
  <si>
    <t>Q1</t>
  </si>
  <si>
    <t>2020-21</t>
  </si>
  <si>
    <t>eps</t>
  </si>
  <si>
    <t>margin</t>
  </si>
  <si>
    <t>Yieldon Inv</t>
  </si>
  <si>
    <t>2 Types</t>
  </si>
  <si>
    <t>Premium income</t>
  </si>
  <si>
    <t>Investment</t>
  </si>
  <si>
    <t>Price</t>
  </si>
  <si>
    <t>Inv. Yield</t>
  </si>
  <si>
    <t>Quarterly</t>
  </si>
  <si>
    <t>Profits</t>
  </si>
  <si>
    <t>Bookvalue</t>
  </si>
  <si>
    <t>9M</t>
  </si>
  <si>
    <t>revenue</t>
  </si>
  <si>
    <t>claims</t>
  </si>
  <si>
    <t>exp</t>
  </si>
  <si>
    <t>profit</t>
  </si>
  <si>
    <t>div/share</t>
  </si>
  <si>
    <t>npa</t>
  </si>
  <si>
    <t xml:space="preserve">ICICIGI </t>
  </si>
  <si>
    <t>SOURCE</t>
  </si>
  <si>
    <t>FUND</t>
  </si>
  <si>
    <t>APPLIACATION</t>
  </si>
  <si>
    <t>Company</t>
  </si>
  <si>
    <t>Marketcap in Cr</t>
  </si>
  <si>
    <t>PREMIUM_23</t>
  </si>
  <si>
    <t>PROFIT_23</t>
  </si>
  <si>
    <t>EPS_23</t>
  </si>
  <si>
    <t>Equity</t>
  </si>
  <si>
    <t>BORROWING</t>
  </si>
  <si>
    <t>SH. FUND</t>
  </si>
  <si>
    <t>PH. FUND</t>
  </si>
  <si>
    <t>TOTAL ASSETS</t>
  </si>
  <si>
    <t>CUR LIABILITIES</t>
  </si>
  <si>
    <t>SH. INVSTM.</t>
  </si>
  <si>
    <t>PH. INVST.</t>
  </si>
  <si>
    <t>FIXED ASSETS</t>
  </si>
  <si>
    <t>DIF. TAX</t>
  </si>
  <si>
    <t>CUR. LIABILITIES</t>
  </si>
  <si>
    <t>CUR. ASSETS</t>
  </si>
  <si>
    <t>NETWORTH</t>
  </si>
  <si>
    <t>PRV. YEAR</t>
  </si>
  <si>
    <t>PROFITABILITY</t>
  </si>
  <si>
    <t>VALUATIONS</t>
  </si>
  <si>
    <t>PREM. GROWTH</t>
  </si>
  <si>
    <t>P-MARGIN</t>
  </si>
  <si>
    <t>EXPENSE RATIO</t>
  </si>
  <si>
    <t>ICR</t>
  </si>
  <si>
    <t>ROAE</t>
  </si>
  <si>
    <t>TRAIL_PE</t>
  </si>
  <si>
    <t>YIELD_23</t>
  </si>
  <si>
    <t>BOOKVALUE</t>
  </si>
  <si>
    <t>PBV</t>
  </si>
  <si>
    <t>PEG</t>
  </si>
  <si>
    <t>2.53X</t>
  </si>
  <si>
    <t>Estimate</t>
  </si>
  <si>
    <t>Year</t>
  </si>
  <si>
    <t>Premium</t>
  </si>
  <si>
    <t>FAIRVALUE</t>
  </si>
  <si>
    <t>FY_2035</t>
  </si>
  <si>
    <t>FY_2030</t>
  </si>
  <si>
    <t>Q2_FY23</t>
  </si>
  <si>
    <t>Q3_FY23</t>
  </si>
  <si>
    <t>Q4_FY23</t>
  </si>
  <si>
    <t>TRAILEPS</t>
  </si>
  <si>
    <t>FY_2024</t>
  </si>
  <si>
    <t>Expectation</t>
  </si>
  <si>
    <t>MARGIN</t>
  </si>
  <si>
    <t>TREND</t>
  </si>
  <si>
    <t>H1_FY_23</t>
  </si>
  <si>
    <t>9M_FY_23</t>
  </si>
  <si>
    <t>Q1_FY_24</t>
  </si>
  <si>
    <t>EST_24</t>
  </si>
  <si>
    <t>TRAIL_EPS</t>
  </si>
  <si>
    <t>F_EPS_24</t>
  </si>
  <si>
    <t>LongTerm</t>
  </si>
  <si>
    <t>PE_22</t>
  </si>
  <si>
    <t>PE_23</t>
  </si>
  <si>
    <t>PE_24</t>
  </si>
  <si>
    <t>High Price</t>
  </si>
  <si>
    <t>Low Price</t>
  </si>
  <si>
    <t>High P/E</t>
  </si>
  <si>
    <t>Low P/E</t>
  </si>
  <si>
    <t>INT PE</t>
  </si>
  <si>
    <t>C YEAR</t>
  </si>
  <si>
    <t>5 Year</t>
  </si>
  <si>
    <t>10 Year</t>
  </si>
  <si>
    <t>15 Year</t>
  </si>
  <si>
    <t>Actual</t>
  </si>
  <si>
    <t>Q1_FY_23</t>
  </si>
  <si>
    <t>Q4_FY23_RESULT</t>
  </si>
  <si>
    <t>Q4_FY22</t>
  </si>
  <si>
    <t>GROSSPREMIUM</t>
  </si>
  <si>
    <t>INV INCOME</t>
  </si>
  <si>
    <t>FY_2021</t>
  </si>
  <si>
    <t>TOTAL INCOME</t>
  </si>
  <si>
    <t>FY_2020</t>
  </si>
  <si>
    <t>Expenses</t>
  </si>
  <si>
    <t>FY_2019</t>
  </si>
  <si>
    <t>IPO</t>
  </si>
  <si>
    <t>FY_2018</t>
  </si>
  <si>
    <t>FY_2017</t>
  </si>
  <si>
    <t>FY_2016</t>
  </si>
  <si>
    <t>FY_2015</t>
  </si>
  <si>
    <t>FY_2014</t>
  </si>
  <si>
    <t>MAJORCOST_FY24</t>
  </si>
  <si>
    <t>SHARE</t>
  </si>
  <si>
    <t>SEGMENT_FY24</t>
  </si>
  <si>
    <t>FY_2013</t>
  </si>
  <si>
    <t>CLAIMSPAID</t>
  </si>
  <si>
    <t>MOTOR</t>
  </si>
  <si>
    <t>FY_2012</t>
  </si>
  <si>
    <t>CLAIMS OUTSTANDING</t>
  </si>
  <si>
    <t>HEALTH</t>
  </si>
  <si>
    <t>FY_2011</t>
  </si>
  <si>
    <t>PROMOTION</t>
  </si>
  <si>
    <t>FIRE</t>
  </si>
  <si>
    <t>FY_2010</t>
  </si>
  <si>
    <t>EMPLOYEE</t>
  </si>
  <si>
    <t>MARINE</t>
  </si>
  <si>
    <t>FY_2009</t>
  </si>
  <si>
    <t>OTHER EXP</t>
  </si>
  <si>
    <t>Miscellaneous</t>
  </si>
  <si>
    <t>COMMISIONS</t>
  </si>
  <si>
    <t>CROP</t>
  </si>
  <si>
    <t>FY_2007</t>
  </si>
  <si>
    <t>ADVERTISE</t>
  </si>
  <si>
    <t>INVEST INCOME</t>
  </si>
  <si>
    <t>FY_2006</t>
  </si>
  <si>
    <t>FY_2005</t>
  </si>
  <si>
    <t>TOTAL COST</t>
  </si>
  <si>
    <t>SEGMENT INCOME</t>
  </si>
  <si>
    <t>FY_2004</t>
  </si>
  <si>
    <t>FY_2003</t>
  </si>
  <si>
    <t>WWW.PROFITFROMTI.IN</t>
  </si>
  <si>
    <t>NO#1</t>
  </si>
  <si>
    <t>3 CR POLICIES</t>
  </si>
  <si>
    <t>FOUNDED</t>
  </si>
  <si>
    <t>100 YEARS</t>
  </si>
  <si>
    <t>SIR DORABJI TATA</t>
  </si>
  <si>
    <t>2014-15</t>
  </si>
  <si>
    <t>div y</t>
  </si>
  <si>
    <t>equity</t>
  </si>
  <si>
    <t>9Months</t>
  </si>
  <si>
    <t>NPA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</si>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</sst>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/yyyy"/>
    <numFmt numFmtId="165" formatCode="0.0"/>
    <numFmt numFmtId="166" formatCode="0.0%"/>
  </numFmts>
  <fonts count="33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1F497D"/>
      <name val="Calibri"/>
      <scheme val="minor"/>
    </font>
    <font>
      <b/>
      <sz val="11"/>
      <color rgb="FF000000"/>
      <name val="Calibri"/>
      <scheme val="minor"/>
    </font>
    <font>
      <sz val="8"/>
      <color rgb="FF000000"/>
      <name val="Arial"/>
    </font>
    <font>
      <sz val="12"/>
      <color theme="1"/>
      <name val="Helvetica Neue"/>
    </font>
    <font>
      <sz val="11"/>
      <color rgb="FF000000"/>
      <name val="Calibri"/>
      <scheme val="minor"/>
    </font>
    <font>
      <sz val="11"/>
      <color rgb="FFFFFFFF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  <font>
      <b/>
      <i/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5"/>
      <color theme="1"/>
      <name val="Arial"/>
    </font>
    <font>
      <b/>
      <sz val="16"/>
      <color theme="1"/>
      <name val="Arial"/>
    </font>
    <font>
      <b/>
      <sz val="14"/>
      <color theme="1"/>
      <name val="Arial"/>
    </font>
    <font>
      <sz val="16"/>
      <color theme="1"/>
      <name val="Arial"/>
    </font>
    <font>
      <sz val="15"/>
      <color theme="1"/>
      <name val="Arial"/>
    </font>
    <font>
      <sz val="16"/>
      <color rgb="FF000000"/>
      <name val="Arial"/>
    </font>
    <font>
      <b/>
      <sz val="24"/>
      <color rgb="FF1F497D"/>
      <name val="Calibri"/>
      <scheme val="minor"/>
    </font>
    <font>
      <sz val="36"/>
      <color theme="0"/>
      <name val="Calibri"/>
      <scheme val="minor"/>
    </font>
    <font>
      <sz val="11"/>
      <color rgb="FFFFFFFF"/>
      <name val="Calibri"/>
      <scheme val="minor"/>
    </font>
    <font>
      <sz val="31"/>
      <color theme="1"/>
      <name val="Calibri"/>
      <scheme val="minor"/>
    </font>
    <font>
      <b/>
      <i/>
      <u/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u/>
      <sz val="36"/>
      <color rgb="FFFFFFFF"/>
      <name val="Calibri"/>
    </font>
    <font>
      <sz val="12"/>
      <color rgb="FF000000"/>
      <name val="Arial"/>
    </font>
    <font>
      <u/>
      <sz val="11"/>
      <color theme="10"/>
      <name val="Calibri"/>
      <scheme val="minor"/>
    </font>
    <font>
      <u/>
      <sz val="28"/>
      <color theme="0"/>
      <name val="Calibri"/>
      <family val="2"/>
      <scheme val="minor"/>
    </font>
    <font>
      <sz val="28"/>
      <color theme="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F3C3BF"/>
        <bgColor rgb="FFF3C3BF"/>
      </patternFill>
    </fill>
    <fill>
      <patternFill patternType="solid">
        <fgColor rgb="FFEFAFA9"/>
        <bgColor rgb="FFEFAFA9"/>
      </patternFill>
    </fill>
    <fill>
      <patternFill patternType="solid">
        <fgColor rgb="FFE67C73"/>
        <bgColor rgb="FFE67C73"/>
      </patternFill>
    </fill>
    <fill>
      <patternFill patternType="solid">
        <fgColor rgb="FFE7F6EF"/>
        <bgColor rgb="FFE7F6EF"/>
      </patternFill>
    </fill>
    <fill>
      <patternFill patternType="solid">
        <fgColor rgb="FF63C092"/>
        <bgColor rgb="FF63C092"/>
      </patternFill>
    </fill>
    <fill>
      <patternFill patternType="solid">
        <fgColor rgb="FFA0C67B"/>
        <bgColor rgb="FFA0C67B"/>
      </patternFill>
    </fill>
    <fill>
      <patternFill patternType="solid">
        <fgColor rgb="FFDCD06E"/>
        <bgColor rgb="FFDCD06E"/>
      </patternFill>
    </fill>
    <fill>
      <patternFill patternType="solid">
        <fgColor rgb="FFF4C6C2"/>
        <bgColor rgb="FFF4C6C2"/>
      </patternFill>
    </fill>
    <fill>
      <patternFill patternType="solid">
        <fgColor rgb="FF57BB8A"/>
        <bgColor rgb="FF57BB8A"/>
      </patternFill>
    </fill>
    <fill>
      <patternFill patternType="solid">
        <fgColor rgb="FF92D3B4"/>
        <bgColor rgb="FF92D3B4"/>
      </patternFill>
    </fill>
    <fill>
      <patternFill patternType="solid">
        <fgColor rgb="FFBEE5D2"/>
        <bgColor rgb="FFBEE5D2"/>
      </patternFill>
    </fill>
    <fill>
      <patternFill patternType="solid">
        <fgColor rgb="FFF3C4C0"/>
        <bgColor rgb="FFF3C4C0"/>
      </patternFill>
    </fill>
    <fill>
      <patternFill patternType="solid">
        <fgColor rgb="FF76C8A0"/>
        <bgColor rgb="FF76C8A0"/>
      </patternFill>
    </fill>
    <fill>
      <patternFill patternType="solid">
        <fgColor rgb="FFF7D8D5"/>
        <bgColor rgb="FFF7D8D5"/>
      </patternFill>
    </fill>
    <fill>
      <patternFill patternType="solid">
        <fgColor rgb="FF92D050"/>
        <bgColor rgb="FF92D050"/>
      </patternFill>
    </fill>
    <fill>
      <patternFill patternType="solid">
        <fgColor rgb="FF16D6EA"/>
        <bgColor rgb="FF16D6EA"/>
      </patternFill>
    </fill>
    <fill>
      <patternFill patternType="solid">
        <fgColor rgb="FF63BE7B"/>
        <bgColor rgb="FF63BE7B"/>
      </patternFill>
    </fill>
    <fill>
      <patternFill patternType="solid">
        <fgColor rgb="FFAAD380"/>
        <bgColor rgb="FFAAD380"/>
      </patternFill>
    </fill>
    <fill>
      <patternFill patternType="solid">
        <fgColor rgb="FFA5D17F"/>
        <bgColor rgb="FFA5D17F"/>
      </patternFill>
    </fill>
    <fill>
      <patternFill patternType="solid">
        <fgColor rgb="FFE3E383"/>
        <bgColor rgb="FFE3E383"/>
      </patternFill>
    </fill>
    <fill>
      <patternFill patternType="solid">
        <fgColor rgb="FFBCD881"/>
        <bgColor rgb="FFBCD881"/>
      </patternFill>
    </fill>
    <fill>
      <patternFill patternType="solid">
        <fgColor rgb="FFF7E984"/>
        <bgColor rgb="FFF7E984"/>
      </patternFill>
    </fill>
    <fill>
      <patternFill patternType="solid">
        <fgColor rgb="FFC5DB81"/>
        <bgColor rgb="FFC5DB81"/>
      </patternFill>
    </fill>
    <fill>
      <patternFill patternType="solid">
        <fgColor rgb="FFFFEB84"/>
        <bgColor rgb="FFFFEB84"/>
      </patternFill>
    </fill>
    <fill>
      <patternFill patternType="solid">
        <fgColor rgb="FFC7DB81"/>
        <bgColor rgb="FFC7DB81"/>
      </patternFill>
    </fill>
    <fill>
      <patternFill patternType="solid">
        <fgColor rgb="FFFEE883"/>
        <bgColor rgb="FFFEE883"/>
      </patternFill>
    </fill>
    <fill>
      <patternFill patternType="solid">
        <fgColor rgb="FFD1DE82"/>
        <bgColor rgb="FFD1DE82"/>
      </patternFill>
    </fill>
    <fill>
      <patternFill patternType="solid">
        <fgColor rgb="FFFCBF7B"/>
        <bgColor rgb="FFFCBF7B"/>
      </patternFill>
    </fill>
    <fill>
      <patternFill patternType="solid">
        <fgColor rgb="FFD7E082"/>
        <bgColor rgb="FFD7E082"/>
      </patternFill>
    </fill>
    <fill>
      <patternFill patternType="solid">
        <fgColor rgb="FFFBA877"/>
        <bgColor rgb="FFFBA877"/>
      </patternFill>
    </fill>
    <fill>
      <patternFill patternType="solid">
        <fgColor rgb="FFDCE182"/>
        <bgColor rgb="FFDCE182"/>
      </patternFill>
    </fill>
    <fill>
      <patternFill patternType="solid">
        <fgColor rgb="FFFA9573"/>
        <bgColor rgb="FFFA9573"/>
      </patternFill>
    </fill>
    <fill>
      <patternFill patternType="solid">
        <fgColor rgb="FFDFE283"/>
        <bgColor rgb="FFDFE283"/>
      </patternFill>
    </fill>
    <fill>
      <patternFill patternType="solid">
        <fgColor rgb="FFF98A71"/>
        <bgColor rgb="FFF98A71"/>
      </patternFill>
    </fill>
    <fill>
      <patternFill patternType="solid">
        <fgColor rgb="FFE7E483"/>
        <bgColor rgb="FFE7E483"/>
      </patternFill>
    </fill>
    <fill>
      <patternFill patternType="solid">
        <fgColor rgb="FFF86B6B"/>
        <bgColor rgb="FFF86B6B"/>
      </patternFill>
    </fill>
    <fill>
      <patternFill patternType="solid">
        <fgColor rgb="FFE8E583"/>
        <bgColor rgb="FFE8E583"/>
      </patternFill>
    </fill>
    <fill>
      <patternFill patternType="solid">
        <fgColor rgb="FFF8696B"/>
        <bgColor rgb="FFF8696B"/>
      </patternFill>
    </fill>
    <fill>
      <patternFill patternType="solid">
        <fgColor rgb="FFF9EA84"/>
        <bgColor rgb="FFF9EA84"/>
      </patternFill>
    </fill>
    <fill>
      <patternFill patternType="solid">
        <fgColor rgb="FFFAEA84"/>
        <bgColor rgb="FFFAEA84"/>
      </patternFill>
    </fill>
    <fill>
      <patternFill patternType="solid">
        <fgColor rgb="FFFED980"/>
        <bgColor rgb="FFFED980"/>
      </patternFill>
    </fill>
    <fill>
      <patternFill patternType="solid">
        <fgColor rgb="FFFED880"/>
        <bgColor rgb="FFFED880"/>
      </patternFill>
    </fill>
    <fill>
      <patternFill patternType="solid">
        <fgColor rgb="FFFDC77D"/>
        <bgColor rgb="FFFDC77D"/>
      </patternFill>
    </fill>
    <fill>
      <patternFill patternType="solid">
        <fgColor rgb="FFFBAC77"/>
        <bgColor rgb="FFFBAC77"/>
      </patternFill>
    </fill>
    <fill>
      <patternFill patternType="solid">
        <fgColor rgb="FFFBA977"/>
        <bgColor rgb="FFFBA977"/>
      </patternFill>
    </fill>
    <fill>
      <patternFill patternType="solid">
        <fgColor rgb="FFFAA075"/>
        <bgColor rgb="FFFAA075"/>
      </patternFill>
    </fill>
    <fill>
      <patternFill patternType="solid">
        <fgColor rgb="FFFA9B74"/>
        <bgColor rgb="FFFA9B74"/>
      </patternFill>
    </fill>
    <fill>
      <patternFill patternType="solid">
        <fgColor rgb="FFFA8E72"/>
        <bgColor rgb="FFFA8E72"/>
      </patternFill>
    </fill>
    <fill>
      <patternFill patternType="solid">
        <fgColor rgb="FFF98971"/>
        <bgColor rgb="FFF98971"/>
      </patternFill>
    </fill>
    <fill>
      <patternFill patternType="solid">
        <fgColor rgb="FFF98470"/>
        <bgColor rgb="FFF98470"/>
      </patternFill>
    </fill>
    <fill>
      <patternFill patternType="solid">
        <fgColor rgb="FFF98370"/>
        <bgColor rgb="FFF98370"/>
      </patternFill>
    </fill>
    <fill>
      <patternFill patternType="solid">
        <fgColor rgb="FFF8766D"/>
        <bgColor rgb="FFF8766D"/>
      </patternFill>
    </fill>
    <fill>
      <patternFill patternType="solid">
        <fgColor rgb="FFF8746D"/>
        <bgColor rgb="FFF8746D"/>
      </patternFill>
    </fill>
    <fill>
      <patternFill patternType="solid">
        <fgColor rgb="FF20124D"/>
        <bgColor rgb="FF20124D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0" fillId="2" borderId="1" xfId="0" applyFill="1" applyBorder="1"/>
    <xf numFmtId="4" fontId="2" fillId="0" borderId="0" xfId="0" applyNumberFormat="1" applyFont="1"/>
    <xf numFmtId="9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3" fillId="0" borderId="2" xfId="0" applyFont="1" applyBorder="1"/>
    <xf numFmtId="0" fontId="4" fillId="0" borderId="2" xfId="0" applyFont="1" applyBorder="1"/>
    <xf numFmtId="0" fontId="2" fillId="0" borderId="2" xfId="0" applyFont="1" applyBorder="1"/>
    <xf numFmtId="0" fontId="5" fillId="0" borderId="2" xfId="0" applyFont="1" applyBorder="1"/>
    <xf numFmtId="0" fontId="1" fillId="0" borderId="2" xfId="0" applyFont="1" applyBorder="1"/>
    <xf numFmtId="1" fontId="6" fillId="3" borderId="2" xfId="0" applyNumberFormat="1" applyFont="1" applyFill="1" applyBorder="1"/>
    <xf numFmtId="1" fontId="6" fillId="3" borderId="2" xfId="0" applyNumberFormat="1" applyFont="1" applyFill="1" applyBorder="1" applyAlignment="1">
      <alignment horizontal="right"/>
    </xf>
    <xf numFmtId="164" fontId="7" fillId="0" borderId="2" xfId="0" applyNumberFormat="1" applyFont="1" applyBorder="1"/>
    <xf numFmtId="9" fontId="0" fillId="0" borderId="2" xfId="0" applyNumberFormat="1" applyBorder="1"/>
    <xf numFmtId="2" fontId="0" fillId="0" borderId="2" xfId="0" applyNumberFormat="1" applyBorder="1"/>
    <xf numFmtId="165" fontId="1" fillId="0" borderId="2" xfId="0" applyNumberFormat="1" applyFont="1" applyBorder="1"/>
    <xf numFmtId="0" fontId="5" fillId="4" borderId="2" xfId="0" applyFont="1" applyFill="1" applyBorder="1" applyAlignment="1">
      <alignment wrapText="1"/>
    </xf>
    <xf numFmtId="164" fontId="0" fillId="0" borderId="2" xfId="0" applyNumberFormat="1" applyBorder="1"/>
    <xf numFmtId="9" fontId="1" fillId="0" borderId="2" xfId="0" applyNumberFormat="1" applyFont="1" applyBorder="1"/>
    <xf numFmtId="10" fontId="0" fillId="0" borderId="2" xfId="0" applyNumberFormat="1" applyBorder="1"/>
    <xf numFmtId="10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0" fontId="8" fillId="5" borderId="2" xfId="0" applyFont="1" applyFill="1" applyBorder="1"/>
    <xf numFmtId="10" fontId="1" fillId="0" borderId="2" xfId="0" applyNumberFormat="1" applyFont="1" applyBorder="1"/>
    <xf numFmtId="166" fontId="1" fillId="0" borderId="2" xfId="0" applyNumberFormat="1" applyFont="1" applyBorder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8" fillId="5" borderId="5" xfId="0" applyFont="1" applyFill="1" applyBorder="1"/>
    <xf numFmtId="0" fontId="10" fillId="0" borderId="6" xfId="0" applyFont="1" applyBorder="1"/>
    <xf numFmtId="0" fontId="10" fillId="6" borderId="7" xfId="0" applyFont="1" applyFill="1" applyBorder="1" applyAlignment="1">
      <alignment horizontal="right"/>
    </xf>
    <xf numFmtId="0" fontId="10" fillId="7" borderId="6" xfId="0" applyFont="1" applyFill="1" applyBorder="1" applyAlignment="1">
      <alignment horizontal="right"/>
    </xf>
    <xf numFmtId="0" fontId="10" fillId="8" borderId="7" xfId="0" applyFont="1" applyFill="1" applyBorder="1" applyAlignment="1">
      <alignment horizontal="right"/>
    </xf>
    <xf numFmtId="0" fontId="10" fillId="8" borderId="6" xfId="0" applyFont="1" applyFill="1" applyBorder="1" applyAlignment="1">
      <alignment horizontal="right"/>
    </xf>
    <xf numFmtId="166" fontId="10" fillId="9" borderId="7" xfId="0" applyNumberFormat="1" applyFont="1" applyFill="1" applyBorder="1" applyAlignment="1">
      <alignment horizontal="right"/>
    </xf>
    <xf numFmtId="1" fontId="10" fillId="10" borderId="7" xfId="0" applyNumberFormat="1" applyFont="1" applyFill="1" applyBorder="1" applyAlignment="1">
      <alignment horizontal="right"/>
    </xf>
    <xf numFmtId="1" fontId="10" fillId="11" borderId="7" xfId="0" applyNumberFormat="1" applyFont="1" applyFill="1" applyBorder="1" applyAlignment="1">
      <alignment horizontal="right"/>
    </xf>
    <xf numFmtId="1" fontId="10" fillId="12" borderId="7" xfId="0" applyNumberFormat="1" applyFont="1" applyFill="1" applyBorder="1" applyAlignment="1">
      <alignment horizontal="right"/>
    </xf>
    <xf numFmtId="166" fontId="10" fillId="13" borderId="7" xfId="0" applyNumberFormat="1" applyFont="1" applyFill="1" applyBorder="1" applyAlignment="1">
      <alignment horizontal="right"/>
    </xf>
    <xf numFmtId="1" fontId="10" fillId="14" borderId="7" xfId="0" applyNumberFormat="1" applyFont="1" applyFill="1" applyBorder="1" applyAlignment="1">
      <alignment horizontal="right"/>
    </xf>
    <xf numFmtId="165" fontId="10" fillId="15" borderId="7" xfId="0" applyNumberFormat="1" applyFont="1" applyFill="1" applyBorder="1" applyAlignment="1">
      <alignment horizontal="right"/>
    </xf>
    <xf numFmtId="165" fontId="10" fillId="14" borderId="7" xfId="0" applyNumberFormat="1" applyFont="1" applyFill="1" applyBorder="1" applyAlignment="1">
      <alignment horizontal="right"/>
    </xf>
    <xf numFmtId="9" fontId="10" fillId="16" borderId="7" xfId="0" applyNumberFormat="1" applyFont="1" applyFill="1" applyBorder="1" applyAlignment="1">
      <alignment horizontal="right"/>
    </xf>
    <xf numFmtId="165" fontId="10" fillId="17" borderId="7" xfId="0" applyNumberFormat="1" applyFont="1" applyFill="1" applyBorder="1" applyAlignment="1">
      <alignment horizontal="right"/>
    </xf>
    <xf numFmtId="165" fontId="10" fillId="18" borderId="7" xfId="0" applyNumberFormat="1" applyFont="1" applyFill="1" applyBorder="1" applyAlignment="1">
      <alignment horizontal="right"/>
    </xf>
    <xf numFmtId="9" fontId="10" fillId="19" borderId="7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2" xfId="0" applyFont="1" applyBorder="1"/>
    <xf numFmtId="1" fontId="1" fillId="0" borderId="2" xfId="0" applyNumberFormat="1" applyFont="1" applyBorder="1"/>
    <xf numFmtId="166" fontId="1" fillId="0" borderId="0" xfId="0" applyNumberFormat="1" applyFont="1"/>
    <xf numFmtId="0" fontId="12" fillId="0" borderId="8" xfId="0" applyFont="1" applyBorder="1" applyAlignment="1">
      <alignment horizontal="left"/>
    </xf>
    <xf numFmtId="0" fontId="12" fillId="0" borderId="8" xfId="0" applyFont="1" applyBorder="1"/>
    <xf numFmtId="3" fontId="12" fillId="0" borderId="8" xfId="0" applyNumberFormat="1" applyFont="1" applyBorder="1"/>
    <xf numFmtId="0" fontId="13" fillId="0" borderId="0" xfId="0" applyFont="1"/>
    <xf numFmtId="0" fontId="11" fillId="0" borderId="0" xfId="0" applyFont="1"/>
    <xf numFmtId="0" fontId="14" fillId="20" borderId="2" xfId="0" applyFont="1" applyFill="1" applyBorder="1" applyAlignment="1">
      <alignment horizontal="left"/>
    </xf>
    <xf numFmtId="3" fontId="15" fillId="20" borderId="5" xfId="0" applyNumberFormat="1" applyFont="1" applyFill="1" applyBorder="1" applyAlignment="1">
      <alignment horizontal="left"/>
    </xf>
    <xf numFmtId="0" fontId="15" fillId="20" borderId="5" xfId="0" applyFont="1" applyFill="1" applyBorder="1" applyAlignment="1">
      <alignment horizontal="left"/>
    </xf>
    <xf numFmtId="0" fontId="15" fillId="20" borderId="5" xfId="0" applyFont="1" applyFill="1" applyBorder="1" applyAlignment="1">
      <alignment horizontal="right"/>
    </xf>
    <xf numFmtId="0" fontId="14" fillId="20" borderId="6" xfId="0" applyFont="1" applyFill="1" applyBorder="1" applyAlignment="1">
      <alignment horizontal="left"/>
    </xf>
    <xf numFmtId="3" fontId="15" fillId="20" borderId="7" xfId="0" applyNumberFormat="1" applyFont="1" applyFill="1" applyBorder="1" applyAlignment="1">
      <alignment horizontal="left"/>
    </xf>
    <xf numFmtId="0" fontId="15" fillId="20" borderId="7" xfId="0" applyFont="1" applyFill="1" applyBorder="1" applyAlignment="1">
      <alignment horizontal="right"/>
    </xf>
    <xf numFmtId="0" fontId="16" fillId="20" borderId="6" xfId="0" applyFont="1" applyFill="1" applyBorder="1" applyAlignment="1">
      <alignment horizontal="left"/>
    </xf>
    <xf numFmtId="0" fontId="15" fillId="20" borderId="7" xfId="0" applyFont="1" applyFill="1" applyBorder="1" applyAlignment="1">
      <alignment horizontal="left"/>
    </xf>
    <xf numFmtId="4" fontId="15" fillId="20" borderId="7" xfId="0" applyNumberFormat="1" applyFont="1" applyFill="1" applyBorder="1" applyAlignment="1">
      <alignment horizontal="right"/>
    </xf>
    <xf numFmtId="0" fontId="16" fillId="21" borderId="2" xfId="0" applyFont="1" applyFill="1" applyBorder="1" applyAlignment="1">
      <alignment horizontal="left"/>
    </xf>
    <xf numFmtId="4" fontId="15" fillId="21" borderId="5" xfId="0" applyNumberFormat="1" applyFont="1" applyFill="1" applyBorder="1" applyAlignment="1">
      <alignment horizontal="left"/>
    </xf>
    <xf numFmtId="4" fontId="15" fillId="21" borderId="5" xfId="0" applyNumberFormat="1" applyFont="1" applyFill="1" applyBorder="1" applyAlignment="1">
      <alignment horizontal="right"/>
    </xf>
    <xf numFmtId="0" fontId="15" fillId="21" borderId="5" xfId="0" applyFont="1" applyFill="1" applyBorder="1" applyAlignment="1">
      <alignment horizontal="right"/>
    </xf>
    <xf numFmtId="0" fontId="15" fillId="0" borderId="7" xfId="0" applyFont="1" applyBorder="1" applyAlignment="1">
      <alignment horizontal="center"/>
    </xf>
    <xf numFmtId="0" fontId="17" fillId="0" borderId="2" xfId="0" applyFont="1" applyBorder="1" applyAlignment="1">
      <alignment horizontal="right"/>
    </xf>
    <xf numFmtId="0" fontId="18" fillId="0" borderId="5" xfId="0" applyFont="1" applyBorder="1" applyAlignment="1">
      <alignment horizontal="left"/>
    </xf>
    <xf numFmtId="4" fontId="19" fillId="0" borderId="5" xfId="0" applyNumberFormat="1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8" fillId="0" borderId="7" xfId="0" applyFont="1" applyBorder="1" applyAlignment="1">
      <alignment horizontal="left"/>
    </xf>
    <xf numFmtId="4" fontId="19" fillId="0" borderId="7" xfId="0" applyNumberFormat="1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19" fillId="22" borderId="2" xfId="0" applyFont="1" applyFill="1" applyBorder="1" applyAlignment="1">
      <alignment horizontal="right"/>
    </xf>
    <xf numFmtId="0" fontId="19" fillId="23" borderId="2" xfId="0" applyFont="1" applyFill="1" applyBorder="1" applyAlignment="1">
      <alignment horizontal="right"/>
    </xf>
    <xf numFmtId="0" fontId="19" fillId="24" borderId="2" xfId="0" applyFont="1" applyFill="1" applyBorder="1" applyAlignment="1">
      <alignment horizontal="right"/>
    </xf>
    <xf numFmtId="0" fontId="19" fillId="25" borderId="2" xfId="0" applyFont="1" applyFill="1" applyBorder="1" applyAlignment="1">
      <alignment horizontal="right"/>
    </xf>
    <xf numFmtId="0" fontId="19" fillId="26" borderId="2" xfId="0" applyFont="1" applyFill="1" applyBorder="1" applyAlignment="1">
      <alignment horizontal="right"/>
    </xf>
    <xf numFmtId="0" fontId="19" fillId="27" borderId="2" xfId="0" applyFont="1" applyFill="1" applyBorder="1" applyAlignment="1">
      <alignment horizontal="right"/>
    </xf>
    <xf numFmtId="0" fontId="19" fillId="28" borderId="2" xfId="0" applyFont="1" applyFill="1" applyBorder="1" applyAlignment="1">
      <alignment horizontal="right"/>
    </xf>
    <xf numFmtId="0" fontId="19" fillId="29" borderId="2" xfId="0" applyFont="1" applyFill="1" applyBorder="1" applyAlignment="1">
      <alignment horizontal="right"/>
    </xf>
    <xf numFmtId="0" fontId="19" fillId="30" borderId="2" xfId="0" applyFont="1" applyFill="1" applyBorder="1" applyAlignment="1">
      <alignment horizontal="right"/>
    </xf>
    <xf numFmtId="0" fontId="19" fillId="31" borderId="2" xfId="0" applyFont="1" applyFill="1" applyBorder="1" applyAlignment="1">
      <alignment horizontal="right"/>
    </xf>
    <xf numFmtId="0" fontId="19" fillId="32" borderId="2" xfId="0" applyFont="1" applyFill="1" applyBorder="1" applyAlignment="1">
      <alignment horizontal="right"/>
    </xf>
    <xf numFmtId="0" fontId="19" fillId="33" borderId="2" xfId="0" applyFont="1" applyFill="1" applyBorder="1" applyAlignment="1">
      <alignment horizontal="right"/>
    </xf>
    <xf numFmtId="0" fontId="19" fillId="34" borderId="2" xfId="0" applyFont="1" applyFill="1" applyBorder="1" applyAlignment="1">
      <alignment horizontal="right"/>
    </xf>
    <xf numFmtId="0" fontId="19" fillId="35" borderId="2" xfId="0" applyFont="1" applyFill="1" applyBorder="1" applyAlignment="1">
      <alignment horizontal="right"/>
    </xf>
    <xf numFmtId="0" fontId="19" fillId="36" borderId="2" xfId="0" applyFont="1" applyFill="1" applyBorder="1" applyAlignment="1">
      <alignment horizontal="right"/>
    </xf>
    <xf numFmtId="0" fontId="19" fillId="37" borderId="2" xfId="0" applyFont="1" applyFill="1" applyBorder="1" applyAlignment="1">
      <alignment horizontal="right"/>
    </xf>
    <xf numFmtId="0" fontId="19" fillId="38" borderId="2" xfId="0" applyFont="1" applyFill="1" applyBorder="1" applyAlignment="1">
      <alignment horizontal="right"/>
    </xf>
    <xf numFmtId="0" fontId="19" fillId="39" borderId="2" xfId="0" applyFont="1" applyFill="1" applyBorder="1" applyAlignment="1">
      <alignment horizontal="right"/>
    </xf>
    <xf numFmtId="0" fontId="19" fillId="40" borderId="2" xfId="0" applyFont="1" applyFill="1" applyBorder="1" applyAlignment="1">
      <alignment horizontal="right"/>
    </xf>
    <xf numFmtId="0" fontId="19" fillId="41" borderId="2" xfId="0" applyFont="1" applyFill="1" applyBorder="1" applyAlignment="1">
      <alignment horizontal="right"/>
    </xf>
    <xf numFmtId="0" fontId="19" fillId="42" borderId="2" xfId="0" applyFont="1" applyFill="1" applyBorder="1" applyAlignment="1">
      <alignment horizontal="right"/>
    </xf>
    <xf numFmtId="0" fontId="19" fillId="43" borderId="2" xfId="0" applyFont="1" applyFill="1" applyBorder="1" applyAlignment="1">
      <alignment horizontal="right"/>
    </xf>
    <xf numFmtId="0" fontId="19" fillId="44" borderId="2" xfId="0" applyFont="1" applyFill="1" applyBorder="1" applyAlignment="1">
      <alignment horizontal="right"/>
    </xf>
    <xf numFmtId="0" fontId="19" fillId="45" borderId="2" xfId="0" applyFont="1" applyFill="1" applyBorder="1" applyAlignment="1">
      <alignment horizontal="right"/>
    </xf>
    <xf numFmtId="0" fontId="17" fillId="0" borderId="6" xfId="0" applyFont="1" applyBorder="1"/>
    <xf numFmtId="0" fontId="18" fillId="0" borderId="7" xfId="0" applyFont="1" applyBorder="1"/>
    <xf numFmtId="0" fontId="19" fillId="46" borderId="2" xfId="0" applyFont="1" applyFill="1" applyBorder="1" applyAlignment="1">
      <alignment horizontal="right"/>
    </xf>
    <xf numFmtId="0" fontId="19" fillId="47" borderId="2" xfId="0" applyFont="1" applyFill="1" applyBorder="1" applyAlignment="1">
      <alignment horizontal="right"/>
    </xf>
    <xf numFmtId="0" fontId="19" fillId="48" borderId="2" xfId="0" applyFont="1" applyFill="1" applyBorder="1" applyAlignment="1">
      <alignment horizontal="right"/>
    </xf>
    <xf numFmtId="0" fontId="19" fillId="49" borderId="2" xfId="0" applyFont="1" applyFill="1" applyBorder="1" applyAlignment="1">
      <alignment horizontal="right"/>
    </xf>
    <xf numFmtId="0" fontId="19" fillId="50" borderId="2" xfId="0" applyFont="1" applyFill="1" applyBorder="1" applyAlignment="1">
      <alignment horizontal="right"/>
    </xf>
    <xf numFmtId="0" fontId="19" fillId="51" borderId="2" xfId="0" applyFont="1" applyFill="1" applyBorder="1" applyAlignment="1">
      <alignment horizontal="right"/>
    </xf>
    <xf numFmtId="0" fontId="19" fillId="52" borderId="2" xfId="0" applyFont="1" applyFill="1" applyBorder="1" applyAlignment="1">
      <alignment horizontal="right"/>
    </xf>
    <xf numFmtId="0" fontId="19" fillId="53" borderId="2" xfId="0" applyFont="1" applyFill="1" applyBorder="1" applyAlignment="1">
      <alignment horizontal="right"/>
    </xf>
    <xf numFmtId="0" fontId="19" fillId="54" borderId="2" xfId="0" applyFont="1" applyFill="1" applyBorder="1" applyAlignment="1">
      <alignment horizontal="right"/>
    </xf>
    <xf numFmtId="0" fontId="19" fillId="55" borderId="2" xfId="0" applyFont="1" applyFill="1" applyBorder="1" applyAlignment="1">
      <alignment horizontal="right"/>
    </xf>
    <xf numFmtId="0" fontId="19" fillId="56" borderId="2" xfId="0" applyFont="1" applyFill="1" applyBorder="1" applyAlignment="1">
      <alignment horizontal="right"/>
    </xf>
    <xf numFmtId="0" fontId="19" fillId="57" borderId="2" xfId="0" applyFont="1" applyFill="1" applyBorder="1" applyAlignment="1">
      <alignment horizontal="right"/>
    </xf>
    <xf numFmtId="0" fontId="19" fillId="58" borderId="2" xfId="0" applyFont="1" applyFill="1" applyBorder="1" applyAlignment="1">
      <alignment horizontal="right"/>
    </xf>
    <xf numFmtId="0" fontId="1" fillId="3" borderId="0" xfId="0" applyFont="1" applyFill="1"/>
    <xf numFmtId="0" fontId="20" fillId="3" borderId="0" xfId="0" applyFont="1" applyFill="1"/>
    <xf numFmtId="9" fontId="1" fillId="3" borderId="0" xfId="0" applyNumberFormat="1" applyFont="1" applyFill="1"/>
    <xf numFmtId="9" fontId="1" fillId="0" borderId="0" xfId="0" applyNumberFormat="1" applyFont="1"/>
    <xf numFmtId="0" fontId="13" fillId="0" borderId="2" xfId="0" applyFont="1" applyBorder="1"/>
    <xf numFmtId="0" fontId="1" fillId="0" borderId="10" xfId="0" applyFont="1" applyBorder="1"/>
    <xf numFmtId="10" fontId="1" fillId="0" borderId="11" xfId="0" applyNumberFormat="1" applyFont="1" applyBorder="1"/>
    <xf numFmtId="0" fontId="1" fillId="0" borderId="11" xfId="0" applyFont="1" applyBorder="1"/>
    <xf numFmtId="0" fontId="1" fillId="0" borderId="7" xfId="0" applyFont="1" applyBorder="1"/>
    <xf numFmtId="3" fontId="1" fillId="0" borderId="2" xfId="0" applyNumberFormat="1" applyFont="1" applyBorder="1"/>
    <xf numFmtId="165" fontId="0" fillId="0" borderId="2" xfId="0" applyNumberFormat="1" applyBorder="1"/>
    <xf numFmtId="9" fontId="7" fillId="0" borderId="2" xfId="0" applyNumberFormat="1" applyFont="1" applyBorder="1"/>
    <xf numFmtId="2" fontId="1" fillId="0" borderId="2" xfId="0" applyNumberFormat="1" applyFont="1" applyBorder="1"/>
    <xf numFmtId="0" fontId="22" fillId="59" borderId="2" xfId="0" applyFont="1" applyFill="1" applyBorder="1"/>
    <xf numFmtId="3" fontId="11" fillId="0" borderId="2" xfId="0" applyNumberFormat="1" applyFont="1" applyBorder="1" applyAlignment="1">
      <alignment horizontal="right"/>
    </xf>
    <xf numFmtId="0" fontId="11" fillId="4" borderId="2" xfId="0" applyFont="1" applyFill="1" applyBorder="1"/>
    <xf numFmtId="0" fontId="12" fillId="60" borderId="8" xfId="0" applyFont="1" applyFill="1" applyBorder="1"/>
    <xf numFmtId="9" fontId="12" fillId="60" borderId="8" xfId="0" applyNumberFormat="1" applyFont="1" applyFill="1" applyBorder="1"/>
    <xf numFmtId="9" fontId="12" fillId="60" borderId="2" xfId="0" applyNumberFormat="1" applyFont="1" applyFill="1" applyBorder="1"/>
    <xf numFmtId="9" fontId="11" fillId="0" borderId="2" xfId="0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" fontId="11" fillId="0" borderId="2" xfId="0" applyNumberFormat="1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22" fillId="59" borderId="0" xfId="0" applyFont="1" applyFill="1"/>
    <xf numFmtId="0" fontId="22" fillId="59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3" fontId="1" fillId="61" borderId="2" xfId="0" applyNumberFormat="1" applyFont="1" applyFill="1" applyBorder="1"/>
    <xf numFmtId="1" fontId="1" fillId="61" borderId="2" xfId="0" applyNumberFormat="1" applyFont="1" applyFill="1" applyBorder="1"/>
    <xf numFmtId="0" fontId="22" fillId="59" borderId="2" xfId="0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8" fillId="59" borderId="2" xfId="0" applyFont="1" applyFill="1" applyBorder="1"/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6" fontId="10" fillId="0" borderId="2" xfId="0" applyNumberFormat="1" applyFont="1" applyBorder="1" applyAlignment="1">
      <alignment horizontal="right"/>
    </xf>
    <xf numFmtId="0" fontId="1" fillId="62" borderId="2" xfId="0" applyFont="1" applyFill="1" applyBorder="1"/>
    <xf numFmtId="3" fontId="10" fillId="0" borderId="2" xfId="0" applyNumberFormat="1" applyFont="1" applyBorder="1" applyAlignment="1">
      <alignment horizontal="right"/>
    </xf>
    <xf numFmtId="0" fontId="24" fillId="0" borderId="8" xfId="0" applyFont="1" applyBorder="1"/>
    <xf numFmtId="166" fontId="25" fillId="0" borderId="2" xfId="0" applyNumberFormat="1" applyFont="1" applyBorder="1"/>
    <xf numFmtId="166" fontId="26" fillId="0" borderId="8" xfId="0" applyNumberFormat="1" applyFont="1" applyBorder="1"/>
    <xf numFmtId="1" fontId="27" fillId="0" borderId="8" xfId="0" applyNumberFormat="1" applyFont="1" applyBorder="1"/>
    <xf numFmtId="0" fontId="29" fillId="4" borderId="0" xfId="0" applyFont="1" applyFill="1" applyAlignment="1">
      <alignment horizontal="left"/>
    </xf>
    <xf numFmtId="9" fontId="0" fillId="0" borderId="0" xfId="0" applyNumberFormat="1"/>
    <xf numFmtId="4" fontId="0" fillId="0" borderId="0" xfId="0" applyNumberFormat="1"/>
    <xf numFmtId="165" fontId="1" fillId="0" borderId="0" xfId="0" applyNumberFormat="1" applyFont="1"/>
    <xf numFmtId="0" fontId="8" fillId="5" borderId="3" xfId="0" applyFont="1" applyFill="1" applyBorder="1"/>
    <xf numFmtId="0" fontId="9" fillId="0" borderId="4" xfId="0" applyFont="1" applyBorder="1"/>
    <xf numFmtId="0" fontId="9" fillId="0" borderId="5" xfId="0" applyFont="1" applyBorder="1"/>
    <xf numFmtId="0" fontId="1" fillId="0" borderId="0" xfId="0" applyFont="1"/>
    <xf numFmtId="0" fontId="0" fillId="0" borderId="0" xfId="0"/>
    <xf numFmtId="0" fontId="15" fillId="0" borderId="9" xfId="0" applyFont="1" applyBorder="1" applyAlignment="1">
      <alignment horizontal="center"/>
    </xf>
    <xf numFmtId="0" fontId="9" fillId="0" borderId="6" xfId="0" applyFont="1" applyBorder="1"/>
    <xf numFmtId="0" fontId="15" fillId="0" borderId="4" xfId="0" applyFont="1" applyBorder="1" applyAlignment="1">
      <alignment horizontal="center"/>
    </xf>
    <xf numFmtId="0" fontId="21" fillId="5" borderId="0" xfId="0" applyFont="1" applyFill="1" applyAlignment="1">
      <alignment horizontal="center"/>
    </xf>
    <xf numFmtId="1" fontId="23" fillId="61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horizontal="center"/>
    </xf>
    <xf numFmtId="0" fontId="31" fillId="5" borderId="1" xfId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6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12">
    <tableStyle name="sector-style" pivot="0" count="3" xr9:uid="{00000000-0011-0000-FFFF-FFFF00000000}">
      <tableStyleElement type="headerRow" dxfId="35"/>
      <tableStyleElement type="firstRowStripe" dxfId="34"/>
      <tableStyleElement type="secondRowStripe" dxfId="33"/>
    </tableStyle>
    <tableStyle name="sector-style 2" pivot="0" count="3" xr9:uid="{00000000-0011-0000-FFFF-FFFF01000000}">
      <tableStyleElement type="headerRow" dxfId="32"/>
      <tableStyleElement type="firstRowStripe" dxfId="31"/>
      <tableStyleElement type="secondRowStripe" dxfId="30"/>
    </tableStyle>
    <tableStyle name="DASHBOARD-style" pivot="0" count="3" xr9:uid="{00000000-0011-0000-FFFF-FFFF02000000}">
      <tableStyleElement type="headerRow" dxfId="29"/>
      <tableStyleElement type="firstRowStripe" dxfId="28"/>
      <tableStyleElement type="secondRowStripe" dxfId="27"/>
    </tableStyle>
    <tableStyle name="DASHBOARD-style 2" pivot="0" count="3" xr9:uid="{00000000-0011-0000-FFFF-FFFF03000000}">
      <tableStyleElement type="headerRow" dxfId="26"/>
      <tableStyleElement type="firstRowStripe" dxfId="25"/>
      <tableStyleElement type="secondRowStripe" dxfId="24"/>
    </tableStyle>
    <tableStyle name="DASHBOARD-style 3" pivot="0" count="3" xr9:uid="{00000000-0011-0000-FFFF-FFFF04000000}">
      <tableStyleElement type="headerRow" dxfId="23"/>
      <tableStyleElement type="firstRowStripe" dxfId="22"/>
      <tableStyleElement type="secondRowStripe" dxfId="21"/>
    </tableStyle>
    <tableStyle name="DASHBOARD-style 4" pivot="0" count="3" xr9:uid="{00000000-0011-0000-FFFF-FFFF05000000}">
      <tableStyleElement type="headerRow" dxfId="20"/>
      <tableStyleElement type="firstRowStripe" dxfId="19"/>
      <tableStyleElement type="secondRowStripe" dxfId="18"/>
    </tableStyle>
    <tableStyle name="GICRE-style" pivot="0" count="3" xr9:uid="{00000000-0011-0000-FFFF-FFFF06000000}">
      <tableStyleElement type="headerRow" dxfId="17"/>
      <tableStyleElement type="firstRowStripe" dxfId="16"/>
      <tableStyleElement type="secondRowStripe" dxfId="15"/>
    </tableStyle>
    <tableStyle name="GICRE-style 2" pivot="0" count="3" xr9:uid="{00000000-0011-0000-FFFF-FFFF07000000}">
      <tableStyleElement type="headerRow" dxfId="14"/>
      <tableStyleElement type="firstRowStripe" dxfId="13"/>
      <tableStyleElement type="secondRowStripe" dxfId="12"/>
    </tableStyle>
    <tableStyle name="GICRE-style 3" pivot="0" count="3" xr9:uid="{00000000-0011-0000-FFFF-FFFF08000000}">
      <tableStyleElement type="headerRow" dxfId="11"/>
      <tableStyleElement type="firstRowStripe" dxfId="10"/>
      <tableStyleElement type="secondRowStripe" dxfId="9"/>
    </tableStyle>
    <tableStyle name="NIACL-style" pivot="0" count="3" xr9:uid="{00000000-0011-0000-FFFF-FFFF09000000}">
      <tableStyleElement type="headerRow" dxfId="8"/>
      <tableStyleElement type="firstRowStripe" dxfId="7"/>
      <tableStyleElement type="secondRowStripe" dxfId="6"/>
    </tableStyle>
    <tableStyle name="NIACL-style 2" pivot="0" count="3" xr9:uid="{00000000-0011-0000-FFFF-FFFF0A000000}">
      <tableStyleElement type="headerRow" dxfId="5"/>
      <tableStyleElement type="firstRowStripe" dxfId="4"/>
      <tableStyleElement type="secondRowStripe" dxfId="3"/>
    </tableStyle>
    <tableStyle name="NIACL-style 3" pivot="0" count="3" xr9:uid="{00000000-0011-0000-FFFF-FFFF0B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Margin and R-O-PE</a:t>
            </a:r>
          </a:p>
        </c:rich>
      </c:tx>
      <c:layout>
        <c:manualLayout>
          <c:xMode val="edge"/>
          <c:yMode val="edge"/>
          <c:x val="3.0865921787709499E-2"/>
          <c:y val="4.5475113122171951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sector!$S$1:$S$2</c:f>
              <c:strCache>
                <c:ptCount val="2"/>
                <c:pt idx="0">
                  <c:v>4.59</c:v>
                </c:pt>
                <c:pt idx="1">
                  <c:v>Margin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sector!$S$3:$S$5</c:f>
              <c:numCache>
                <c:formatCode>0.00</c:formatCode>
                <c:ptCount val="3"/>
                <c:pt idx="0">
                  <c:v>-3.5427840727453557</c:v>
                </c:pt>
                <c:pt idx="1">
                  <c:v>5.6798756131293437</c:v>
                </c:pt>
                <c:pt idx="2">
                  <c:v>11.628256136926657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A59-4452-A61A-58653B264A8A}"/>
            </c:ext>
          </c:extLst>
        </c:ser>
        <c:ser>
          <c:idx val="1"/>
          <c:order val="1"/>
          <c:tx>
            <c:strRef>
              <c:f>sector!$T$1:$T$2</c:f>
              <c:strCache>
                <c:ptCount val="2"/>
                <c:pt idx="0">
                  <c:v>3.20</c:v>
                </c:pt>
                <c:pt idx="1">
                  <c:v>R-O-E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sector!$T$3:$T$5</c:f>
              <c:numCache>
                <c:formatCode>0.00</c:formatCode>
                <c:ptCount val="3"/>
                <c:pt idx="0">
                  <c:v>3.6861605107159141</c:v>
                </c:pt>
                <c:pt idx="1">
                  <c:v>2.6709951456310681</c:v>
                </c:pt>
                <c:pt idx="2">
                  <c:v>3.2373626373626374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A59-4452-A61A-58653B26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279724"/>
        <c:axId val="1610943490"/>
      </c:barChart>
      <c:catAx>
        <c:axId val="18532797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0943490"/>
        <c:crosses val="autoZero"/>
        <c:auto val="1"/>
        <c:lblAlgn val="ctr"/>
        <c:lblOffset val="100"/>
        <c:noMultiLvlLbl val="1"/>
      </c:catAx>
      <c:valAx>
        <c:axId val="16109434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327972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COMBINED 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GENERALINSURANCE!$M$37</c:f>
              <c:strCache>
                <c:ptCount val="1"/>
                <c:pt idx="0">
                  <c:v>COMBINED 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D4-49D1-8301-49C253EB6E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GENERALINSURANCE!$L$38:$L$39</c:f>
              <c:strCache>
                <c:ptCount val="2"/>
                <c:pt idx="0">
                  <c:v>ICICIGI</c:v>
                </c:pt>
                <c:pt idx="1">
                  <c:v>STARHEALTH</c:v>
                </c:pt>
              </c:strCache>
            </c:strRef>
          </c:cat>
          <c:val>
            <c:numRef>
              <c:f>GENERALINSURANCE!$M$38:$M$39</c:f>
              <c:numCache>
                <c:formatCode>0</c:formatCode>
                <c:ptCount val="2"/>
                <c:pt idx="0">
                  <c:v>104.5</c:v>
                </c:pt>
                <c:pt idx="1">
                  <c:v>95.33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7D4-49D1-8301-49C253EB6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570504"/>
        <c:axId val="332778592"/>
      </c:barChart>
      <c:catAx>
        <c:axId val="424570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2778592"/>
        <c:crosses val="autoZero"/>
        <c:auto val="1"/>
        <c:lblAlgn val="ctr"/>
        <c:lblOffset val="100"/>
        <c:noMultiLvlLbl val="1"/>
      </c:catAx>
      <c:valAx>
        <c:axId val="3327785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COMBINED RATIO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457050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SOLVENCY 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GENERALINSURANCE!$C$53</c:f>
              <c:strCache>
                <c:ptCount val="1"/>
                <c:pt idx="0">
                  <c:v>SOLVENCY 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743-4A60-81EA-64E7CF9FBBDA}"/>
              </c:ext>
            </c:extLst>
          </c:dPt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743-4A60-81EA-64E7CF9FBB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GENERALINSURANCE!$B$54:$B$55</c:f>
              <c:strCache>
                <c:ptCount val="2"/>
                <c:pt idx="0">
                  <c:v>ICICIGI</c:v>
                </c:pt>
                <c:pt idx="1">
                  <c:v>STARHEALTH</c:v>
                </c:pt>
              </c:strCache>
            </c:strRef>
          </c:cat>
          <c:val>
            <c:numRef>
              <c:f>GENERALINSURANCE!$C$54:$C$55</c:f>
              <c:numCache>
                <c:formatCode>0.0</c:formatCode>
                <c:ptCount val="2"/>
                <c:pt idx="0">
                  <c:v>2.5099999999999998</c:v>
                </c:pt>
                <c:pt idx="1">
                  <c:v>2.14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F743-4A60-81EA-64E7CF9F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355755"/>
        <c:axId val="267158221"/>
      </c:barChart>
      <c:catAx>
        <c:axId val="7243557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7158221"/>
        <c:crosses val="autoZero"/>
        <c:auto val="1"/>
        <c:lblAlgn val="ctr"/>
        <c:lblOffset val="100"/>
        <c:noMultiLvlLbl val="1"/>
      </c:catAx>
      <c:valAx>
        <c:axId val="2671582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SOLVENCY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2435575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YIELD/INV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GENERALINSURANCE!$G$53</c:f>
              <c:strCache>
                <c:ptCount val="1"/>
                <c:pt idx="0">
                  <c:v>YIELD/INV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759-4D91-80FA-22A434828772}"/>
              </c:ext>
            </c:extLst>
          </c:dPt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759-4D91-80FA-22A4348287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GENERALINSURANCE!$F$54:$F$55</c:f>
              <c:strCache>
                <c:ptCount val="2"/>
                <c:pt idx="0">
                  <c:v>ICICIGI</c:v>
                </c:pt>
                <c:pt idx="1">
                  <c:v>STARHEALTH</c:v>
                </c:pt>
              </c:strCache>
            </c:strRef>
          </c:cat>
          <c:val>
            <c:numRef>
              <c:f>GENERALINSURANCE!$G$54:$G$55</c:f>
              <c:numCache>
                <c:formatCode>0.0</c:formatCode>
                <c:ptCount val="2"/>
                <c:pt idx="0">
                  <c:v>7.5</c:v>
                </c:pt>
                <c:pt idx="1">
                  <c:v>6.94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9759-4D91-80FA-22A434828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200152"/>
        <c:axId val="1715400909"/>
      </c:barChart>
      <c:catAx>
        <c:axId val="876200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5400909"/>
        <c:crosses val="autoZero"/>
        <c:auto val="1"/>
        <c:lblAlgn val="ctr"/>
        <c:lblOffset val="100"/>
        <c:noMultiLvlLbl val="1"/>
      </c:catAx>
      <c:valAx>
        <c:axId val="17154009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YIELD/INV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620015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GENERALINSURANCE!$J$53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75-4880-96C0-0D6BC83855F0}"/>
              </c:ext>
            </c:extLst>
          </c:dPt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75-4880-96C0-0D6BC8385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GENERALINSURANCE!$I$54:$I$55</c:f>
              <c:strCache>
                <c:ptCount val="2"/>
                <c:pt idx="0">
                  <c:v>ICICIGI</c:v>
                </c:pt>
                <c:pt idx="1">
                  <c:v>STARHEALTH</c:v>
                </c:pt>
              </c:strCache>
            </c:strRef>
          </c:cat>
          <c:val>
            <c:numRef>
              <c:f>GENERALINSURANCE!$J$54:$J$55</c:f>
              <c:numCache>
                <c:formatCode>0%</c:formatCode>
                <c:ptCount val="2"/>
                <c:pt idx="0">
                  <c:v>0.16637798306389531</c:v>
                </c:pt>
                <c:pt idx="1">
                  <c:v>0.1139124033860876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C575-4880-96C0-0D6BC8385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0381181"/>
        <c:axId val="1296202288"/>
      </c:barChart>
      <c:catAx>
        <c:axId val="16703811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6202288"/>
        <c:crosses val="autoZero"/>
        <c:auto val="1"/>
        <c:lblAlgn val="ctr"/>
        <c:lblOffset val="100"/>
        <c:noMultiLvlLbl val="1"/>
      </c:catAx>
      <c:valAx>
        <c:axId val="12962022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7038118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IN" sz="800"/>
              <a:t>PREMIUM IN CR vs GENERAL INS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GENERALINSURANCE!$D$2</c:f>
              <c:strCache>
                <c:ptCount val="1"/>
                <c:pt idx="0">
                  <c:v>PREMIUM IN CR</c:v>
                </c:pt>
              </c:strCache>
            </c:strRef>
          </c:tx>
          <c:invertIfNegative val="1"/>
          <c:dPt>
            <c:idx val="0"/>
            <c:invertIfNegative val="1"/>
            <c:bubble3D val="0"/>
            <c:spPr>
              <a:pattFill prst="ltUpDiag">
                <a:fgClr>
                  <a:schemeClr val="accent1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EB-426C-9CA3-96BF2B076CEE}"/>
              </c:ext>
            </c:extLst>
          </c:dPt>
          <c:dPt>
            <c:idx val="1"/>
            <c:invertIfNegative val="1"/>
            <c:bubble3D val="0"/>
            <c:spPr>
              <a:pattFill prst="ltUpDiag">
                <a:fgClr>
                  <a:schemeClr val="accent2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EB-426C-9CA3-96BF2B076CEE}"/>
              </c:ext>
            </c:extLst>
          </c:dPt>
          <c:dPt>
            <c:idx val="2"/>
            <c:invertIfNegative val="1"/>
            <c:bubble3D val="0"/>
            <c:spPr>
              <a:pattFill prst="ltUpDiag">
                <a:fgClr>
                  <a:schemeClr val="accent3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EB-426C-9CA3-96BF2B076CEE}"/>
              </c:ext>
            </c:extLst>
          </c:dPt>
          <c:dPt>
            <c:idx val="3"/>
            <c:invertIfNegative val="1"/>
            <c:bubble3D val="0"/>
            <c:spPr>
              <a:pattFill prst="ltUpDiag">
                <a:fgClr>
                  <a:schemeClr val="accent4"/>
                </a:fgClr>
                <a:bgClr>
                  <a:schemeClr val="lt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EB-426C-9CA3-96BF2B076CEE}"/>
              </c:ext>
            </c:extLst>
          </c:dPt>
          <c:dLbls>
            <c:dLbl>
              <c:idx val="0"/>
              <c:spPr>
                <a:solidFill>
                  <a:schemeClr val="accent1">
                    <a:alpha val="7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6EB-426C-9CA3-96BF2B076CEE}"/>
                </c:ext>
              </c:extLst>
            </c:dLbl>
            <c:dLbl>
              <c:idx val="1"/>
              <c:spPr>
                <a:solidFill>
                  <a:schemeClr val="accent2">
                    <a:alpha val="7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6EB-426C-9CA3-96BF2B076CEE}"/>
                </c:ext>
              </c:extLst>
            </c:dLbl>
            <c:dLbl>
              <c:idx val="2"/>
              <c:spPr>
                <a:solidFill>
                  <a:schemeClr val="accent3">
                    <a:alpha val="7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6EB-426C-9CA3-96BF2B076CEE}"/>
                </c:ext>
              </c:extLst>
            </c:dLbl>
            <c:dLbl>
              <c:idx val="3"/>
              <c:spPr>
                <a:solidFill>
                  <a:schemeClr val="accent4">
                    <a:alpha val="7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6EB-426C-9CA3-96BF2B076CEE}"/>
                </c:ext>
              </c:extLst>
            </c:dLbl>
            <c:spPr>
              <a:solidFill>
                <a:srgbClr val="4F81BD">
                  <a:alpha val="70000"/>
                </a:srgb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GENERALINSURANCE!$C$3:$C$6</c:f>
              <c:strCache>
                <c:ptCount val="4"/>
                <c:pt idx="0">
                  <c:v>FY_2001</c:v>
                </c:pt>
                <c:pt idx="1">
                  <c:v>FY_2008</c:v>
                </c:pt>
                <c:pt idx="2">
                  <c:v>FY_2022</c:v>
                </c:pt>
                <c:pt idx="3">
                  <c:v>FY_2023</c:v>
                </c:pt>
              </c:strCache>
            </c:strRef>
          </c:cat>
          <c:val>
            <c:numRef>
              <c:f>GENERALINSURANCE!$D$3:$D$6</c:f>
              <c:numCache>
                <c:formatCode>General</c:formatCode>
                <c:ptCount val="4"/>
                <c:pt idx="0">
                  <c:v>10087</c:v>
                </c:pt>
                <c:pt idx="1">
                  <c:v>29498</c:v>
                </c:pt>
                <c:pt idx="2">
                  <c:v>220772</c:v>
                </c:pt>
                <c:pt idx="3">
                  <c:v>256912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B-426C-9CA3-96BF2B076C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20"/>
        <c:axId val="1183326468"/>
        <c:axId val="2058684294"/>
      </c:barChart>
      <c:catAx>
        <c:axId val="11833264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684294"/>
        <c:crosses val="autoZero"/>
        <c:auto val="1"/>
        <c:lblAlgn val="ctr"/>
        <c:lblOffset val="100"/>
        <c:noMultiLvlLbl val="1"/>
      </c:catAx>
      <c:valAx>
        <c:axId val="205868429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3264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PREMIUM_FY23(8M)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GENERALINSURANCE!$F$11</c:f>
              <c:strCache>
                <c:ptCount val="1"/>
                <c:pt idx="0">
                  <c:v>PREMIUM_FY23(8M)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31CA-4CDE-A09A-E879D63062DA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31CA-4CDE-A09A-E879D63062DA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31CA-4CDE-A09A-E879D63062DA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</c:spPr>
            <c:extLst>
              <c:ext xmlns:c16="http://schemas.microsoft.com/office/drawing/2014/chart" uri="{C3380CC4-5D6E-409C-BE32-E72D297353CC}">
                <c16:uniqueId val="{00000007-31CA-4CDE-A09A-E879D63062DA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</c:spPr>
            <c:extLst>
              <c:ext xmlns:c16="http://schemas.microsoft.com/office/drawing/2014/chart" uri="{C3380CC4-5D6E-409C-BE32-E72D297353CC}">
                <c16:uniqueId val="{00000009-31CA-4CDE-A09A-E879D63062DA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</c:spPr>
            <c:extLst>
              <c:ext xmlns:c16="http://schemas.microsoft.com/office/drawing/2014/chart" uri="{C3380CC4-5D6E-409C-BE32-E72D297353CC}">
                <c16:uniqueId val="{0000000B-31CA-4CDE-A09A-E879D63062DA}"/>
              </c:ext>
            </c:extLst>
          </c:dPt>
          <c:dPt>
            <c:idx val="6"/>
            <c:bubble3D val="0"/>
            <c:spPr>
              <a:solidFill>
                <a:srgbClr val="84A7D1"/>
              </a:solidFill>
            </c:spPr>
            <c:extLst>
              <c:ext xmlns:c16="http://schemas.microsoft.com/office/drawing/2014/chart" uri="{C3380CC4-5D6E-409C-BE32-E72D297353CC}">
                <c16:uniqueId val="{0000000D-31CA-4CDE-A09A-E879D63062DA}"/>
              </c:ext>
            </c:extLst>
          </c:dPt>
          <c:dPt>
            <c:idx val="7"/>
            <c:bubble3D val="0"/>
            <c:spPr>
              <a:solidFill>
                <a:srgbClr val="D38582"/>
              </a:solidFill>
            </c:spPr>
            <c:extLst>
              <c:ext xmlns:c16="http://schemas.microsoft.com/office/drawing/2014/chart" uri="{C3380CC4-5D6E-409C-BE32-E72D297353CC}">
                <c16:uniqueId val="{0000000F-31CA-4CDE-A09A-E879D63062DA}"/>
              </c:ext>
            </c:extLst>
          </c:dPt>
          <c:dPt>
            <c:idx val="8"/>
            <c:bubble3D val="0"/>
            <c:spPr>
              <a:solidFill>
                <a:srgbClr val="B9CF8B"/>
              </a:solidFill>
            </c:spPr>
            <c:extLst>
              <c:ext xmlns:c16="http://schemas.microsoft.com/office/drawing/2014/chart" uri="{C3380CC4-5D6E-409C-BE32-E72D297353CC}">
                <c16:uniqueId val="{00000011-31CA-4CDE-A09A-E879D63062DA}"/>
              </c:ext>
            </c:extLst>
          </c:dPt>
          <c:dPt>
            <c:idx val="9"/>
            <c:bubble3D val="0"/>
            <c:spPr>
              <a:solidFill>
                <a:srgbClr val="A693BE"/>
              </a:solidFill>
            </c:spPr>
            <c:extLst>
              <c:ext xmlns:c16="http://schemas.microsoft.com/office/drawing/2014/chart" uri="{C3380CC4-5D6E-409C-BE32-E72D297353CC}">
                <c16:uniqueId val="{00000013-31CA-4CDE-A09A-E879D63062DA}"/>
              </c:ext>
            </c:extLst>
          </c:dPt>
          <c:dPt>
            <c:idx val="10"/>
            <c:bubble3D val="0"/>
            <c:spPr>
              <a:solidFill>
                <a:srgbClr val="81C5D7"/>
              </a:solidFill>
            </c:spPr>
            <c:extLst>
              <c:ext xmlns:c16="http://schemas.microsoft.com/office/drawing/2014/chart" uri="{C3380CC4-5D6E-409C-BE32-E72D297353CC}">
                <c16:uniqueId val="{00000015-31CA-4CDE-A09A-E879D63062D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GENERALINSURANCE!$C$12:$C$22</c:f>
              <c:strCache>
                <c:ptCount val="11"/>
                <c:pt idx="0">
                  <c:v>The New India Assurance Company Limited</c:v>
                </c:pt>
                <c:pt idx="1">
                  <c:v>ICICI Lombard General Insurance Company Limited</c:v>
                </c:pt>
                <c:pt idx="2">
                  <c:v>United India Insurance Company Limited</c:v>
                </c:pt>
                <c:pt idx="3">
                  <c:v>HDFC Ergo General insurance Company Limited</c:v>
                </c:pt>
                <c:pt idx="4">
                  <c:v>National Insurance Company Limited</c:v>
                </c:pt>
                <c:pt idx="5">
                  <c:v>Bajaj Allianz General Insurance Company Limited</c:v>
                </c:pt>
                <c:pt idx="6">
                  <c:v>The Oriental Insurance Company Limited</c:v>
                </c:pt>
                <c:pt idx="7">
                  <c:v>Agricultural Insurance Company of India Limited</c:v>
                </c:pt>
                <c:pt idx="8">
                  <c:v>Tata AIG General Insurance Company Limited</c:v>
                </c:pt>
                <c:pt idx="9">
                  <c:v>Star Health &amp; Allied Insurance Company Limited</c:v>
                </c:pt>
                <c:pt idx="10">
                  <c:v>OTHERS</c:v>
                </c:pt>
              </c:strCache>
            </c:strRef>
          </c:cat>
          <c:val>
            <c:numRef>
              <c:f>GENERALINSURANCE!$F$12:$F$22</c:f>
              <c:numCache>
                <c:formatCode>#,##0</c:formatCode>
                <c:ptCount val="11"/>
                <c:pt idx="0">
                  <c:v>22536.71</c:v>
                </c:pt>
                <c:pt idx="1">
                  <c:v>14397.2</c:v>
                </c:pt>
                <c:pt idx="2">
                  <c:v>11520.08</c:v>
                </c:pt>
                <c:pt idx="3">
                  <c:v>10456.66</c:v>
                </c:pt>
                <c:pt idx="4">
                  <c:v>10425.200000000001</c:v>
                </c:pt>
                <c:pt idx="5">
                  <c:v>10399.34</c:v>
                </c:pt>
                <c:pt idx="6">
                  <c:v>10259.200000000001</c:v>
                </c:pt>
                <c:pt idx="7">
                  <c:v>8950.33</c:v>
                </c:pt>
                <c:pt idx="8">
                  <c:v>8209.0499999999993</c:v>
                </c:pt>
                <c:pt idx="9">
                  <c:v>7589.47</c:v>
                </c:pt>
                <c:pt idx="10">
                  <c:v>50617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1CA-4CDE-A09A-E879D63062D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GENERALINSURANCE!$E$2</c:f>
              <c:strCache>
                <c:ptCount val="1"/>
                <c:pt idx="0">
                  <c:v>GROWTH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GENERALINSURANCE!$C$3:$C$6</c:f>
              <c:strCache>
                <c:ptCount val="4"/>
                <c:pt idx="0">
                  <c:v>FY_2001</c:v>
                </c:pt>
                <c:pt idx="1">
                  <c:v>FY_2008</c:v>
                </c:pt>
                <c:pt idx="2">
                  <c:v>FY_2022</c:v>
                </c:pt>
                <c:pt idx="3">
                  <c:v>FY_2023</c:v>
                </c:pt>
              </c:strCache>
            </c:strRef>
          </c:cat>
          <c:val>
            <c:numRef>
              <c:f>GENERALINSURANCE!$E$3:$E$6</c:f>
              <c:numCache>
                <c:formatCode>0%</c:formatCode>
                <c:ptCount val="4"/>
                <c:pt idx="1">
                  <c:v>0.1656704654927168</c:v>
                </c:pt>
                <c:pt idx="2">
                  <c:v>0.1546208274650529</c:v>
                </c:pt>
                <c:pt idx="3">
                  <c:v>0.16369829507365075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B-4AE9-A31A-D916368E13FC}"/>
            </c:ext>
          </c:extLst>
        </c:ser>
        <c:ser>
          <c:idx val="1"/>
          <c:order val="1"/>
          <c:tx>
            <c:strRef>
              <c:f>GENERALINSURANCE!$F$2</c:f>
              <c:strCache>
                <c:ptCount val="1"/>
                <c:pt idx="0">
                  <c:v>PVT MSHARE%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GENERALINSURANCE!$C$3:$C$6</c:f>
              <c:strCache>
                <c:ptCount val="4"/>
                <c:pt idx="0">
                  <c:v>FY_2001</c:v>
                </c:pt>
                <c:pt idx="1">
                  <c:v>FY_2008</c:v>
                </c:pt>
                <c:pt idx="2">
                  <c:v>FY_2022</c:v>
                </c:pt>
                <c:pt idx="3">
                  <c:v>FY_2023</c:v>
                </c:pt>
              </c:strCache>
            </c:strRef>
          </c:cat>
          <c:val>
            <c:numRef>
              <c:f>GENERALINSURANCE!$F$3:$F$6</c:f>
              <c:numCache>
                <c:formatCode>0.0%</c:formatCode>
                <c:ptCount val="4"/>
                <c:pt idx="0">
                  <c:v>1E-3</c:v>
                </c:pt>
                <c:pt idx="1">
                  <c:v>0.36599999999999999</c:v>
                </c:pt>
                <c:pt idx="2">
                  <c:v>0.497</c:v>
                </c:pt>
                <c:pt idx="3">
                  <c:v>0.51400000000000001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B-4AE9-A31A-D916368E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152052"/>
        <c:axId val="1960320883"/>
      </c:barChart>
      <c:catAx>
        <c:axId val="20531520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0320883"/>
        <c:crosses val="autoZero"/>
        <c:auto val="1"/>
        <c:lblAlgn val="ctr"/>
        <c:lblOffset val="100"/>
        <c:noMultiLvlLbl val="1"/>
      </c:catAx>
      <c:valAx>
        <c:axId val="19603208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1520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sector!$F$1:$F$2</c:f>
              <c:strCache>
                <c:ptCount val="2"/>
                <c:pt idx="0">
                  <c:v>6,62,683.00</c:v>
                </c:pt>
                <c:pt idx="1">
                  <c:v>Revenue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83A1-40D6-BAD4-6CD474D08BF7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83A1-40D6-BAD4-6CD474D08BF7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83A1-40D6-BAD4-6CD474D08BF7}"/>
              </c:ext>
            </c:extLst>
          </c:dPt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sector!$F$3:$F$5</c:f>
              <c:numCache>
                <c:formatCode>General</c:formatCode>
                <c:ptCount val="3"/>
                <c:pt idx="0">
                  <c:v>417993</c:v>
                </c:pt>
                <c:pt idx="1">
                  <c:v>232529</c:v>
                </c:pt>
                <c:pt idx="2">
                  <c:v>12161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A1-40D6-BAD4-6CD474D08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Profit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sector!$G$1:$G$2</c:f>
              <c:strCache>
                <c:ptCount val="2"/>
                <c:pt idx="0">
                  <c:v>55,817.00</c:v>
                </c:pt>
                <c:pt idx="1">
                  <c:v>Profit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CCC6-44DC-8AF6-703CE295183C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CCC6-44DC-8AF6-703CE295183C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CCC6-44DC-8AF6-703CE295183C}"/>
              </c:ext>
            </c:extLst>
          </c:dPt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sector!$G$3:$G$5</c:f>
              <c:numCache>
                <c:formatCode>General</c:formatCode>
                <c:ptCount val="3"/>
                <c:pt idx="0">
                  <c:v>32335</c:v>
                </c:pt>
                <c:pt idx="1">
                  <c:v>22009</c:v>
                </c:pt>
                <c:pt idx="2">
                  <c:v>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C6-44DC-8AF6-703CE295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Margin and R-O-PE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sector!$S$1:$S$2</c:f>
              <c:strCache>
                <c:ptCount val="2"/>
                <c:pt idx="0">
                  <c:v>4.59</c:v>
                </c:pt>
                <c:pt idx="1">
                  <c:v>Margin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sector!$S$3:$S$5</c:f>
              <c:numCache>
                <c:formatCode>0.00</c:formatCode>
                <c:ptCount val="3"/>
                <c:pt idx="0">
                  <c:v>-3.5427840727453557</c:v>
                </c:pt>
                <c:pt idx="1">
                  <c:v>5.6798756131293437</c:v>
                </c:pt>
                <c:pt idx="2">
                  <c:v>11.628256136926657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8CD-4013-A69F-F58CA79ED2DB}"/>
            </c:ext>
          </c:extLst>
        </c:ser>
        <c:ser>
          <c:idx val="1"/>
          <c:order val="1"/>
          <c:tx>
            <c:strRef>
              <c:f>sector!$T$1:$T$2</c:f>
              <c:strCache>
                <c:ptCount val="2"/>
                <c:pt idx="0">
                  <c:v>3.20</c:v>
                </c:pt>
                <c:pt idx="1">
                  <c:v>R-O-E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sector!$T$3:$T$5</c:f>
              <c:numCache>
                <c:formatCode>0.00</c:formatCode>
                <c:ptCount val="3"/>
                <c:pt idx="0">
                  <c:v>3.6861605107159141</c:v>
                </c:pt>
                <c:pt idx="1">
                  <c:v>2.6709951456310681</c:v>
                </c:pt>
                <c:pt idx="2">
                  <c:v>3.2373626373626374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8CD-4013-A69F-F58CA79E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630256"/>
        <c:axId val="1860016779"/>
      </c:barChart>
      <c:catAx>
        <c:axId val="31863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60016779"/>
        <c:crosses val="autoZero"/>
        <c:auto val="1"/>
        <c:lblAlgn val="ctr"/>
        <c:lblOffset val="100"/>
        <c:noMultiLvlLbl val="1"/>
      </c:catAx>
      <c:valAx>
        <c:axId val="18600167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863025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Rev gr 2010 and Profit 2010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sector!$K$1:$K$2</c:f>
              <c:strCache>
                <c:ptCount val="2"/>
                <c:pt idx="0">
                  <c:v>#REF!</c:v>
                </c:pt>
                <c:pt idx="1">
                  <c:v>Rev gr 2010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sector!$K$3:$K$5</c:f>
              <c:numCache>
                <c:formatCode>0%</c:formatCode>
                <c:ptCount val="3"/>
                <c:pt idx="0">
                  <c:v>0.25449428540543129</c:v>
                </c:pt>
                <c:pt idx="1">
                  <c:v>0.12767504814773778</c:v>
                </c:pt>
                <c:pt idx="2" formatCode="0.00%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C3A-4105-80DA-73E9E31CF134}"/>
            </c:ext>
          </c:extLst>
        </c:ser>
        <c:ser>
          <c:idx val="1"/>
          <c:order val="1"/>
          <c:tx>
            <c:strRef>
              <c:f>sector!$M$1:$M$2</c:f>
              <c:strCache>
                <c:ptCount val="2"/>
                <c:pt idx="0">
                  <c:v>#REF!</c:v>
                </c:pt>
                <c:pt idx="1">
                  <c:v>Profit 2010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sector!$M$3:$M$5</c:f>
              <c:numCache>
                <c:formatCode>0%</c:formatCode>
                <c:ptCount val="3"/>
                <c:pt idx="0">
                  <c:v>4.1229120166276889E-2</c:v>
                </c:pt>
                <c:pt idx="1">
                  <c:v>-0.18595988166031141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C3A-4105-80DA-73E9E31CF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277044"/>
        <c:axId val="316838843"/>
      </c:barChart>
      <c:catAx>
        <c:axId val="13062770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6838843"/>
        <c:crosses val="autoZero"/>
        <c:auto val="1"/>
        <c:lblAlgn val="ctr"/>
        <c:lblOffset val="100"/>
        <c:noMultiLvlLbl val="1"/>
      </c:catAx>
      <c:valAx>
        <c:axId val="3168388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627704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Rev gr 2010 and Profit 2010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sector!$K$1:$K$2</c:f>
              <c:strCache>
                <c:ptCount val="2"/>
                <c:pt idx="0">
                  <c:v>#REF!</c:v>
                </c:pt>
                <c:pt idx="1">
                  <c:v>Rev gr 2010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sector!$K$3:$K$5</c:f>
              <c:numCache>
                <c:formatCode>0%</c:formatCode>
                <c:ptCount val="3"/>
                <c:pt idx="0">
                  <c:v>0.25449428540543129</c:v>
                </c:pt>
                <c:pt idx="1">
                  <c:v>0.12767504814773778</c:v>
                </c:pt>
                <c:pt idx="2" formatCode="0.00%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411-4116-B98B-477F5247F7B2}"/>
            </c:ext>
          </c:extLst>
        </c:ser>
        <c:ser>
          <c:idx val="1"/>
          <c:order val="1"/>
          <c:tx>
            <c:strRef>
              <c:f>sector!$M$1:$M$2</c:f>
              <c:strCache>
                <c:ptCount val="2"/>
                <c:pt idx="0">
                  <c:v>#REF!</c:v>
                </c:pt>
                <c:pt idx="1">
                  <c:v>Profit 2010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sector!$M$3:$M$5</c:f>
              <c:numCache>
                <c:formatCode>0%</c:formatCode>
                <c:ptCount val="3"/>
                <c:pt idx="0">
                  <c:v>4.1229120166276889E-2</c:v>
                </c:pt>
                <c:pt idx="1">
                  <c:v>-0.18595988166031141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411-4116-B98B-477F5247F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944150"/>
        <c:axId val="927264740"/>
      </c:barChart>
      <c:catAx>
        <c:axId val="16539441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27264740"/>
        <c:crosses val="autoZero"/>
        <c:auto val="1"/>
        <c:lblAlgn val="ctr"/>
        <c:lblOffset val="100"/>
        <c:noMultiLvlLbl val="1"/>
      </c:catAx>
      <c:valAx>
        <c:axId val="9272647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394415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Cy Rev Gr and Cy Profit Gr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sector!$N$1:$N$2</c:f>
              <c:strCache>
                <c:ptCount val="2"/>
                <c:pt idx="0">
                  <c:v>#REF!</c:v>
                </c:pt>
                <c:pt idx="1">
                  <c:v>Cy Rev 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sector!$N$3:$N$5</c:f>
              <c:numCache>
                <c:formatCode>0%</c:formatCode>
                <c:ptCount val="3"/>
                <c:pt idx="0">
                  <c:v>0.13696513140004796</c:v>
                </c:pt>
                <c:pt idx="1">
                  <c:v>0.14102702331827133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86B-4EB8-8D53-B6E2058B2CB2}"/>
            </c:ext>
          </c:extLst>
        </c:ser>
        <c:ser>
          <c:idx val="1"/>
          <c:order val="1"/>
          <c:tx>
            <c:strRef>
              <c:f>sector!$O$1:$O$2</c:f>
              <c:strCache>
                <c:ptCount val="2"/>
                <c:pt idx="0">
                  <c:v>#REF!</c:v>
                </c:pt>
                <c:pt idx="1">
                  <c:v>Cy Profit Gr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sector!$O$3:$O$5</c:f>
              <c:numCache>
                <c:formatCode>0%</c:formatCode>
                <c:ptCount val="3"/>
                <c:pt idx="0">
                  <c:v>-1.8006100497672177</c:v>
                </c:pt>
                <c:pt idx="1">
                  <c:v>0.51460313824304205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86B-4EB8-8D53-B6E2058B2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750901"/>
        <c:axId val="1165038551"/>
      </c:barChart>
      <c:catAx>
        <c:axId val="12247509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5038551"/>
        <c:crosses val="autoZero"/>
        <c:auto val="1"/>
        <c:lblAlgn val="ctr"/>
        <c:lblOffset val="100"/>
        <c:noMultiLvlLbl val="1"/>
      </c:catAx>
      <c:valAx>
        <c:axId val="11650385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2475090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sector!$F$1:$F$2</c:f>
              <c:strCache>
                <c:ptCount val="2"/>
                <c:pt idx="0">
                  <c:v>6,62,683.00</c:v>
                </c:pt>
                <c:pt idx="1">
                  <c:v>Revenue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8F75-4DB1-BB5F-C767DBFA5ECB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8F75-4DB1-BB5F-C767DBFA5ECB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8F75-4DB1-BB5F-C767DBFA5ECB}"/>
              </c:ext>
            </c:extLst>
          </c:dPt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sector!$F$3:$F$5</c:f>
              <c:numCache>
                <c:formatCode>General</c:formatCode>
                <c:ptCount val="3"/>
                <c:pt idx="0">
                  <c:v>417993</c:v>
                </c:pt>
                <c:pt idx="1">
                  <c:v>232529</c:v>
                </c:pt>
                <c:pt idx="2">
                  <c:v>12161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75-4DB1-BB5F-C767DBFA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Profit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sector!$G$1:$G$2</c:f>
              <c:strCache>
                <c:ptCount val="2"/>
                <c:pt idx="0">
                  <c:v>55,817.00</c:v>
                </c:pt>
                <c:pt idx="1">
                  <c:v>Profit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0EDE-4314-83D7-2C16961D94FC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</c:spPr>
            <c:extLst>
              <c:ext xmlns:c16="http://schemas.microsoft.com/office/drawing/2014/chart" uri="{C3380CC4-5D6E-409C-BE32-E72D297353CC}">
                <c16:uniqueId val="{00000003-0EDE-4314-83D7-2C16961D94FC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</c:spPr>
            <c:extLst>
              <c:ext xmlns:c16="http://schemas.microsoft.com/office/drawing/2014/chart" uri="{C3380CC4-5D6E-409C-BE32-E72D297353CC}">
                <c16:uniqueId val="{00000005-0EDE-4314-83D7-2C16961D94FC}"/>
              </c:ext>
            </c:extLst>
          </c:dPt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sector!$G$3:$G$5</c:f>
              <c:numCache>
                <c:formatCode>General</c:formatCode>
                <c:ptCount val="3"/>
                <c:pt idx="0">
                  <c:v>32335</c:v>
                </c:pt>
                <c:pt idx="1">
                  <c:v>22009</c:v>
                </c:pt>
                <c:pt idx="2">
                  <c:v>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DE-4314-83D7-2C16961D9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Cy Rev Gr and Cy Profit Gr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sector!$N$1:$N$2</c:f>
              <c:strCache>
                <c:ptCount val="2"/>
                <c:pt idx="0">
                  <c:v>#REF!</c:v>
                </c:pt>
                <c:pt idx="1">
                  <c:v>Cy Rev Gr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sector!$N$3:$N$5</c:f>
              <c:numCache>
                <c:formatCode>0%</c:formatCode>
                <c:ptCount val="3"/>
                <c:pt idx="0">
                  <c:v>0.13696513140004796</c:v>
                </c:pt>
                <c:pt idx="1">
                  <c:v>0.14102702331827133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81F-41E0-AC3D-86E27E0FFFB5}"/>
            </c:ext>
          </c:extLst>
        </c:ser>
        <c:ser>
          <c:idx val="1"/>
          <c:order val="1"/>
          <c:tx>
            <c:strRef>
              <c:f>sector!$O$1:$O$2</c:f>
              <c:strCache>
                <c:ptCount val="2"/>
                <c:pt idx="0">
                  <c:v>#REF!</c:v>
                </c:pt>
                <c:pt idx="1">
                  <c:v>Cy Profit Gr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sector!$B$3:$B$5</c:f>
              <c:strCache>
                <c:ptCount val="3"/>
                <c:pt idx="0">
                  <c:v>NSE:GICRE</c:v>
                </c:pt>
                <c:pt idx="1">
                  <c:v>NSE:NIACL</c:v>
                </c:pt>
                <c:pt idx="2">
                  <c:v>NSE:ICICIGI</c:v>
                </c:pt>
              </c:strCache>
            </c:strRef>
          </c:cat>
          <c:val>
            <c:numRef>
              <c:f>sector!$O$3:$O$5</c:f>
              <c:numCache>
                <c:formatCode>0%</c:formatCode>
                <c:ptCount val="3"/>
                <c:pt idx="0">
                  <c:v>-1.8006100497672177</c:v>
                </c:pt>
                <c:pt idx="1">
                  <c:v>0.51460313824304205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81F-41E0-AC3D-86E27E0FF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581691"/>
        <c:axId val="958044992"/>
      </c:barChart>
      <c:catAx>
        <c:axId val="10195816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58044992"/>
        <c:crosses val="autoZero"/>
        <c:auto val="1"/>
        <c:lblAlgn val="ctr"/>
        <c:lblOffset val="100"/>
        <c:noMultiLvlLbl val="1"/>
      </c:catAx>
      <c:valAx>
        <c:axId val="9580449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958169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PREMIUM FY_23 and TOTAL INCOME_FY_23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GENERALINSURANCE!$J$18</c:f>
              <c:strCache>
                <c:ptCount val="1"/>
                <c:pt idx="0">
                  <c:v>PREMIUM FY_23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GENERALINSURANCE!$I$19:$I$20</c:f>
              <c:strCache>
                <c:ptCount val="2"/>
                <c:pt idx="0">
                  <c:v>ICICIGI</c:v>
                </c:pt>
                <c:pt idx="1">
                  <c:v>STARHEALTH</c:v>
                </c:pt>
              </c:strCache>
            </c:strRef>
          </c:cat>
          <c:val>
            <c:numRef>
              <c:f>GENERALINSURANCE!$J$19:$J$20</c:f>
              <c:numCache>
                <c:formatCode>General</c:formatCode>
                <c:ptCount val="2"/>
                <c:pt idx="0">
                  <c:v>21772</c:v>
                </c:pt>
                <c:pt idx="1">
                  <c:v>12952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B6A-43A2-8A00-8AC6A9C8B593}"/>
            </c:ext>
          </c:extLst>
        </c:ser>
        <c:ser>
          <c:idx val="1"/>
          <c:order val="1"/>
          <c:tx>
            <c:strRef>
              <c:f>GENERALINSURANCE!$K$18</c:f>
              <c:strCache>
                <c:ptCount val="1"/>
                <c:pt idx="0">
                  <c:v>TOTAL INCOME_FY_23</c:v>
                </c:pt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GENERALINSURANCE!$I$19:$I$20</c:f>
              <c:strCache>
                <c:ptCount val="2"/>
                <c:pt idx="0">
                  <c:v>ICICIGI</c:v>
                </c:pt>
                <c:pt idx="1">
                  <c:v>STARHEALTH</c:v>
                </c:pt>
              </c:strCache>
            </c:strRef>
          </c:cat>
          <c:val>
            <c:numRef>
              <c:f>GENERALINSURANCE!$K$19:$K$20</c:f>
              <c:numCache>
                <c:formatCode>General</c:formatCode>
                <c:ptCount val="2"/>
                <c:pt idx="0">
                  <c:v>18095</c:v>
                </c:pt>
                <c:pt idx="1">
                  <c:v>11763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B6A-43A2-8A00-8AC6A9C8B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103439"/>
        <c:axId val="40996413"/>
      </c:barChart>
      <c:catAx>
        <c:axId val="2095103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LISTED PVT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996413"/>
        <c:crosses val="autoZero"/>
        <c:auto val="1"/>
        <c:lblAlgn val="ctr"/>
        <c:lblOffset val="100"/>
        <c:noMultiLvlLbl val="1"/>
      </c:catAx>
      <c:valAx>
        <c:axId val="409964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510343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 MARGIN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GENERALINSURANCE!$C$37</c:f>
              <c:strCache>
                <c:ptCount val="1"/>
                <c:pt idx="0">
                  <c:v>PROFIT MARGIN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33C-4447-AC7E-F6C9D02D22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GENERALINSURANCE!$B$38:$B$39</c:f>
              <c:strCache>
                <c:ptCount val="2"/>
                <c:pt idx="0">
                  <c:v>ICICIGI</c:v>
                </c:pt>
                <c:pt idx="1">
                  <c:v>STARHEALTH</c:v>
                </c:pt>
              </c:strCache>
            </c:strRef>
          </c:cat>
          <c:val>
            <c:numRef>
              <c:f>GENERALINSURANCE!$C$38:$C$39</c:f>
              <c:numCache>
                <c:formatCode>0.0%</c:formatCode>
                <c:ptCount val="2"/>
                <c:pt idx="0">
                  <c:v>7.9413926143670766E-2</c:v>
                </c:pt>
                <c:pt idx="1">
                  <c:v>4.7791846819024091E-2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33C-4447-AC7E-F6C9D02D2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582150"/>
        <c:axId val="1446668664"/>
      </c:barChart>
      <c:catAx>
        <c:axId val="6815821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6668664"/>
        <c:crosses val="autoZero"/>
        <c:auto val="1"/>
        <c:lblAlgn val="ctr"/>
        <c:lblOffset val="100"/>
        <c:noMultiLvlLbl val="1"/>
      </c:catAx>
      <c:valAx>
        <c:axId val="14466686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PROFIT MARGIN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158215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EXP. MANG. 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GENERALINSURANCE!$F$37</c:f>
              <c:strCache>
                <c:ptCount val="1"/>
                <c:pt idx="0">
                  <c:v>EXP. MANG. 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GENERALINSURANCE!$E$38:$E$39</c:f>
              <c:strCache>
                <c:ptCount val="2"/>
                <c:pt idx="0">
                  <c:v>ICICIGI</c:v>
                </c:pt>
                <c:pt idx="1">
                  <c:v>STARHEALTH</c:v>
                </c:pt>
              </c:strCache>
            </c:strRef>
          </c:cat>
          <c:val>
            <c:numRef>
              <c:f>GENERALINSURANCE!$F$38:$F$39</c:f>
              <c:numCache>
                <c:formatCode>0</c:formatCode>
                <c:ptCount val="2"/>
                <c:pt idx="0">
                  <c:v>29.6</c:v>
                </c:pt>
                <c:pt idx="1">
                  <c:v>29.97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CBC-43F1-9CC2-8C0460023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810573"/>
        <c:axId val="1212766399"/>
      </c:barChart>
      <c:catAx>
        <c:axId val="8258105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12766399"/>
        <c:crosses val="autoZero"/>
        <c:auto val="1"/>
        <c:lblAlgn val="ctr"/>
        <c:lblOffset val="100"/>
        <c:noMultiLvlLbl val="1"/>
      </c:catAx>
      <c:valAx>
        <c:axId val="12127663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EXP. MANG. RATIO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2581057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CLAIM 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GENERALINSURANCE!$I$37</c:f>
              <c:strCache>
                <c:ptCount val="1"/>
                <c:pt idx="0">
                  <c:v>CLAIM RATIO</c:v>
                </c:pt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09E-4567-99BB-95069C6646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GENERALINSURANCE!$H$38:$H$39</c:f>
              <c:strCache>
                <c:ptCount val="2"/>
                <c:pt idx="0">
                  <c:v>ICICIGI</c:v>
                </c:pt>
                <c:pt idx="1">
                  <c:v>STARHEALTH</c:v>
                </c:pt>
              </c:strCache>
            </c:strRef>
          </c:cat>
          <c:val>
            <c:numRef>
              <c:f>GENERALINSURANCE!$I$38:$I$39</c:f>
              <c:numCache>
                <c:formatCode>0</c:formatCode>
                <c:ptCount val="2"/>
                <c:pt idx="0">
                  <c:v>72.400000000000006</c:v>
                </c:pt>
                <c:pt idx="1">
                  <c:v>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09E-4567-99BB-95069C664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136593"/>
        <c:axId val="1857448318"/>
      </c:barChart>
      <c:catAx>
        <c:axId val="19891365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7448318"/>
        <c:crosses val="autoZero"/>
        <c:auto val="1"/>
        <c:lblAlgn val="ctr"/>
        <c:lblOffset val="100"/>
        <c:noMultiLvlLbl val="1"/>
      </c:catAx>
      <c:valAx>
        <c:axId val="18574483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CLAIM RATIO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8913659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13</xdr:row>
      <xdr:rowOff>38100</xdr:rowOff>
    </xdr:from>
    <xdr:ext cx="3409950" cy="2105025"/>
    <xdr:graphicFrame macro="">
      <xdr:nvGraphicFramePr>
        <xdr:cNvPr id="1003482954" name="Chart 1" title="Chart">
          <a:extLst>
            <a:ext uri="{FF2B5EF4-FFF2-40B4-BE49-F238E27FC236}">
              <a16:creationId xmlns:a16="http://schemas.microsoft.com/office/drawing/2014/main" id="{00000000-0008-0000-0000-00004AEFC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10</xdr:col>
      <xdr:colOff>171450</xdr:colOff>
      <xdr:row>13</xdr:row>
      <xdr:rowOff>38100</xdr:rowOff>
    </xdr:from>
    <xdr:ext cx="3409950" cy="2105025"/>
    <xdr:graphicFrame macro="">
      <xdr:nvGraphicFramePr>
        <xdr:cNvPr id="466204767" name="Chart 2" title="Chart">
          <a:extLst>
            <a:ext uri="{FF2B5EF4-FFF2-40B4-BE49-F238E27FC236}">
              <a16:creationId xmlns:a16="http://schemas.microsoft.com/office/drawing/2014/main" id="{00000000-0008-0000-0000-00005FB8C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323850</xdr:colOff>
      <xdr:row>13</xdr:row>
      <xdr:rowOff>38100</xdr:rowOff>
    </xdr:from>
    <xdr:ext cx="3314700" cy="2047875"/>
    <xdr:graphicFrame macro="">
      <xdr:nvGraphicFramePr>
        <xdr:cNvPr id="1674224829" name="Chart 3" title="Chart">
          <a:extLst>
            <a:ext uri="{FF2B5EF4-FFF2-40B4-BE49-F238E27FC236}">
              <a16:creationId xmlns:a16="http://schemas.microsoft.com/office/drawing/2014/main" id="{00000000-0008-0000-0000-0000BDA4C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323850</xdr:colOff>
      <xdr:row>25</xdr:row>
      <xdr:rowOff>9525</xdr:rowOff>
    </xdr:from>
    <xdr:ext cx="3200400" cy="1981200"/>
    <xdr:graphicFrame macro="">
      <xdr:nvGraphicFramePr>
        <xdr:cNvPr id="1659845525" name="Chart 4" title="Chart">
          <a:extLst>
            <a:ext uri="{FF2B5EF4-FFF2-40B4-BE49-F238E27FC236}">
              <a16:creationId xmlns:a16="http://schemas.microsoft.com/office/drawing/2014/main" id="{00000000-0008-0000-0000-0000953BE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133350</xdr:colOff>
      <xdr:row>25</xdr:row>
      <xdr:rowOff>9525</xdr:rowOff>
    </xdr:from>
    <xdr:ext cx="3409950" cy="2105025"/>
    <xdr:graphicFrame macro="">
      <xdr:nvGraphicFramePr>
        <xdr:cNvPr id="1492124133" name="Chart 5" title="Chart">
          <a:extLst>
            <a:ext uri="{FF2B5EF4-FFF2-40B4-BE49-F238E27FC236}">
              <a16:creationId xmlns:a16="http://schemas.microsoft.com/office/drawing/2014/main" id="{00000000-0008-0000-0000-0000E501F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285750</xdr:colOff>
      <xdr:row>21</xdr:row>
      <xdr:rowOff>180975</xdr:rowOff>
    </xdr:from>
    <xdr:ext cx="5248275" cy="2362200"/>
    <xdr:graphicFrame macro="">
      <xdr:nvGraphicFramePr>
        <xdr:cNvPr id="174102808" name="Chart 6" title="Chart">
          <a:extLst>
            <a:ext uri="{FF2B5EF4-FFF2-40B4-BE49-F238E27FC236}">
              <a16:creationId xmlns:a16="http://schemas.microsoft.com/office/drawing/2014/main" id="{00000000-0008-0000-0100-000018996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238125</xdr:colOff>
      <xdr:row>39</xdr:row>
      <xdr:rowOff>123825</xdr:rowOff>
    </xdr:from>
    <xdr:ext cx="3952875" cy="2200275"/>
    <xdr:graphicFrame macro="">
      <xdr:nvGraphicFramePr>
        <xdr:cNvPr id="531691217" name="Chart 7" title="Chart">
          <a:extLst>
            <a:ext uri="{FF2B5EF4-FFF2-40B4-BE49-F238E27FC236}">
              <a16:creationId xmlns:a16="http://schemas.microsoft.com/office/drawing/2014/main" id="{00000000-0008-0000-0100-0000D1F6B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</xdr:col>
      <xdr:colOff>942975</xdr:colOff>
      <xdr:row>39</xdr:row>
      <xdr:rowOff>123825</xdr:rowOff>
    </xdr:from>
    <xdr:ext cx="3505200" cy="2200275"/>
    <xdr:graphicFrame macro="">
      <xdr:nvGraphicFramePr>
        <xdr:cNvPr id="1782690243" name="Chart 8" title="Chart">
          <a:extLst>
            <a:ext uri="{FF2B5EF4-FFF2-40B4-BE49-F238E27FC236}">
              <a16:creationId xmlns:a16="http://schemas.microsoft.com/office/drawing/2014/main" id="{00000000-0008-0000-0100-0000C3B14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1333500</xdr:colOff>
      <xdr:row>39</xdr:row>
      <xdr:rowOff>123825</xdr:rowOff>
    </xdr:from>
    <xdr:ext cx="3590925" cy="2200275"/>
    <xdr:graphicFrame macro="">
      <xdr:nvGraphicFramePr>
        <xdr:cNvPr id="2042958340" name="Chart 9" title="Chart">
          <a:extLst>
            <a:ext uri="{FF2B5EF4-FFF2-40B4-BE49-F238E27FC236}">
              <a16:creationId xmlns:a16="http://schemas.microsoft.com/office/drawing/2014/main" id="{00000000-0008-0000-0100-00000412C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10</xdr:col>
      <xdr:colOff>695325</xdr:colOff>
      <xdr:row>39</xdr:row>
      <xdr:rowOff>123825</xdr:rowOff>
    </xdr:from>
    <xdr:ext cx="3590925" cy="2200275"/>
    <xdr:graphicFrame macro="">
      <xdr:nvGraphicFramePr>
        <xdr:cNvPr id="695166187" name="Chart 10" title="Chart">
          <a:extLst>
            <a:ext uri="{FF2B5EF4-FFF2-40B4-BE49-F238E27FC236}">
              <a16:creationId xmlns:a16="http://schemas.microsoft.com/office/drawing/2014/main" id="{00000000-0008-0000-0100-0000EB646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238125</xdr:colOff>
      <xdr:row>55</xdr:row>
      <xdr:rowOff>19050</xdr:rowOff>
    </xdr:from>
    <xdr:ext cx="3952875" cy="2019300"/>
    <xdr:graphicFrame macro="">
      <xdr:nvGraphicFramePr>
        <xdr:cNvPr id="822892696" name="Chart 11" title="Chart">
          <a:extLst>
            <a:ext uri="{FF2B5EF4-FFF2-40B4-BE49-F238E27FC236}">
              <a16:creationId xmlns:a16="http://schemas.microsoft.com/office/drawing/2014/main" id="{00000000-0008-0000-0100-000098580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3</xdr:col>
      <xdr:colOff>866775</xdr:colOff>
      <xdr:row>55</xdr:row>
      <xdr:rowOff>19050</xdr:rowOff>
    </xdr:from>
    <xdr:ext cx="3581400" cy="2019300"/>
    <xdr:graphicFrame macro="">
      <xdr:nvGraphicFramePr>
        <xdr:cNvPr id="370163020" name="Chart 12" title="Chart">
          <a:extLst>
            <a:ext uri="{FF2B5EF4-FFF2-40B4-BE49-F238E27FC236}">
              <a16:creationId xmlns:a16="http://schemas.microsoft.com/office/drawing/2014/main" id="{00000000-0008-0000-0100-00004C3D1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6</xdr:col>
      <xdr:colOff>1333500</xdr:colOff>
      <xdr:row>55</xdr:row>
      <xdr:rowOff>19050</xdr:rowOff>
    </xdr:from>
    <xdr:ext cx="3590925" cy="2019300"/>
    <xdr:graphicFrame macro="">
      <xdr:nvGraphicFramePr>
        <xdr:cNvPr id="322810579" name="Chart 13" title="Chart">
          <a:extLst>
            <a:ext uri="{FF2B5EF4-FFF2-40B4-BE49-F238E27FC236}">
              <a16:creationId xmlns:a16="http://schemas.microsoft.com/office/drawing/2014/main" id="{00000000-0008-0000-0100-0000D3B23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6</xdr:col>
      <xdr:colOff>285750</xdr:colOff>
      <xdr:row>0</xdr:row>
      <xdr:rowOff>133350</xdr:rowOff>
    </xdr:from>
    <xdr:ext cx="3152775" cy="1657350"/>
    <xdr:graphicFrame macro="">
      <xdr:nvGraphicFramePr>
        <xdr:cNvPr id="1124675839" name="Chart 14" title="Chart">
          <a:extLst>
            <a:ext uri="{FF2B5EF4-FFF2-40B4-BE49-F238E27FC236}">
              <a16:creationId xmlns:a16="http://schemas.microsoft.com/office/drawing/2014/main" id="{00000000-0008-0000-0100-0000FF300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0</xdr:col>
      <xdr:colOff>238125</xdr:colOff>
      <xdr:row>22</xdr:row>
      <xdr:rowOff>47625</xdr:rowOff>
    </xdr:from>
    <xdr:ext cx="6276975" cy="2305050"/>
    <xdr:graphicFrame macro="">
      <xdr:nvGraphicFramePr>
        <xdr:cNvPr id="895017415" name="Chart 15" title="Chart">
          <a:extLst>
            <a:ext uri="{FF2B5EF4-FFF2-40B4-BE49-F238E27FC236}">
              <a16:creationId xmlns:a16="http://schemas.microsoft.com/office/drawing/2014/main" id="{00000000-0008-0000-0100-0000C7E15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9</xdr:col>
      <xdr:colOff>180975</xdr:colOff>
      <xdr:row>0</xdr:row>
      <xdr:rowOff>133350</xdr:rowOff>
    </xdr:from>
    <xdr:ext cx="3505200" cy="1657350"/>
    <xdr:graphicFrame macro="">
      <xdr:nvGraphicFramePr>
        <xdr:cNvPr id="2049355335" name="Chart 16" title="Chart">
          <a:extLst>
            <a:ext uri="{FF2B5EF4-FFF2-40B4-BE49-F238E27FC236}">
              <a16:creationId xmlns:a16="http://schemas.microsoft.com/office/drawing/2014/main" id="{00000000-0008-0000-0100-000047AE2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19</xdr:row>
      <xdr:rowOff>9525</xdr:rowOff>
    </xdr:from>
    <xdr:ext cx="3467100" cy="2143125"/>
    <xdr:graphicFrame macro="">
      <xdr:nvGraphicFramePr>
        <xdr:cNvPr id="1696457397" name="Chart 17" title="Chart">
          <a:extLst>
            <a:ext uri="{FF2B5EF4-FFF2-40B4-BE49-F238E27FC236}">
              <a16:creationId xmlns:a16="http://schemas.microsoft.com/office/drawing/2014/main" id="{00000000-0008-0000-0300-0000B5E21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276225</xdr:colOff>
      <xdr:row>18</xdr:row>
      <xdr:rowOff>171450</xdr:rowOff>
    </xdr:from>
    <xdr:ext cx="3467100" cy="2143125"/>
    <xdr:graphicFrame macro="">
      <xdr:nvGraphicFramePr>
        <xdr:cNvPr id="1779137521" name="Chart 18" title="Chart">
          <a:extLst>
            <a:ext uri="{FF2B5EF4-FFF2-40B4-BE49-F238E27FC236}">
              <a16:creationId xmlns:a16="http://schemas.microsoft.com/office/drawing/2014/main" id="{00000000-0008-0000-0300-0000F17B0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819150</xdr:colOff>
      <xdr:row>31</xdr:row>
      <xdr:rowOff>66675</xdr:rowOff>
    </xdr:from>
    <xdr:ext cx="3514725" cy="2143125"/>
    <xdr:graphicFrame macro="">
      <xdr:nvGraphicFramePr>
        <xdr:cNvPr id="371921812" name="Chart 19" title="Chart">
          <a:extLst>
            <a:ext uri="{FF2B5EF4-FFF2-40B4-BE49-F238E27FC236}">
              <a16:creationId xmlns:a16="http://schemas.microsoft.com/office/drawing/2014/main" id="{00000000-0008-0000-0300-000094132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276225</xdr:colOff>
      <xdr:row>31</xdr:row>
      <xdr:rowOff>66675</xdr:rowOff>
    </xdr:from>
    <xdr:ext cx="3467100" cy="2143125"/>
    <xdr:graphicFrame macro="">
      <xdr:nvGraphicFramePr>
        <xdr:cNvPr id="216665959" name="Chart 20" title="Chart">
          <a:extLst>
            <a:ext uri="{FF2B5EF4-FFF2-40B4-BE49-F238E27FC236}">
              <a16:creationId xmlns:a16="http://schemas.microsoft.com/office/drawing/2014/main" id="{00000000-0008-0000-0300-0000670FE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819150</xdr:colOff>
      <xdr:row>45</xdr:row>
      <xdr:rowOff>19050</xdr:rowOff>
    </xdr:from>
    <xdr:ext cx="3514725" cy="2105025"/>
    <xdr:graphicFrame macro="">
      <xdr:nvGraphicFramePr>
        <xdr:cNvPr id="233192365" name="Chart 21" title="Chart">
          <a:extLst>
            <a:ext uri="{FF2B5EF4-FFF2-40B4-BE49-F238E27FC236}">
              <a16:creationId xmlns:a16="http://schemas.microsoft.com/office/drawing/2014/main" id="{00000000-0008-0000-0300-0000AD3BE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7750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66675</xdr:colOff>
      <xdr:row>0</xdr:row>
      <xdr:rowOff>0</xdr:rowOff>
    </xdr:from>
    <xdr:ext cx="561975" cy="542925"/>
    <xdr:pic>
      <xdr:nvPicPr>
        <xdr:cNvPr id="3" name="image3.jpg" title="Ima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52</xdr:row>
      <xdr:rowOff>-161925</xdr:rowOff>
    </xdr:from>
    <xdr:ext cx="7019925" cy="7019925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T5">
  <tableColumns count="20">
    <tableColumn id="1" xr3:uid="{00000000-0010-0000-0000-000001000000}" name="Security Code"/>
    <tableColumn id="2" xr3:uid="{00000000-0010-0000-0000-000002000000}" name="Security Name"/>
    <tableColumn id="3" xr3:uid="{00000000-0010-0000-0000-000003000000}" name="PRICE"/>
    <tableColumn id="4" xr3:uid="{00000000-0010-0000-0000-000004000000}" name="Marketcap"/>
    <tableColumn id="5" xr3:uid="{00000000-0010-0000-0000-000005000000}" name="Date"/>
    <tableColumn id="6" xr3:uid="{00000000-0010-0000-0000-000006000000}" name="Revenue"/>
    <tableColumn id="7" xr3:uid="{00000000-0010-0000-0000-000007000000}" name="Profit"/>
    <tableColumn id="8" xr3:uid="{00000000-0010-0000-0000-000008000000}" name="EQUITY"/>
    <tableColumn id="9" xr3:uid="{00000000-0010-0000-0000-000009000000}" name="FV"/>
    <tableColumn id="10" xr3:uid="{00000000-0010-0000-0000-00000A000000}" name="Rev Gr 2001"/>
    <tableColumn id="11" xr3:uid="{00000000-0010-0000-0000-00000B000000}" name="Rev gr 2010"/>
    <tableColumn id="12" xr3:uid="{00000000-0010-0000-0000-00000C000000}" name="Profit Gr 2001"/>
    <tableColumn id="13" xr3:uid="{00000000-0010-0000-0000-00000D000000}" name="Profit 2010"/>
    <tableColumn id="14" xr3:uid="{00000000-0010-0000-0000-00000E000000}" name="Cy Rev Gr"/>
    <tableColumn id="15" xr3:uid="{00000000-0010-0000-0000-00000F000000}" name="Cy Profit Gr"/>
    <tableColumn id="16" xr3:uid="{00000000-0010-0000-0000-000010000000}" name="EPS"/>
    <tableColumn id="17" xr3:uid="{00000000-0010-0000-0000-000011000000}" name="F-EPS"/>
    <tableColumn id="18" xr3:uid="{00000000-0010-0000-0000-000012000000}" name="F-PE"/>
    <tableColumn id="19" xr3:uid="{00000000-0010-0000-0000-000013000000}" name="Margin"/>
    <tableColumn id="20" xr3:uid="{00000000-0010-0000-0000-000014000000}" name="R-O-E"/>
  </tableColumns>
  <tableStyleInfo name="sector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C5" headerRowCount="0">
  <tableColumns count="1">
    <tableColumn id="1" xr3:uid="{00000000-0010-0000-0900-000001000000}" name="Column1"/>
  </tableColumns>
  <tableStyleInfo name="NIACL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D5:H5" headerRowCount="0">
  <tableColumns count="5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</tableColumns>
  <tableStyleInfo name="NIACL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B14:E14" headerRowCount="0">
  <tableColumns count="4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</tableColumns>
  <tableStyleInfo name="NIACL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U2:AC2" headerRowCount="0">
  <tableColumns count="9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</tableColumns>
  <tableStyleInfo name="sector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62" headerRowCount="0">
  <tableColumns count="1">
    <tableColumn id="1" xr3:uid="{00000000-0010-0000-0200-000001000000}" name="Column1"/>
  </tableColumns>
  <tableStyleInfo name="DASHBOARD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H62" headerRowCount="0">
  <tableColumns count="1">
    <tableColumn id="1" xr3:uid="{00000000-0010-0000-0300-000001000000}" name="Column1"/>
  </tableColumns>
  <tableStyleInfo name="DASHBOARD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J62:L62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DASHBOARD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B70:N74" headerRowCount="0">
  <tableColumns count="13">
    <tableColumn id="1" xr3:uid="{00000000-0010-0000-0500-000001000000}" name="Column1"/>
    <tableColumn id="2" xr3:uid="{00000000-0010-0000-0500-000002000000}" name="Column2"/>
    <tableColumn id="3" xr3:uid="{00000000-0010-0000-0500-000003000000}" name="Column3"/>
    <tableColumn id="4" xr3:uid="{00000000-0010-0000-0500-000004000000}" name="Column4"/>
    <tableColumn id="5" xr3:uid="{00000000-0010-0000-0500-000005000000}" name="Column5"/>
    <tableColumn id="6" xr3:uid="{00000000-0010-0000-0500-000006000000}" name="Column6"/>
    <tableColumn id="7" xr3:uid="{00000000-0010-0000-0500-000007000000}" name="Column7"/>
    <tableColumn id="8" xr3:uid="{00000000-0010-0000-0500-000008000000}" name="Column8"/>
    <tableColumn id="9" xr3:uid="{00000000-0010-0000-0500-000009000000}" name="Column9"/>
    <tableColumn id="10" xr3:uid="{00000000-0010-0000-0500-00000A000000}" name="Column10"/>
    <tableColumn id="11" xr3:uid="{00000000-0010-0000-0500-00000B000000}" name="Column11"/>
    <tableColumn id="12" xr3:uid="{00000000-0010-0000-0500-00000C000000}" name="Column12"/>
    <tableColumn id="13" xr3:uid="{00000000-0010-0000-0500-00000D000000}" name="Column13"/>
  </tableColumns>
  <tableStyleInfo name="DASHBOARD-style 4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D3" headerRowCount="0">
  <tableColumns count="1">
    <tableColumn id="1" xr3:uid="{00000000-0010-0000-0600-000001000000}" name="Column1"/>
  </tableColumns>
  <tableStyleInfo name="GIC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E3:J3" headerRowCount="0">
  <tableColumns count="6">
    <tableColumn id="1" xr3:uid="{00000000-0010-0000-0700-000001000000}" name="Column1"/>
    <tableColumn id="2" xr3:uid="{00000000-0010-0000-0700-000002000000}" name="Column2"/>
    <tableColumn id="3" xr3:uid="{00000000-0010-0000-0700-000003000000}" name="Column3"/>
    <tableColumn id="4" xr3:uid="{00000000-0010-0000-0700-000004000000}" name="Column4"/>
    <tableColumn id="5" xr3:uid="{00000000-0010-0000-0700-000005000000}" name="Column5"/>
    <tableColumn id="6" xr3:uid="{00000000-0010-0000-0700-000006000000}" name="Column6"/>
  </tableColumns>
  <tableStyleInfo name="GICRE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C11:F11" headerRowCount="0">
  <tableColumns count="4">
    <tableColumn id="1" xr3:uid="{00000000-0010-0000-0800-000001000000}" name="Column1"/>
    <tableColumn id="2" xr3:uid="{00000000-0010-0000-0800-000002000000}" name="Column2"/>
    <tableColumn id="3" xr3:uid="{00000000-0010-0000-0800-000003000000}" name="Column3"/>
    <tableColumn id="4" xr3:uid="{00000000-0010-0000-0800-000004000000}" name="Column4"/>
  </tableColumns>
  <tableStyleInfo name="GICRE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profitfromit.i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profitfromti.in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workbookViewId="0"/>
  </sheetViews>
  <sheetFormatPr defaultColWidth="14.44140625" defaultRowHeight="15" customHeight="1"/>
  <cols>
    <col min="1" max="1" width="15.33203125" customWidth="1"/>
    <col min="2" max="2" width="16" customWidth="1"/>
    <col min="3" max="3" width="10.88671875" customWidth="1"/>
    <col min="4" max="4" width="16.44140625" customWidth="1"/>
    <col min="5" max="5" width="9.6640625" customWidth="1"/>
    <col min="6" max="6" width="11" customWidth="1"/>
    <col min="7" max="7" width="8.6640625" customWidth="1"/>
    <col min="8" max="10" width="13.44140625" customWidth="1"/>
    <col min="11" max="11" width="13" customWidth="1"/>
    <col min="12" max="12" width="15.109375" customWidth="1"/>
    <col min="13" max="13" width="12.5546875" customWidth="1"/>
    <col min="14" max="14" width="11.5546875" customWidth="1"/>
    <col min="15" max="15" width="13.33203125" customWidth="1"/>
    <col min="16" max="18" width="8.6640625" customWidth="1"/>
    <col min="19" max="19" width="9.44140625" customWidth="1"/>
    <col min="20" max="29" width="8.6640625" customWidth="1"/>
  </cols>
  <sheetData>
    <row r="1" spans="1:29" ht="14.4">
      <c r="A1" s="1" t="s">
        <v>0</v>
      </c>
      <c r="B1" s="2" t="s">
        <v>1</v>
      </c>
      <c r="F1" s="3">
        <f t="shared" ref="F1:H1" si="0">SUM(F3:F5)</f>
        <v>662683</v>
      </c>
      <c r="G1" s="3">
        <f t="shared" si="0"/>
        <v>55817</v>
      </c>
      <c r="H1" s="3">
        <f t="shared" si="0"/>
        <v>17467</v>
      </c>
      <c r="I1" s="4"/>
      <c r="J1" s="4"/>
      <c r="K1" s="4" t="e">
        <f>AVERAGE(K3:K5)</f>
        <v>#REF!</v>
      </c>
      <c r="L1" s="4"/>
      <c r="M1" s="4" t="e">
        <f t="shared" ref="M1:O1" si="1">AVERAGE(M3:M5)</f>
        <v>#REF!</v>
      </c>
      <c r="N1" s="4" t="e">
        <f t="shared" si="1"/>
        <v>#REF!</v>
      </c>
      <c r="O1" s="4" t="e">
        <f t="shared" si="1"/>
        <v>#REF!</v>
      </c>
      <c r="P1" s="5"/>
      <c r="Q1" s="5"/>
      <c r="R1" s="6" t="e">
        <f t="shared" ref="R1:T1" ca="1" si="2">AVERAGE(R3:R5)</f>
        <v>#REF!</v>
      </c>
      <c r="S1" s="6">
        <f t="shared" si="2"/>
        <v>4.5884492257702147</v>
      </c>
      <c r="T1" s="6">
        <f t="shared" si="2"/>
        <v>3.1981727645698732</v>
      </c>
      <c r="U1" s="6"/>
      <c r="V1" s="4"/>
      <c r="W1" s="4"/>
      <c r="X1" s="6"/>
    </row>
    <row r="2" spans="1:29" ht="14.4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8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5" t="s">
        <v>28</v>
      </c>
      <c r="AB2" s="5" t="s">
        <v>29</v>
      </c>
      <c r="AC2" s="5" t="s">
        <v>30</v>
      </c>
    </row>
    <row r="3" spans="1:29" ht="15.6">
      <c r="A3" s="10">
        <v>540755</v>
      </c>
      <c r="B3" s="11" t="s">
        <v>31</v>
      </c>
      <c r="C3" s="12">
        <f ca="1">IFERROR(__xludf.DUMMYFUNCTION("GOOGLEFINANCE(B3,$C$2)"),194.3)</f>
        <v>194.3</v>
      </c>
      <c r="D3" s="13">
        <f ca="1">IFERROR(__xludf.DUMMYFUNCTION("GOOGLEFINANCE(B3,""marketcap"")"),341443787669)</f>
        <v>341443787669</v>
      </c>
      <c r="E3" s="14">
        <v>43888</v>
      </c>
      <c r="F3" s="11">
        <f>GICRE!F4</f>
        <v>417993</v>
      </c>
      <c r="G3" s="11">
        <f>GICRE!F5</f>
        <v>32335</v>
      </c>
      <c r="H3" s="11">
        <v>8772</v>
      </c>
      <c r="I3" s="11">
        <v>5</v>
      </c>
      <c r="J3" s="11"/>
      <c r="K3" s="15">
        <f>GICRE!K4</f>
        <v>0.25449428540543129</v>
      </c>
      <c r="L3" s="15"/>
      <c r="M3" s="15">
        <f>GICRE!K5</f>
        <v>4.1229120166276889E-2</v>
      </c>
      <c r="N3" s="15">
        <f>GICRE!F12</f>
        <v>0.13696513140004796</v>
      </c>
      <c r="O3" s="15">
        <f>(GICRE!D15/GICRE!E15)^(1/1)-1</f>
        <v>-1.8006100497672177</v>
      </c>
      <c r="P3" s="11">
        <f>GICRE!F6</f>
        <v>18.64</v>
      </c>
      <c r="Q3" s="11">
        <f t="shared" ref="Q3:Q5" si="3">(P3*O3)+P3</f>
        <v>-14.923371327660938</v>
      </c>
      <c r="R3" s="16">
        <f t="shared" ref="R3:R5" ca="1" si="4">C3/Q3</f>
        <v>-13.01984623540519</v>
      </c>
      <c r="S3" s="16">
        <f>GICRE!D17</f>
        <v>-3.5427840727453557</v>
      </c>
      <c r="T3" s="16">
        <f t="shared" ref="T3:T5" si="5">G3/H3</f>
        <v>3.6861605107159141</v>
      </c>
      <c r="U3" s="11"/>
      <c r="V3" s="11"/>
      <c r="W3" s="11"/>
      <c r="X3" s="11"/>
      <c r="Y3" s="17">
        <f>(100*6.75)/P3</f>
        <v>36.212446351931327</v>
      </c>
      <c r="Z3" s="17">
        <f ca="1">(100*sector!$Q3)/sector!$C3</f>
        <v>-7.680582258188851</v>
      </c>
    </row>
    <row r="4" spans="1:29" ht="15.6">
      <c r="A4" s="18">
        <v>540769</v>
      </c>
      <c r="B4" s="11" t="s">
        <v>32</v>
      </c>
      <c r="C4" s="12">
        <f ca="1">IFERROR(__xludf.DUMMYFUNCTION("GOOGLEFINANCE(B4,$C$2)"),119.35)</f>
        <v>119.35</v>
      </c>
      <c r="D4" s="13">
        <f ca="1">IFERROR(__xludf.DUMMYFUNCTION("GOOGLEFINANCE(B4,""marketcap"")"),196773416634)</f>
        <v>196773416634</v>
      </c>
      <c r="E4" s="19">
        <v>43888</v>
      </c>
      <c r="F4" s="11">
        <f>NIACL!D6</f>
        <v>232529</v>
      </c>
      <c r="G4" s="11">
        <f>NIACL!D7</f>
        <v>22009</v>
      </c>
      <c r="H4" s="11">
        <v>8240</v>
      </c>
      <c r="I4" s="11">
        <v>5</v>
      </c>
      <c r="J4" s="11"/>
      <c r="K4" s="15">
        <f>NIACL!H6</f>
        <v>0.12767504814773778</v>
      </c>
      <c r="L4" s="11"/>
      <c r="M4" s="15">
        <f>NIACL!H7</f>
        <v>-0.18595988166031141</v>
      </c>
      <c r="N4" s="15">
        <f>NIACL!E15</f>
        <v>0.14102702331827133</v>
      </c>
      <c r="O4" s="15">
        <f>NIACL!E16</f>
        <v>0.51460313824304205</v>
      </c>
      <c r="P4" s="11">
        <f>NIACL!D8</f>
        <v>13.36</v>
      </c>
      <c r="Q4" s="11">
        <f t="shared" si="3"/>
        <v>20.23509792692704</v>
      </c>
      <c r="R4" s="16">
        <f t="shared" ca="1" si="4"/>
        <v>5.8981676506333978</v>
      </c>
      <c r="S4" s="16">
        <f>NIACL!C18</f>
        <v>5.6798756131293437</v>
      </c>
      <c r="T4" s="16">
        <f t="shared" si="5"/>
        <v>2.6709951456310681</v>
      </c>
      <c r="U4" s="11"/>
      <c r="V4" s="11"/>
      <c r="W4" s="11"/>
      <c r="X4" s="11"/>
      <c r="Y4" s="17">
        <f>(100*1.5)/P4</f>
        <v>11.227544910179642</v>
      </c>
      <c r="Z4" s="17">
        <f ca="1">(100*sector!$Q4)/sector!$C4</f>
        <v>16.95441803680523</v>
      </c>
    </row>
    <row r="5" spans="1:29" ht="15.6">
      <c r="A5" s="10">
        <v>540716</v>
      </c>
      <c r="B5" s="11" t="s">
        <v>33</v>
      </c>
      <c r="C5" s="12">
        <f ca="1">IFERROR(__xludf.DUMMYFUNCTION("GOOGLEFINANCE(B5,$C$2)"),1407.3)</f>
        <v>1407.3</v>
      </c>
      <c r="D5" s="13">
        <f ca="1">IFERROR(__xludf.DUMMYFUNCTION("GOOGLEFINANCE(B5,""marketcap"")"),693898524862)</f>
        <v>693898524862</v>
      </c>
      <c r="E5" s="19">
        <v>43484</v>
      </c>
      <c r="F5" s="11">
        <v>12161</v>
      </c>
      <c r="G5" s="11">
        <v>1473</v>
      </c>
      <c r="H5" s="11">
        <v>455</v>
      </c>
      <c r="I5" s="11">
        <v>10</v>
      </c>
      <c r="J5" s="20">
        <v>0.17</v>
      </c>
      <c r="K5" s="21" t="e">
        <f>#REF!</f>
        <v>#REF!</v>
      </c>
      <c r="L5" s="11"/>
      <c r="M5" s="15" t="e">
        <f t="shared" ref="M5:O5" si="6">#REF!</f>
        <v>#REF!</v>
      </c>
      <c r="N5" s="15" t="e">
        <f t="shared" si="6"/>
        <v>#REF!</v>
      </c>
      <c r="O5" s="15" t="e">
        <f t="shared" si="6"/>
        <v>#REF!</v>
      </c>
      <c r="P5" s="11">
        <v>23.11</v>
      </c>
      <c r="Q5" s="11" t="e">
        <f t="shared" si="3"/>
        <v>#REF!</v>
      </c>
      <c r="R5" s="16" t="e">
        <f t="shared" ca="1" si="4"/>
        <v>#REF!</v>
      </c>
      <c r="S5" s="16">
        <f>(100*3098)/26642</f>
        <v>11.628256136926657</v>
      </c>
      <c r="T5" s="16">
        <f t="shared" si="5"/>
        <v>3.2373626373626374</v>
      </c>
      <c r="U5" s="11"/>
      <c r="V5" s="11"/>
      <c r="W5" s="11"/>
      <c r="X5" s="11"/>
      <c r="Y5" s="17">
        <f>(100*6)/sector!$P5</f>
        <v>25.962786672436174</v>
      </c>
      <c r="Z5" s="17" t="e">
        <f ca="1">(100*sector!$Q5)/sector!$C5</f>
        <v>#REF!</v>
      </c>
      <c r="AA5" s="1">
        <v>60781</v>
      </c>
      <c r="AC5" s="22">
        <f>G5/AA5</f>
        <v>2.4234546980141821E-2</v>
      </c>
    </row>
    <row r="7" spans="1:29" ht="14.4">
      <c r="C7" s="1" t="s">
        <v>34</v>
      </c>
      <c r="F7" s="23">
        <f>F1*80%</f>
        <v>530146.4</v>
      </c>
    </row>
    <row r="8" spans="1:29" ht="28.8">
      <c r="A8" s="24" t="s">
        <v>35</v>
      </c>
      <c r="B8" s="1" t="s">
        <v>36</v>
      </c>
    </row>
    <row r="9" spans="1:29" ht="14.4">
      <c r="B9" s="1" t="s">
        <v>37</v>
      </c>
    </row>
    <row r="10" spans="1:29" ht="14.4">
      <c r="B10" s="1" t="s">
        <v>38</v>
      </c>
      <c r="C10" s="1" t="s">
        <v>39</v>
      </c>
      <c r="D10" s="1" t="s">
        <v>40</v>
      </c>
      <c r="E10" s="1" t="s">
        <v>41</v>
      </c>
      <c r="F10" s="1" t="s">
        <v>42</v>
      </c>
      <c r="G10" s="1" t="s">
        <v>43</v>
      </c>
      <c r="H10" s="1" t="s">
        <v>44</v>
      </c>
      <c r="I10" s="1" t="s">
        <v>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R109"/>
  <sheetViews>
    <sheetView showGridLines="0" tabSelected="1" workbookViewId="0"/>
  </sheetViews>
  <sheetFormatPr defaultColWidth="14.44140625" defaultRowHeight="15" customHeight="1"/>
  <cols>
    <col min="1" max="1" width="12.5546875" customWidth="1"/>
    <col min="3" max="3" width="23" customWidth="1"/>
    <col min="6" max="6" width="19.109375" customWidth="1"/>
    <col min="7" max="7" width="20.33203125" customWidth="1"/>
    <col min="11" max="11" width="15.5546875" customWidth="1"/>
    <col min="12" max="12" width="16.88671875" customWidth="1"/>
  </cols>
  <sheetData>
    <row r="2" spans="1:9">
      <c r="A2" s="25" t="s">
        <v>46</v>
      </c>
      <c r="B2" s="25" t="s">
        <v>47</v>
      </c>
      <c r="C2" s="25" t="s">
        <v>48</v>
      </c>
      <c r="D2" s="25" t="s">
        <v>49</v>
      </c>
      <c r="E2" s="25" t="s">
        <v>50</v>
      </c>
      <c r="F2" s="25" t="s">
        <v>51</v>
      </c>
    </row>
    <row r="3" spans="1:9">
      <c r="B3" s="25" t="s">
        <v>52</v>
      </c>
      <c r="C3" s="11" t="s">
        <v>53</v>
      </c>
      <c r="D3" s="11">
        <v>10087</v>
      </c>
      <c r="E3" s="26"/>
      <c r="F3" s="27">
        <v>1E-3</v>
      </c>
    </row>
    <row r="4" spans="1:9">
      <c r="B4" s="25" t="s">
        <v>52</v>
      </c>
      <c r="C4" s="11" t="s">
        <v>54</v>
      </c>
      <c r="D4" s="11">
        <v>29498</v>
      </c>
      <c r="E4" s="20">
        <f>(D4/D3)^(1/7)-1</f>
        <v>0.1656704654927168</v>
      </c>
      <c r="F4" s="27">
        <v>0.36599999999999999</v>
      </c>
    </row>
    <row r="5" spans="1:9">
      <c r="B5" s="25" t="s">
        <v>55</v>
      </c>
      <c r="C5" s="11" t="s">
        <v>56</v>
      </c>
      <c r="D5" s="11">
        <v>220772</v>
      </c>
      <c r="E5" s="20">
        <f>(D5/D4)^(1/14)-1</f>
        <v>0.1546208274650529</v>
      </c>
      <c r="F5" s="27">
        <v>0.497</v>
      </c>
    </row>
    <row r="6" spans="1:9">
      <c r="B6" s="25" t="s">
        <v>55</v>
      </c>
      <c r="C6" s="11" t="s">
        <v>57</v>
      </c>
      <c r="D6" s="11">
        <v>256912</v>
      </c>
      <c r="E6" s="20">
        <f>(D6/D5)-1</f>
        <v>0.16369829507365075</v>
      </c>
      <c r="F6" s="27">
        <v>0.51400000000000001</v>
      </c>
    </row>
    <row r="11" spans="1:9">
      <c r="A11" s="25" t="s">
        <v>58</v>
      </c>
      <c r="B11" s="25" t="s">
        <v>59</v>
      </c>
      <c r="C11" s="164" t="s">
        <v>60</v>
      </c>
      <c r="D11" s="165"/>
      <c r="E11" s="166"/>
      <c r="F11" s="25" t="s">
        <v>61</v>
      </c>
      <c r="H11" s="25" t="s">
        <v>62</v>
      </c>
      <c r="I11" s="25" t="s">
        <v>63</v>
      </c>
    </row>
    <row r="12" spans="1:9">
      <c r="B12" s="28">
        <v>1</v>
      </c>
      <c r="C12" s="167" t="s">
        <v>64</v>
      </c>
      <c r="D12" s="168"/>
      <c r="E12" s="168"/>
      <c r="F12" s="29">
        <v>22536.71</v>
      </c>
      <c r="H12" s="11" t="s">
        <v>65</v>
      </c>
      <c r="I12" s="20">
        <v>0.7</v>
      </c>
    </row>
    <row r="13" spans="1:9">
      <c r="B13" s="28">
        <v>2</v>
      </c>
      <c r="C13" s="167" t="s">
        <v>66</v>
      </c>
      <c r="D13" s="168"/>
      <c r="E13" s="168"/>
      <c r="F13" s="29">
        <v>14397.2</v>
      </c>
      <c r="H13" s="11" t="s">
        <v>67</v>
      </c>
      <c r="I13" s="20">
        <v>0.3</v>
      </c>
    </row>
    <row r="14" spans="1:9">
      <c r="B14" s="28">
        <v>3</v>
      </c>
      <c r="C14" s="167" t="s">
        <v>68</v>
      </c>
      <c r="D14" s="168"/>
      <c r="E14" s="168"/>
      <c r="F14" s="29">
        <v>11520.08</v>
      </c>
    </row>
    <row r="15" spans="1:9">
      <c r="B15" s="28">
        <v>4</v>
      </c>
      <c r="C15" s="167" t="s">
        <v>69</v>
      </c>
      <c r="D15" s="168"/>
      <c r="E15" s="168"/>
      <c r="F15" s="29">
        <v>10456.66</v>
      </c>
    </row>
    <row r="16" spans="1:9">
      <c r="B16" s="28">
        <v>5</v>
      </c>
      <c r="C16" s="167" t="s">
        <v>70</v>
      </c>
      <c r="D16" s="168"/>
      <c r="E16" s="168"/>
      <c r="F16" s="29">
        <v>10425.200000000001</v>
      </c>
    </row>
    <row r="17" spans="2:11">
      <c r="B17" s="28">
        <v>6</v>
      </c>
      <c r="C17" s="167" t="s">
        <v>71</v>
      </c>
      <c r="D17" s="168"/>
      <c r="E17" s="168"/>
      <c r="F17" s="29">
        <v>10399.34</v>
      </c>
    </row>
    <row r="18" spans="2:11">
      <c r="B18" s="28">
        <v>7</v>
      </c>
      <c r="C18" s="167" t="s">
        <v>72</v>
      </c>
      <c r="D18" s="168"/>
      <c r="E18" s="168"/>
      <c r="F18" s="29">
        <v>10259.200000000001</v>
      </c>
      <c r="H18" s="25" t="s">
        <v>73</v>
      </c>
      <c r="I18" s="25" t="s">
        <v>60</v>
      </c>
      <c r="J18" s="30" t="s">
        <v>74</v>
      </c>
      <c r="K18" s="25" t="s">
        <v>75</v>
      </c>
    </row>
    <row r="19" spans="2:11">
      <c r="B19" s="28">
        <v>8</v>
      </c>
      <c r="C19" s="167" t="s">
        <v>76</v>
      </c>
      <c r="D19" s="168"/>
      <c r="E19" s="168"/>
      <c r="F19" s="29">
        <v>8950.33</v>
      </c>
      <c r="I19" s="31" t="s">
        <v>77</v>
      </c>
      <c r="J19" s="32">
        <v>21772</v>
      </c>
      <c r="K19" s="33">
        <v>18095</v>
      </c>
    </row>
    <row r="20" spans="2:11">
      <c r="B20" s="28">
        <v>9</v>
      </c>
      <c r="C20" s="167" t="s">
        <v>78</v>
      </c>
      <c r="D20" s="168"/>
      <c r="E20" s="168"/>
      <c r="F20" s="29">
        <v>8209.0499999999993</v>
      </c>
      <c r="I20" s="31" t="s">
        <v>79</v>
      </c>
      <c r="J20" s="34">
        <v>12952</v>
      </c>
      <c r="K20" s="35">
        <v>11763</v>
      </c>
    </row>
    <row r="21" spans="2:11">
      <c r="B21" s="28">
        <v>10</v>
      </c>
      <c r="C21" s="167" t="s">
        <v>80</v>
      </c>
      <c r="D21" s="168"/>
      <c r="E21" s="168"/>
      <c r="F21" s="29">
        <v>7589.47</v>
      </c>
    </row>
    <row r="22" spans="2:11">
      <c r="B22" s="1" t="s">
        <v>81</v>
      </c>
      <c r="C22" s="1" t="s">
        <v>82</v>
      </c>
      <c r="F22" s="29">
        <v>50617</v>
      </c>
    </row>
    <row r="37" spans="1:13">
      <c r="A37" s="25" t="s">
        <v>83</v>
      </c>
      <c r="B37" s="25" t="s">
        <v>60</v>
      </c>
      <c r="C37" s="30" t="s">
        <v>84</v>
      </c>
      <c r="E37" s="25" t="s">
        <v>60</v>
      </c>
      <c r="F37" s="30" t="s">
        <v>85</v>
      </c>
      <c r="H37" s="25" t="s">
        <v>60</v>
      </c>
      <c r="I37" s="30" t="s">
        <v>86</v>
      </c>
      <c r="L37" s="25" t="s">
        <v>60</v>
      </c>
      <c r="M37" s="30" t="s">
        <v>87</v>
      </c>
    </row>
    <row r="38" spans="1:13">
      <c r="A38" s="25" t="s">
        <v>88</v>
      </c>
      <c r="B38" s="31" t="s">
        <v>77</v>
      </c>
      <c r="C38" s="36">
        <v>7.9413926143670766E-2</v>
      </c>
      <c r="E38" s="31" t="s">
        <v>77</v>
      </c>
      <c r="F38" s="37">
        <v>29.6</v>
      </c>
      <c r="H38" s="31" t="s">
        <v>77</v>
      </c>
      <c r="I38" s="38">
        <v>72.400000000000006</v>
      </c>
      <c r="L38" s="31" t="s">
        <v>77</v>
      </c>
      <c r="M38" s="39">
        <v>104.5</v>
      </c>
    </row>
    <row r="39" spans="1:13">
      <c r="B39" s="31" t="s">
        <v>79</v>
      </c>
      <c r="C39" s="40">
        <v>4.7791846819024091E-2</v>
      </c>
      <c r="E39" s="31" t="s">
        <v>79</v>
      </c>
      <c r="F39" s="41">
        <v>29.97</v>
      </c>
      <c r="H39" s="31" t="s">
        <v>79</v>
      </c>
      <c r="I39" s="41">
        <v>65</v>
      </c>
      <c r="L39" s="31" t="s">
        <v>79</v>
      </c>
      <c r="M39" s="41">
        <v>95.33</v>
      </c>
    </row>
    <row r="53" spans="1:10">
      <c r="A53" s="25" t="s">
        <v>83</v>
      </c>
      <c r="B53" s="25" t="s">
        <v>60</v>
      </c>
      <c r="C53" s="30" t="s">
        <v>89</v>
      </c>
      <c r="E53" s="25" t="s">
        <v>90</v>
      </c>
      <c r="F53" s="25" t="s">
        <v>60</v>
      </c>
      <c r="G53" s="30" t="s">
        <v>91</v>
      </c>
      <c r="I53" s="25" t="s">
        <v>60</v>
      </c>
      <c r="J53" s="30" t="s">
        <v>30</v>
      </c>
    </row>
    <row r="54" spans="1:10">
      <c r="A54" s="25" t="s">
        <v>92</v>
      </c>
      <c r="B54" s="31" t="s">
        <v>77</v>
      </c>
      <c r="C54" s="42">
        <v>2.5099999999999998</v>
      </c>
      <c r="E54" s="1"/>
      <c r="F54" s="31" t="s">
        <v>77</v>
      </c>
      <c r="G54" s="43">
        <v>7.5</v>
      </c>
      <c r="I54" s="31" t="s">
        <v>77</v>
      </c>
      <c r="J54" s="44">
        <v>0.16637798306389531</v>
      </c>
    </row>
    <row r="55" spans="1:10">
      <c r="B55" s="31" t="s">
        <v>79</v>
      </c>
      <c r="C55" s="45">
        <v>2.14</v>
      </c>
      <c r="F55" s="31" t="s">
        <v>79</v>
      </c>
      <c r="G55" s="46">
        <v>6.94</v>
      </c>
      <c r="I55" s="31" t="s">
        <v>79</v>
      </c>
      <c r="J55" s="47">
        <v>0.1139124033860876</v>
      </c>
    </row>
    <row r="67" spans="1:18">
      <c r="A67" s="25" t="s">
        <v>93</v>
      </c>
      <c r="B67" s="25" t="s">
        <v>2</v>
      </c>
      <c r="C67" s="25" t="s">
        <v>60</v>
      </c>
      <c r="D67" s="25" t="s">
        <v>94</v>
      </c>
      <c r="E67" s="25" t="s">
        <v>95</v>
      </c>
      <c r="F67" s="25" t="s">
        <v>74</v>
      </c>
      <c r="G67" s="25" t="s">
        <v>75</v>
      </c>
      <c r="H67" s="25" t="s">
        <v>96</v>
      </c>
      <c r="I67" s="25" t="s">
        <v>9</v>
      </c>
      <c r="J67" s="25" t="s">
        <v>97</v>
      </c>
      <c r="K67" s="25" t="s">
        <v>84</v>
      </c>
      <c r="L67" s="25" t="s">
        <v>89</v>
      </c>
      <c r="M67" s="25" t="s">
        <v>85</v>
      </c>
      <c r="N67" s="25" t="s">
        <v>86</v>
      </c>
      <c r="O67" s="25" t="s">
        <v>87</v>
      </c>
      <c r="P67" s="25" t="s">
        <v>98</v>
      </c>
      <c r="Q67" s="25" t="s">
        <v>91</v>
      </c>
      <c r="R67" s="25" t="s">
        <v>30</v>
      </c>
    </row>
    <row r="68" spans="1:18">
      <c r="B68" s="48">
        <v>540755</v>
      </c>
      <c r="C68" s="49" t="s">
        <v>99</v>
      </c>
      <c r="D68" s="48">
        <v>194.05</v>
      </c>
      <c r="E68" s="48">
        <v>3.74</v>
      </c>
      <c r="F68" s="49">
        <v>36592</v>
      </c>
      <c r="G68" s="11">
        <v>43925</v>
      </c>
      <c r="H68" s="11">
        <v>6313</v>
      </c>
      <c r="I68" s="11">
        <v>877</v>
      </c>
      <c r="J68" s="11">
        <v>29517</v>
      </c>
      <c r="K68" s="27">
        <f t="shared" ref="K68:K71" si="0">H68/F68</f>
        <v>0.17252404897245299</v>
      </c>
      <c r="L68" s="17">
        <v>2.61</v>
      </c>
      <c r="M68" s="50">
        <v>1.2</v>
      </c>
      <c r="N68" s="50">
        <v>91.4</v>
      </c>
      <c r="O68" s="50">
        <v>109.31</v>
      </c>
      <c r="P68" s="17">
        <v>2.48</v>
      </c>
      <c r="Q68" s="17">
        <v>1.22</v>
      </c>
      <c r="R68" s="20">
        <f t="shared" ref="R68:R71" si="1">H68/(J68+I68)</f>
        <v>0.20770546818451011</v>
      </c>
    </row>
    <row r="69" spans="1:18">
      <c r="B69" s="48">
        <v>540716</v>
      </c>
      <c r="C69" s="49" t="s">
        <v>77</v>
      </c>
      <c r="D69" s="48">
        <v>1409.4</v>
      </c>
      <c r="E69" s="48">
        <v>0.81</v>
      </c>
      <c r="F69" s="49">
        <v>21772</v>
      </c>
      <c r="G69" s="11">
        <v>18095</v>
      </c>
      <c r="H69" s="11">
        <v>1729</v>
      </c>
      <c r="I69" s="11">
        <v>491</v>
      </c>
      <c r="J69" s="11">
        <v>9901</v>
      </c>
      <c r="K69" s="27">
        <f t="shared" si="0"/>
        <v>7.9413926143670766E-2</v>
      </c>
      <c r="L69" s="17">
        <v>2.5099999999999998</v>
      </c>
      <c r="M69" s="50">
        <v>29.6</v>
      </c>
      <c r="N69" s="50">
        <v>72.400000000000006</v>
      </c>
      <c r="O69" s="50">
        <v>104.5</v>
      </c>
      <c r="P69" s="17">
        <v>0</v>
      </c>
      <c r="Q69" s="17">
        <v>7.5</v>
      </c>
      <c r="R69" s="20">
        <f t="shared" si="1"/>
        <v>0.16637798306389531</v>
      </c>
    </row>
    <row r="70" spans="1:18">
      <c r="B70" s="48">
        <v>540769</v>
      </c>
      <c r="C70" s="49" t="s">
        <v>100</v>
      </c>
      <c r="D70" s="48">
        <v>119.35</v>
      </c>
      <c r="E70" s="48">
        <v>2.8</v>
      </c>
      <c r="F70" s="49">
        <v>38791</v>
      </c>
      <c r="G70" s="11">
        <v>37720</v>
      </c>
      <c r="H70" s="11">
        <v>1055</v>
      </c>
      <c r="I70" s="11">
        <v>824</v>
      </c>
      <c r="J70" s="11">
        <v>19505</v>
      </c>
      <c r="K70" s="27">
        <f t="shared" si="0"/>
        <v>2.7197030238972957E-2</v>
      </c>
      <c r="L70" s="17">
        <v>1.91</v>
      </c>
      <c r="M70" s="50">
        <v>19.27</v>
      </c>
      <c r="N70" s="50">
        <v>95.58</v>
      </c>
      <c r="O70" s="50">
        <v>117.15</v>
      </c>
      <c r="P70" s="17">
        <v>0.88</v>
      </c>
      <c r="Q70" s="17">
        <v>1.87</v>
      </c>
      <c r="R70" s="20">
        <f t="shared" si="1"/>
        <v>5.1896305770082148E-2</v>
      </c>
    </row>
    <row r="71" spans="1:18">
      <c r="B71" s="48">
        <v>543412</v>
      </c>
      <c r="C71" s="49" t="s">
        <v>79</v>
      </c>
      <c r="D71" s="48">
        <v>640.04999999999995</v>
      </c>
      <c r="E71" s="48">
        <v>-0.81</v>
      </c>
      <c r="F71" s="49">
        <v>12952</v>
      </c>
      <c r="G71" s="11">
        <v>11763</v>
      </c>
      <c r="H71" s="11">
        <v>619</v>
      </c>
      <c r="I71" s="11">
        <v>582</v>
      </c>
      <c r="J71" s="11">
        <v>4852</v>
      </c>
      <c r="K71" s="27">
        <f t="shared" si="0"/>
        <v>4.7791846819024091E-2</v>
      </c>
      <c r="L71" s="17">
        <v>2.14</v>
      </c>
      <c r="M71" s="50">
        <v>29.97</v>
      </c>
      <c r="N71" s="50">
        <v>65</v>
      </c>
      <c r="O71" s="50">
        <v>95.33</v>
      </c>
      <c r="P71" s="17">
        <v>0</v>
      </c>
      <c r="Q71" s="17">
        <v>6.94</v>
      </c>
      <c r="R71" s="20">
        <f t="shared" si="1"/>
        <v>0.1139124033860876</v>
      </c>
    </row>
    <row r="73" spans="1:18">
      <c r="A73" s="25" t="s">
        <v>101</v>
      </c>
      <c r="B73" s="25" t="s">
        <v>59</v>
      </c>
      <c r="C73" s="164" t="s">
        <v>60</v>
      </c>
      <c r="D73" s="165"/>
      <c r="E73" s="166"/>
      <c r="F73" s="25" t="s">
        <v>61</v>
      </c>
      <c r="G73" s="25" t="s">
        <v>102</v>
      </c>
    </row>
    <row r="74" spans="1:18">
      <c r="B74" s="28">
        <v>1</v>
      </c>
      <c r="C74" s="167" t="s">
        <v>64</v>
      </c>
      <c r="D74" s="168"/>
      <c r="E74" s="168"/>
      <c r="F74" s="29">
        <v>22536.71</v>
      </c>
      <c r="G74" s="51">
        <f t="shared" ref="G74:G104" si="2">F74/$F$106</f>
        <v>0.13628840126453462</v>
      </c>
    </row>
    <row r="75" spans="1:18">
      <c r="B75" s="28">
        <v>2</v>
      </c>
      <c r="C75" s="167" t="s">
        <v>66</v>
      </c>
      <c r="D75" s="168"/>
      <c r="E75" s="168"/>
      <c r="F75" s="29">
        <v>14397.2</v>
      </c>
      <c r="G75" s="51">
        <f t="shared" si="2"/>
        <v>8.706556417000344E-2</v>
      </c>
    </row>
    <row r="76" spans="1:18">
      <c r="B76" s="28">
        <v>3</v>
      </c>
      <c r="C76" s="167" t="s">
        <v>68</v>
      </c>
      <c r="D76" s="168"/>
      <c r="E76" s="168"/>
      <c r="F76" s="29">
        <v>11520.08</v>
      </c>
      <c r="G76" s="51">
        <f t="shared" si="2"/>
        <v>6.9666481293833044E-2</v>
      </c>
    </row>
    <row r="77" spans="1:18">
      <c r="B77" s="28">
        <v>4</v>
      </c>
      <c r="C77" s="167" t="s">
        <v>69</v>
      </c>
      <c r="D77" s="168"/>
      <c r="E77" s="168"/>
      <c r="F77" s="29">
        <v>10456.66</v>
      </c>
      <c r="G77" s="51">
        <f t="shared" si="2"/>
        <v>6.323555984732504E-2</v>
      </c>
    </row>
    <row r="78" spans="1:18">
      <c r="B78" s="28">
        <v>5</v>
      </c>
      <c r="C78" s="167" t="s">
        <v>70</v>
      </c>
      <c r="D78" s="168"/>
      <c r="E78" s="168"/>
      <c r="F78" s="29">
        <v>10425.200000000001</v>
      </c>
      <c r="G78" s="51">
        <f t="shared" si="2"/>
        <v>6.3045308781229673E-2</v>
      </c>
    </row>
    <row r="79" spans="1:18">
      <c r="B79" s="28">
        <v>6</v>
      </c>
      <c r="C79" s="167" t="s">
        <v>71</v>
      </c>
      <c r="D79" s="168"/>
      <c r="E79" s="168"/>
      <c r="F79" s="29">
        <v>10399.34</v>
      </c>
      <c r="G79" s="51">
        <f t="shared" si="2"/>
        <v>6.2888923130586749E-2</v>
      </c>
    </row>
    <row r="80" spans="1:18">
      <c r="B80" s="28">
        <v>7</v>
      </c>
      <c r="C80" s="167" t="s">
        <v>72</v>
      </c>
      <c r="D80" s="168"/>
      <c r="E80" s="168"/>
      <c r="F80" s="29">
        <v>10259.200000000001</v>
      </c>
      <c r="G80" s="51">
        <f t="shared" si="2"/>
        <v>6.2041441108889178E-2</v>
      </c>
    </row>
    <row r="81" spans="2:7">
      <c r="B81" s="28">
        <v>8</v>
      </c>
      <c r="C81" s="167" t="s">
        <v>76</v>
      </c>
      <c r="D81" s="168"/>
      <c r="E81" s="168"/>
      <c r="F81" s="29">
        <v>8950.33</v>
      </c>
      <c r="G81" s="51">
        <f t="shared" si="2"/>
        <v>5.4126186408309032E-2</v>
      </c>
    </row>
    <row r="82" spans="2:7">
      <c r="B82" s="28">
        <v>9</v>
      </c>
      <c r="C82" s="167" t="s">
        <v>78</v>
      </c>
      <c r="D82" s="168"/>
      <c r="E82" s="168"/>
      <c r="F82" s="29">
        <v>8209.0499999999993</v>
      </c>
      <c r="G82" s="51">
        <f t="shared" si="2"/>
        <v>4.9643372985703232E-2</v>
      </c>
    </row>
    <row r="83" spans="2:7">
      <c r="B83" s="28">
        <v>10</v>
      </c>
      <c r="C83" s="167" t="s">
        <v>80</v>
      </c>
      <c r="D83" s="168"/>
      <c r="E83" s="168"/>
      <c r="F83" s="29">
        <v>7589.47</v>
      </c>
      <c r="G83" s="51">
        <f t="shared" si="2"/>
        <v>4.5896527609626592E-2</v>
      </c>
    </row>
    <row r="84" spans="2:7">
      <c r="B84" s="28">
        <v>11</v>
      </c>
      <c r="C84" s="167" t="s">
        <v>103</v>
      </c>
      <c r="D84" s="168"/>
      <c r="E84" s="168"/>
      <c r="F84" s="29">
        <v>7221.97</v>
      </c>
      <c r="G84" s="51">
        <f t="shared" si="2"/>
        <v>4.3674109720559531E-2</v>
      </c>
    </row>
    <row r="85" spans="2:7">
      <c r="B85" s="28">
        <v>12</v>
      </c>
      <c r="C85" s="167" t="s">
        <v>104</v>
      </c>
      <c r="D85" s="168"/>
      <c r="E85" s="168"/>
      <c r="F85" s="29">
        <v>6231.94</v>
      </c>
      <c r="G85" s="51">
        <f t="shared" si="2"/>
        <v>3.768700663834712E-2</v>
      </c>
    </row>
    <row r="86" spans="2:7">
      <c r="B86" s="28">
        <v>13</v>
      </c>
      <c r="C86" s="167" t="s">
        <v>105</v>
      </c>
      <c r="D86" s="168"/>
      <c r="E86" s="168"/>
      <c r="F86" s="29">
        <v>6162.47</v>
      </c>
      <c r="G86" s="51">
        <f t="shared" si="2"/>
        <v>3.7266894064868245E-2</v>
      </c>
    </row>
    <row r="87" spans="2:7">
      <c r="B87" s="28">
        <v>14</v>
      </c>
      <c r="C87" s="167" t="s">
        <v>106</v>
      </c>
      <c r="D87" s="168"/>
      <c r="E87" s="168"/>
      <c r="F87" s="29">
        <v>4051.03</v>
      </c>
      <c r="G87" s="51">
        <f t="shared" si="2"/>
        <v>2.449818106434647E-2</v>
      </c>
    </row>
    <row r="88" spans="2:7">
      <c r="B88" s="28">
        <v>15</v>
      </c>
      <c r="C88" s="167" t="s">
        <v>107</v>
      </c>
      <c r="D88" s="168"/>
      <c r="E88" s="168"/>
      <c r="F88" s="29">
        <v>3841.55</v>
      </c>
      <c r="G88" s="51">
        <f t="shared" si="2"/>
        <v>2.3231372630600166E-2</v>
      </c>
    </row>
    <row r="89" spans="2:7">
      <c r="B89" s="28">
        <v>16</v>
      </c>
      <c r="C89" s="167" t="s">
        <v>108</v>
      </c>
      <c r="D89" s="168"/>
      <c r="E89" s="168"/>
      <c r="F89" s="29">
        <v>3195.61</v>
      </c>
      <c r="G89" s="51">
        <f t="shared" si="2"/>
        <v>1.9325117906072338E-2</v>
      </c>
    </row>
    <row r="90" spans="2:7">
      <c r="B90" s="28">
        <v>17</v>
      </c>
      <c r="C90" s="167" t="s">
        <v>109</v>
      </c>
      <c r="D90" s="168"/>
      <c r="E90" s="168"/>
      <c r="F90" s="29">
        <v>2773.21</v>
      </c>
      <c r="G90" s="51">
        <f t="shared" si="2"/>
        <v>1.6770697997658936E-2</v>
      </c>
    </row>
    <row r="91" spans="2:7">
      <c r="B91" s="28">
        <v>18</v>
      </c>
      <c r="C91" s="167" t="s">
        <v>110</v>
      </c>
      <c r="D91" s="168"/>
      <c r="E91" s="168"/>
      <c r="F91" s="29">
        <v>2757.13</v>
      </c>
      <c r="G91" s="51">
        <f t="shared" si="2"/>
        <v>1.6673455876145472E-2</v>
      </c>
    </row>
    <row r="92" spans="2:7">
      <c r="B92" s="28">
        <v>19</v>
      </c>
      <c r="C92" s="167" t="s">
        <v>111</v>
      </c>
      <c r="D92" s="168"/>
      <c r="E92" s="168"/>
      <c r="F92" s="29">
        <v>2336.16</v>
      </c>
      <c r="G92" s="51">
        <f t="shared" si="2"/>
        <v>1.4127683743463675E-2</v>
      </c>
    </row>
    <row r="93" spans="2:7">
      <c r="B93" s="28">
        <v>20</v>
      </c>
      <c r="C93" s="167" t="s">
        <v>112</v>
      </c>
      <c r="D93" s="168"/>
      <c r="E93" s="168"/>
      <c r="F93" s="29">
        <v>2154.33</v>
      </c>
      <c r="G93" s="51">
        <f t="shared" si="2"/>
        <v>1.3028085798513842E-2</v>
      </c>
    </row>
    <row r="94" spans="2:7">
      <c r="B94" s="28">
        <v>21</v>
      </c>
      <c r="C94" s="167" t="s">
        <v>113</v>
      </c>
      <c r="D94" s="168"/>
      <c r="E94" s="168"/>
      <c r="F94" s="29">
        <v>1671.91</v>
      </c>
      <c r="G94" s="51">
        <f t="shared" si="2"/>
        <v>1.0110701205197569E-2</v>
      </c>
    </row>
    <row r="95" spans="2:7">
      <c r="B95" s="28">
        <v>22</v>
      </c>
      <c r="C95" s="167" t="s">
        <v>114</v>
      </c>
      <c r="D95" s="168"/>
      <c r="E95" s="168"/>
      <c r="F95" s="29">
        <v>1614.35</v>
      </c>
      <c r="G95" s="51">
        <f t="shared" si="2"/>
        <v>9.7626131135113096E-3</v>
      </c>
    </row>
    <row r="96" spans="2:7">
      <c r="B96" s="28">
        <v>23</v>
      </c>
      <c r="C96" s="167" t="s">
        <v>115</v>
      </c>
      <c r="D96" s="168"/>
      <c r="E96" s="168"/>
      <c r="F96" s="29">
        <v>1397.17</v>
      </c>
      <c r="G96" s="51">
        <f t="shared" si="2"/>
        <v>8.4492397335178861E-3</v>
      </c>
    </row>
    <row r="97" spans="1:13">
      <c r="B97" s="28">
        <v>24</v>
      </c>
      <c r="C97" s="167" t="s">
        <v>116</v>
      </c>
      <c r="D97" s="168"/>
      <c r="E97" s="168"/>
      <c r="F97" s="29">
        <v>1276.75</v>
      </c>
      <c r="G97" s="51">
        <f t="shared" si="2"/>
        <v>7.7210123533778706E-3</v>
      </c>
    </row>
    <row r="98" spans="1:13">
      <c r="B98" s="28">
        <v>25</v>
      </c>
      <c r="C98" s="167" t="s">
        <v>117</v>
      </c>
      <c r="D98" s="168"/>
      <c r="E98" s="168"/>
      <c r="F98" s="29">
        <v>953.12</v>
      </c>
      <c r="G98" s="51">
        <f t="shared" si="2"/>
        <v>5.7638937100070618E-3</v>
      </c>
    </row>
    <row r="99" spans="1:13">
      <c r="B99" s="28">
        <v>26</v>
      </c>
      <c r="C99" s="167" t="s">
        <v>118</v>
      </c>
      <c r="D99" s="168"/>
      <c r="E99" s="168"/>
      <c r="F99" s="29">
        <v>833.1</v>
      </c>
      <c r="G99" s="51">
        <f t="shared" si="2"/>
        <v>5.0380852881136513E-3</v>
      </c>
    </row>
    <row r="100" spans="1:13">
      <c r="B100" s="28">
        <v>27</v>
      </c>
      <c r="C100" s="167" t="s">
        <v>119</v>
      </c>
      <c r="D100" s="168"/>
      <c r="E100" s="168"/>
      <c r="F100" s="29">
        <v>724.88</v>
      </c>
      <c r="G100" s="51">
        <f t="shared" si="2"/>
        <v>4.3836361344950468E-3</v>
      </c>
    </row>
    <row r="101" spans="1:13">
      <c r="B101" s="28">
        <v>28</v>
      </c>
      <c r="C101" s="167" t="s">
        <v>120</v>
      </c>
      <c r="D101" s="168"/>
      <c r="E101" s="168"/>
      <c r="F101" s="29">
        <v>686.84</v>
      </c>
      <c r="G101" s="51">
        <f t="shared" si="2"/>
        <v>4.1535932052430445E-3</v>
      </c>
    </row>
    <row r="102" spans="1:13">
      <c r="B102" s="28">
        <v>29</v>
      </c>
      <c r="C102" s="167" t="s">
        <v>121</v>
      </c>
      <c r="D102" s="168"/>
      <c r="E102" s="168"/>
      <c r="F102" s="29">
        <v>364.44</v>
      </c>
      <c r="G102" s="51">
        <f t="shared" si="2"/>
        <v>2.2039128584805416E-3</v>
      </c>
    </row>
    <row r="103" spans="1:13">
      <c r="B103" s="28">
        <v>30</v>
      </c>
      <c r="C103" s="167" t="s">
        <v>122</v>
      </c>
      <c r="D103" s="168"/>
      <c r="E103" s="168"/>
      <c r="F103" s="29">
        <v>320.24</v>
      </c>
      <c r="G103" s="51">
        <f t="shared" si="2"/>
        <v>1.9366179722308434E-3</v>
      </c>
    </row>
    <row r="104" spans="1:13">
      <c r="B104" s="28">
        <v>31</v>
      </c>
      <c r="C104" s="167" t="s">
        <v>123</v>
      </c>
      <c r="D104" s="168"/>
      <c r="E104" s="168"/>
      <c r="F104" s="29">
        <v>49</v>
      </c>
      <c r="G104" s="51">
        <f t="shared" si="2"/>
        <v>2.963223852089412E-4</v>
      </c>
    </row>
    <row r="106" spans="1:13">
      <c r="B106" s="52">
        <v>31</v>
      </c>
      <c r="C106" s="53" t="s">
        <v>124</v>
      </c>
      <c r="D106" s="53"/>
      <c r="E106" s="53"/>
      <c r="F106" s="54">
        <f>SUM(F74:F104)</f>
        <v>165360.43999999997</v>
      </c>
      <c r="G106" s="53"/>
    </row>
    <row r="107" spans="1:13">
      <c r="B107" s="55"/>
      <c r="C107" s="55" t="s">
        <v>125</v>
      </c>
      <c r="D107" s="55"/>
      <c r="E107" s="55"/>
      <c r="F107" s="55">
        <v>256912</v>
      </c>
    </row>
    <row r="108" spans="1:13" ht="15" customHeight="1">
      <c r="A108" s="175" t="s">
        <v>332</v>
      </c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</row>
    <row r="109" spans="1:13" ht="15" customHeight="1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</row>
  </sheetData>
  <mergeCells count="44">
    <mergeCell ref="A108:M109"/>
    <mergeCell ref="C104:E104"/>
    <mergeCell ref="C90:E90"/>
    <mergeCell ref="C91:E91"/>
    <mergeCell ref="C92:E92"/>
    <mergeCell ref="C93:E93"/>
    <mergeCell ref="C94:E94"/>
    <mergeCell ref="C95:E95"/>
    <mergeCell ref="C96:E96"/>
    <mergeCell ref="C99:E99"/>
    <mergeCell ref="C100:E100"/>
    <mergeCell ref="C101:E101"/>
    <mergeCell ref="C102:E102"/>
    <mergeCell ref="C103:E103"/>
    <mergeCell ref="C87:E87"/>
    <mergeCell ref="C88:E88"/>
    <mergeCell ref="C89:E89"/>
    <mergeCell ref="C97:E97"/>
    <mergeCell ref="C98:E98"/>
    <mergeCell ref="C82:E82"/>
    <mergeCell ref="C83:E83"/>
    <mergeCell ref="C84:E84"/>
    <mergeCell ref="C85:E85"/>
    <mergeCell ref="C86:E86"/>
    <mergeCell ref="C77:E77"/>
    <mergeCell ref="C78:E78"/>
    <mergeCell ref="C79:E79"/>
    <mergeCell ref="C80:E80"/>
    <mergeCell ref="C81:E81"/>
    <mergeCell ref="C21:E21"/>
    <mergeCell ref="C73:E73"/>
    <mergeCell ref="C74:E74"/>
    <mergeCell ref="C75:E75"/>
    <mergeCell ref="C76:E76"/>
    <mergeCell ref="C16:E16"/>
    <mergeCell ref="C17:E17"/>
    <mergeCell ref="C18:E18"/>
    <mergeCell ref="C19:E19"/>
    <mergeCell ref="C20:E20"/>
    <mergeCell ref="C11:E11"/>
    <mergeCell ref="C12:E12"/>
    <mergeCell ref="C13:E13"/>
    <mergeCell ref="C14:E14"/>
    <mergeCell ref="C15:E15"/>
  </mergeCells>
  <conditionalFormatting sqref="D3:D6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:E6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:F6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22 F74:F104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68:F71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68:G71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74:G104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68:H71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68:I71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18:J20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68:J71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8:K20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68:K71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68:L71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68:M71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68:N71">
    <cfRule type="colorScale" priority="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O68:O71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P68:P71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Q68:Q71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68:R71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A108" r:id="rId1" xr:uid="{D0DF683B-C418-43D3-85D6-00A6450FC811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Q78"/>
  <sheetViews>
    <sheetView workbookViewId="0"/>
  </sheetViews>
  <sheetFormatPr defaultColWidth="14.44140625" defaultRowHeight="15" customHeight="1"/>
  <cols>
    <col min="3" max="3" width="74.33203125" customWidth="1"/>
    <col min="6" max="6" width="45.6640625" customWidth="1"/>
  </cols>
  <sheetData>
    <row r="1" spans="1:17" ht="14.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14.4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4.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14.4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15" customHeight="1">
      <c r="A5" s="56"/>
      <c r="B5" s="56"/>
      <c r="C5" s="57" t="s">
        <v>126</v>
      </c>
      <c r="D5" s="58">
        <v>17046</v>
      </c>
      <c r="E5" s="58">
        <v>13566</v>
      </c>
      <c r="F5" s="59" t="s">
        <v>127</v>
      </c>
      <c r="G5" s="59" t="s">
        <v>128</v>
      </c>
      <c r="H5" s="60">
        <v>85</v>
      </c>
      <c r="I5" s="60">
        <v>17</v>
      </c>
      <c r="J5" s="56"/>
      <c r="K5" s="56"/>
      <c r="L5" s="56"/>
      <c r="M5" s="56"/>
      <c r="N5" s="56"/>
      <c r="O5" s="56"/>
      <c r="P5" s="56"/>
      <c r="Q5" s="56"/>
    </row>
    <row r="6" spans="1:17" ht="15" customHeight="1">
      <c r="A6" s="56"/>
      <c r="B6" s="56"/>
      <c r="C6" s="61" t="s">
        <v>129</v>
      </c>
      <c r="D6" s="62">
        <v>2026</v>
      </c>
      <c r="E6" s="62">
        <v>1509</v>
      </c>
      <c r="F6" s="62">
        <v>15626</v>
      </c>
      <c r="G6" s="62">
        <v>12322</v>
      </c>
      <c r="H6" s="63">
        <v>9</v>
      </c>
      <c r="I6" s="63">
        <v>27</v>
      </c>
      <c r="J6" s="56"/>
      <c r="K6" s="56"/>
      <c r="L6" s="56"/>
      <c r="M6" s="56"/>
      <c r="N6" s="56"/>
      <c r="O6" s="56"/>
      <c r="P6" s="56"/>
      <c r="Q6" s="56"/>
    </row>
    <row r="7" spans="1:17" ht="15" customHeight="1">
      <c r="A7" s="56"/>
      <c r="B7" s="56"/>
      <c r="C7" s="64" t="s">
        <v>130</v>
      </c>
      <c r="D7" s="65">
        <v>135.94</v>
      </c>
      <c r="E7" s="63">
        <v>660.07</v>
      </c>
      <c r="F7" s="66">
        <v>9675.2099999999991</v>
      </c>
      <c r="G7" s="66">
        <v>9501.4</v>
      </c>
      <c r="H7" s="63">
        <v>6</v>
      </c>
      <c r="I7" s="63">
        <v>1.83</v>
      </c>
      <c r="J7" s="56"/>
      <c r="K7" s="56"/>
      <c r="L7" s="56"/>
      <c r="M7" s="56"/>
      <c r="N7" s="56"/>
      <c r="O7" s="56"/>
      <c r="P7" s="56"/>
      <c r="Q7" s="56"/>
    </row>
    <row r="8" spans="1:17" ht="14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ht="15" customHeight="1">
      <c r="A9" s="56"/>
      <c r="B9" s="56"/>
      <c r="C9" s="67" t="s">
        <v>131</v>
      </c>
      <c r="D9" s="68">
        <v>19208</v>
      </c>
      <c r="E9" s="69">
        <v>15735.29</v>
      </c>
      <c r="F9" s="70" t="s">
        <v>132</v>
      </c>
      <c r="G9" s="70" t="s">
        <v>133</v>
      </c>
      <c r="H9" s="70">
        <v>100</v>
      </c>
      <c r="I9" s="70">
        <v>16.46</v>
      </c>
      <c r="J9" s="56"/>
      <c r="K9" s="56"/>
      <c r="L9" s="56"/>
      <c r="M9" s="56"/>
      <c r="N9" s="56"/>
      <c r="O9" s="56"/>
      <c r="P9" s="56"/>
      <c r="Q9" s="56"/>
    </row>
    <row r="10" spans="1:17" ht="14.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</row>
    <row r="11" spans="1:17" ht="15" customHeight="1">
      <c r="A11" s="56"/>
      <c r="B11" s="169" t="s">
        <v>134</v>
      </c>
      <c r="C11" s="169" t="s">
        <v>135</v>
      </c>
      <c r="D11" s="171" t="s">
        <v>136</v>
      </c>
      <c r="E11" s="166"/>
      <c r="F11" s="171" t="s">
        <v>137</v>
      </c>
      <c r="G11" s="166"/>
      <c r="H11" s="169" t="s">
        <v>138</v>
      </c>
      <c r="I11" s="169" t="s">
        <v>139</v>
      </c>
      <c r="J11" s="56"/>
      <c r="K11" s="56"/>
      <c r="L11" s="56"/>
      <c r="M11" s="56"/>
      <c r="N11" s="56"/>
      <c r="O11" s="56"/>
      <c r="P11" s="56"/>
      <c r="Q11" s="56"/>
    </row>
    <row r="12" spans="1:17" ht="15" customHeight="1">
      <c r="A12" s="56"/>
      <c r="B12" s="170"/>
      <c r="C12" s="170"/>
      <c r="D12" s="71" t="s">
        <v>140</v>
      </c>
      <c r="E12" s="71" t="s">
        <v>141</v>
      </c>
      <c r="F12" s="71" t="s">
        <v>140</v>
      </c>
      <c r="G12" s="71" t="s">
        <v>141</v>
      </c>
      <c r="H12" s="170"/>
      <c r="I12" s="170"/>
      <c r="J12" s="56"/>
      <c r="K12" s="56"/>
      <c r="L12" s="56"/>
      <c r="M12" s="56"/>
      <c r="N12" s="56"/>
      <c r="O12" s="56"/>
      <c r="P12" s="56"/>
      <c r="Q12" s="56"/>
    </row>
    <row r="13" spans="1:17" ht="15" customHeight="1">
      <c r="A13" s="56"/>
      <c r="B13" s="72">
        <v>1</v>
      </c>
      <c r="C13" s="73" t="s">
        <v>64</v>
      </c>
      <c r="D13" s="74">
        <v>2379.7399999999998</v>
      </c>
      <c r="E13" s="74">
        <v>2252.8200000000002</v>
      </c>
      <c r="F13" s="74">
        <v>22536.71</v>
      </c>
      <c r="G13" s="74">
        <v>21846.48</v>
      </c>
      <c r="H13" s="75">
        <v>13.63</v>
      </c>
      <c r="I13" s="75">
        <v>3.16</v>
      </c>
      <c r="J13" s="56"/>
      <c r="K13" s="56"/>
      <c r="L13" s="56"/>
      <c r="M13" s="56"/>
      <c r="N13" s="56"/>
      <c r="O13" s="56"/>
      <c r="P13" s="56"/>
      <c r="Q13" s="56"/>
    </row>
    <row r="14" spans="1:17" ht="15" customHeight="1">
      <c r="A14" s="56"/>
      <c r="B14" s="76">
        <v>2</v>
      </c>
      <c r="C14" s="77" t="s">
        <v>66</v>
      </c>
      <c r="D14" s="78">
        <v>1794.98</v>
      </c>
      <c r="E14" s="78">
        <v>1510.13</v>
      </c>
      <c r="F14" s="78">
        <v>14397.2</v>
      </c>
      <c r="G14" s="78">
        <v>11798.05</v>
      </c>
      <c r="H14" s="79">
        <v>8.7100000000000009</v>
      </c>
      <c r="I14" s="79">
        <v>22.03</v>
      </c>
      <c r="J14" s="56"/>
      <c r="K14" s="56"/>
      <c r="L14" s="56"/>
      <c r="M14" s="56"/>
      <c r="N14" s="56"/>
      <c r="O14" s="56"/>
      <c r="P14" s="56"/>
      <c r="Q14" s="56"/>
    </row>
    <row r="15" spans="1:17" ht="15" customHeight="1">
      <c r="A15" s="56"/>
      <c r="B15" s="76">
        <v>3</v>
      </c>
      <c r="C15" s="77" t="s">
        <v>68</v>
      </c>
      <c r="D15" s="78">
        <v>1339.38</v>
      </c>
      <c r="E15" s="78">
        <v>1188.8699999999999</v>
      </c>
      <c r="F15" s="78">
        <v>11520.08</v>
      </c>
      <c r="G15" s="78">
        <v>9981.69</v>
      </c>
      <c r="H15" s="79">
        <v>6.97</v>
      </c>
      <c r="I15" s="79">
        <v>15.41</v>
      </c>
      <c r="J15" s="56"/>
      <c r="K15" s="56"/>
      <c r="L15" s="56"/>
      <c r="M15" s="56"/>
      <c r="N15" s="56"/>
      <c r="O15" s="56"/>
      <c r="P15" s="56"/>
      <c r="Q15" s="56"/>
    </row>
    <row r="16" spans="1:17" ht="15" customHeight="1">
      <c r="A16" s="56"/>
      <c r="B16" s="76">
        <v>4</v>
      </c>
      <c r="C16" s="77" t="s">
        <v>69</v>
      </c>
      <c r="D16" s="78">
        <v>1156.42</v>
      </c>
      <c r="E16" s="79">
        <v>786.66</v>
      </c>
      <c r="F16" s="78">
        <v>10456.66</v>
      </c>
      <c r="G16" s="78">
        <v>8547.94</v>
      </c>
      <c r="H16" s="79">
        <v>6.32</v>
      </c>
      <c r="I16" s="79">
        <v>22.33</v>
      </c>
      <c r="J16" s="56"/>
      <c r="K16" s="56"/>
      <c r="L16" s="56"/>
      <c r="M16" s="56"/>
      <c r="N16" s="56"/>
      <c r="O16" s="56"/>
      <c r="P16" s="56"/>
      <c r="Q16" s="56"/>
    </row>
    <row r="17" spans="1:17" ht="15" customHeight="1">
      <c r="A17" s="56"/>
      <c r="B17" s="76">
        <v>5</v>
      </c>
      <c r="C17" s="77" t="s">
        <v>70</v>
      </c>
      <c r="D17" s="78">
        <v>1614.67</v>
      </c>
      <c r="E17" s="78">
        <v>1160.17</v>
      </c>
      <c r="F17" s="78">
        <v>10425.200000000001</v>
      </c>
      <c r="G17" s="78">
        <v>8950.74</v>
      </c>
      <c r="H17" s="79">
        <v>6.3</v>
      </c>
      <c r="I17" s="79">
        <v>16.47</v>
      </c>
      <c r="J17" s="56"/>
      <c r="K17" s="56"/>
      <c r="L17" s="56"/>
      <c r="M17" s="56"/>
      <c r="N17" s="56"/>
      <c r="O17" s="56"/>
      <c r="P17" s="56"/>
      <c r="Q17" s="56"/>
    </row>
    <row r="18" spans="1:17" ht="15" customHeight="1">
      <c r="A18" s="56"/>
      <c r="B18" s="76">
        <v>6</v>
      </c>
      <c r="C18" s="77" t="s">
        <v>71</v>
      </c>
      <c r="D18" s="78">
        <v>1338.1</v>
      </c>
      <c r="E18" s="79">
        <v>825.34</v>
      </c>
      <c r="F18" s="78">
        <v>10399.34</v>
      </c>
      <c r="G18" s="78">
        <v>9296.1</v>
      </c>
      <c r="H18" s="79">
        <v>6.29</v>
      </c>
      <c r="I18" s="79">
        <v>11.87</v>
      </c>
      <c r="J18" s="56"/>
      <c r="K18" s="56"/>
      <c r="L18" s="56"/>
      <c r="M18" s="56"/>
      <c r="N18" s="56"/>
      <c r="O18" s="56"/>
      <c r="P18" s="56"/>
      <c r="Q18" s="56"/>
    </row>
    <row r="19" spans="1:17" ht="15" customHeight="1">
      <c r="A19" s="56"/>
      <c r="B19" s="76">
        <v>7</v>
      </c>
      <c r="C19" s="77" t="s">
        <v>72</v>
      </c>
      <c r="D19" s="78">
        <v>1160.4100000000001</v>
      </c>
      <c r="E19" s="79">
        <v>821.31</v>
      </c>
      <c r="F19" s="78">
        <v>10259.200000000001</v>
      </c>
      <c r="G19" s="78">
        <v>9076.82</v>
      </c>
      <c r="H19" s="79">
        <v>6.2</v>
      </c>
      <c r="I19" s="79">
        <v>13.03</v>
      </c>
      <c r="J19" s="56"/>
      <c r="K19" s="56"/>
      <c r="L19" s="56"/>
      <c r="M19" s="56"/>
      <c r="N19" s="56"/>
      <c r="O19" s="56"/>
      <c r="P19" s="56"/>
      <c r="Q19" s="56"/>
    </row>
    <row r="20" spans="1:17" ht="15" customHeight="1">
      <c r="A20" s="56"/>
      <c r="B20" s="76">
        <v>8</v>
      </c>
      <c r="C20" s="77" t="s">
        <v>76</v>
      </c>
      <c r="D20" s="79">
        <v>26.11</v>
      </c>
      <c r="E20" s="79">
        <v>564.89</v>
      </c>
      <c r="F20" s="78">
        <v>8950.33</v>
      </c>
      <c r="G20" s="78">
        <v>8864.7900000000009</v>
      </c>
      <c r="H20" s="79">
        <v>5.41</v>
      </c>
      <c r="I20" s="79">
        <v>0.96</v>
      </c>
      <c r="J20" s="56"/>
      <c r="K20" s="56"/>
      <c r="L20" s="56"/>
      <c r="M20" s="56"/>
      <c r="N20" s="56"/>
      <c r="O20" s="56"/>
      <c r="P20" s="56"/>
      <c r="Q20" s="56"/>
    </row>
    <row r="21" spans="1:17" ht="15" customHeight="1">
      <c r="A21" s="56"/>
      <c r="B21" s="76">
        <v>9</v>
      </c>
      <c r="C21" s="77" t="s">
        <v>78</v>
      </c>
      <c r="D21" s="78">
        <v>1055.69</v>
      </c>
      <c r="E21" s="79">
        <v>815.62</v>
      </c>
      <c r="F21" s="78">
        <v>8209.0499999999993</v>
      </c>
      <c r="G21" s="78">
        <v>6101.15</v>
      </c>
      <c r="H21" s="79">
        <v>4.96</v>
      </c>
      <c r="I21" s="79">
        <v>34.549999999999997</v>
      </c>
      <c r="J21" s="56"/>
      <c r="K21" s="56"/>
      <c r="L21" s="56"/>
      <c r="M21" s="56"/>
      <c r="N21" s="56"/>
      <c r="O21" s="56"/>
      <c r="P21" s="56"/>
      <c r="Q21" s="56"/>
    </row>
    <row r="22" spans="1:17" ht="15" customHeight="1">
      <c r="A22" s="56"/>
      <c r="B22" s="76">
        <v>10</v>
      </c>
      <c r="C22" s="77" t="s">
        <v>80</v>
      </c>
      <c r="D22" s="79">
        <v>977.3</v>
      </c>
      <c r="E22" s="79">
        <v>842.53</v>
      </c>
      <c r="F22" s="78">
        <v>7589.47</v>
      </c>
      <c r="G22" s="78">
        <v>6770.33</v>
      </c>
      <c r="H22" s="79">
        <v>4.59</v>
      </c>
      <c r="I22" s="79">
        <v>12.1</v>
      </c>
      <c r="J22" s="56"/>
      <c r="K22" s="56"/>
      <c r="L22" s="56"/>
      <c r="M22" s="56"/>
      <c r="N22" s="56"/>
      <c r="O22" s="56"/>
      <c r="P22" s="56"/>
      <c r="Q22" s="56"/>
    </row>
    <row r="23" spans="1:17" ht="15" customHeight="1">
      <c r="A23" s="56"/>
      <c r="B23" s="76">
        <v>11</v>
      </c>
      <c r="C23" s="77" t="s">
        <v>103</v>
      </c>
      <c r="D23" s="79">
        <v>744.42</v>
      </c>
      <c r="E23" s="79">
        <v>675.81</v>
      </c>
      <c r="F23" s="78">
        <v>7221.97</v>
      </c>
      <c r="G23" s="78">
        <v>6488.41</v>
      </c>
      <c r="H23" s="79">
        <v>4.37</v>
      </c>
      <c r="I23" s="79">
        <v>11.31</v>
      </c>
      <c r="J23" s="56"/>
      <c r="K23" s="56"/>
      <c r="L23" s="56"/>
      <c r="M23" s="56"/>
      <c r="N23" s="56"/>
      <c r="O23" s="56"/>
      <c r="P23" s="56"/>
      <c r="Q23" s="56"/>
    </row>
    <row r="24" spans="1:17" ht="15" customHeight="1">
      <c r="A24" s="56"/>
      <c r="B24" s="76">
        <v>12</v>
      </c>
      <c r="C24" s="77" t="s">
        <v>104</v>
      </c>
      <c r="D24" s="79">
        <v>632.53</v>
      </c>
      <c r="E24" s="79">
        <v>574.08000000000004</v>
      </c>
      <c r="F24" s="78">
        <v>6231.94</v>
      </c>
      <c r="G24" s="78">
        <v>5358.97</v>
      </c>
      <c r="H24" s="79">
        <v>3.77</v>
      </c>
      <c r="I24" s="79">
        <v>16.29</v>
      </c>
      <c r="J24" s="56"/>
      <c r="K24" s="56"/>
      <c r="L24" s="56"/>
      <c r="M24" s="56"/>
      <c r="N24" s="56"/>
      <c r="O24" s="56"/>
      <c r="P24" s="56"/>
      <c r="Q24" s="56"/>
    </row>
    <row r="25" spans="1:17" ht="15" customHeight="1">
      <c r="A25" s="56"/>
      <c r="B25" s="76">
        <v>13</v>
      </c>
      <c r="C25" s="77" t="s">
        <v>105</v>
      </c>
      <c r="D25" s="79">
        <v>807.46</v>
      </c>
      <c r="E25" s="79">
        <v>642.82000000000005</v>
      </c>
      <c r="F25" s="78">
        <v>6162.47</v>
      </c>
      <c r="G25" s="78">
        <v>5672.81</v>
      </c>
      <c r="H25" s="79">
        <v>3.73</v>
      </c>
      <c r="I25" s="79">
        <v>8.6300000000000008</v>
      </c>
      <c r="J25" s="56"/>
      <c r="K25" s="56"/>
      <c r="L25" s="56"/>
      <c r="M25" s="56"/>
      <c r="N25" s="56"/>
      <c r="O25" s="56"/>
      <c r="P25" s="56"/>
      <c r="Q25" s="56"/>
    </row>
    <row r="26" spans="1:17" ht="15" customHeight="1">
      <c r="A26" s="56"/>
      <c r="B26" s="76">
        <v>14</v>
      </c>
      <c r="C26" s="77" t="s">
        <v>106</v>
      </c>
      <c r="D26" s="79">
        <v>497.09</v>
      </c>
      <c r="E26" s="79">
        <v>452.21</v>
      </c>
      <c r="F26" s="78">
        <v>4051.03</v>
      </c>
      <c r="G26" s="78">
        <v>2728.14</v>
      </c>
      <c r="H26" s="79">
        <v>2.4500000000000002</v>
      </c>
      <c r="I26" s="79">
        <v>48.49</v>
      </c>
      <c r="J26" s="56"/>
      <c r="K26" s="56"/>
      <c r="L26" s="56"/>
      <c r="M26" s="56"/>
      <c r="N26" s="56"/>
      <c r="O26" s="56"/>
      <c r="P26" s="56"/>
      <c r="Q26" s="56"/>
    </row>
    <row r="27" spans="1:17" ht="20.399999999999999">
      <c r="A27" s="56"/>
      <c r="B27" s="76">
        <v>15</v>
      </c>
      <c r="C27" s="77" t="s">
        <v>107</v>
      </c>
      <c r="D27" s="79">
        <v>534.95000000000005</v>
      </c>
      <c r="E27" s="79">
        <v>436.59</v>
      </c>
      <c r="F27" s="78">
        <v>3841.55</v>
      </c>
      <c r="G27" s="78">
        <v>3023.81</v>
      </c>
      <c r="H27" s="79">
        <v>2.3199999999999998</v>
      </c>
      <c r="I27" s="79">
        <v>27.04</v>
      </c>
      <c r="J27" s="56"/>
      <c r="K27" s="56"/>
      <c r="L27" s="56"/>
      <c r="M27" s="56"/>
      <c r="N27" s="56"/>
      <c r="O27" s="56"/>
      <c r="P27" s="56"/>
      <c r="Q27" s="56"/>
    </row>
    <row r="28" spans="1:17" ht="20.399999999999999">
      <c r="A28" s="56"/>
      <c r="B28" s="76">
        <v>16</v>
      </c>
      <c r="C28" s="77" t="s">
        <v>108</v>
      </c>
      <c r="D28" s="79">
        <v>420.68</v>
      </c>
      <c r="E28" s="79">
        <v>285.39999999999998</v>
      </c>
      <c r="F28" s="78">
        <v>3195.61</v>
      </c>
      <c r="G28" s="78">
        <v>2280.2399999999998</v>
      </c>
      <c r="H28" s="79">
        <v>1.93</v>
      </c>
      <c r="I28" s="79">
        <v>40.14</v>
      </c>
      <c r="J28" s="56"/>
      <c r="K28" s="56"/>
      <c r="L28" s="56"/>
      <c r="M28" s="56"/>
      <c r="N28" s="56"/>
      <c r="O28" s="56"/>
      <c r="P28" s="56"/>
      <c r="Q28" s="56"/>
    </row>
    <row r="29" spans="1:17" ht="20.399999999999999">
      <c r="A29" s="56"/>
      <c r="B29" s="76">
        <v>17</v>
      </c>
      <c r="C29" s="77" t="s">
        <v>109</v>
      </c>
      <c r="D29" s="79">
        <v>350.47</v>
      </c>
      <c r="E29" s="79">
        <v>317.06</v>
      </c>
      <c r="F29" s="78">
        <v>2773.21</v>
      </c>
      <c r="G29" s="78">
        <v>2193.83</v>
      </c>
      <c r="H29" s="79">
        <v>1.68</v>
      </c>
      <c r="I29" s="79">
        <v>26.41</v>
      </c>
      <c r="J29" s="56"/>
      <c r="K29" s="56"/>
      <c r="L29" s="56"/>
      <c r="M29" s="56"/>
      <c r="N29" s="56"/>
      <c r="O29" s="56"/>
      <c r="P29" s="56"/>
      <c r="Q29" s="56"/>
    </row>
    <row r="30" spans="1:17" ht="20.399999999999999">
      <c r="A30" s="56"/>
      <c r="B30" s="76">
        <v>18</v>
      </c>
      <c r="C30" s="77" t="s">
        <v>110</v>
      </c>
      <c r="D30" s="79">
        <v>484.32</v>
      </c>
      <c r="E30" s="79">
        <v>255.32</v>
      </c>
      <c r="F30" s="78">
        <v>2757.13</v>
      </c>
      <c r="G30" s="78">
        <v>2660.07</v>
      </c>
      <c r="H30" s="79">
        <v>1.67</v>
      </c>
      <c r="I30" s="79">
        <v>3.65</v>
      </c>
      <c r="J30" s="56"/>
      <c r="K30" s="56"/>
      <c r="L30" s="56"/>
      <c r="M30" s="56"/>
      <c r="N30" s="56"/>
      <c r="O30" s="56"/>
      <c r="P30" s="56"/>
      <c r="Q30" s="56"/>
    </row>
    <row r="31" spans="1:17" ht="20.399999999999999">
      <c r="A31" s="56"/>
      <c r="B31" s="76">
        <v>19</v>
      </c>
      <c r="C31" s="77" t="s">
        <v>111</v>
      </c>
      <c r="D31" s="79">
        <v>299.83999999999997</v>
      </c>
      <c r="E31" s="79">
        <v>194.85</v>
      </c>
      <c r="F31" s="78">
        <v>2336.16</v>
      </c>
      <c r="G31" s="78">
        <v>1649.79</v>
      </c>
      <c r="H31" s="79">
        <v>1.41</v>
      </c>
      <c r="I31" s="79">
        <v>41.6</v>
      </c>
      <c r="J31" s="56"/>
      <c r="K31" s="56"/>
      <c r="L31" s="56"/>
      <c r="M31" s="56"/>
      <c r="N31" s="56"/>
      <c r="O31" s="56"/>
      <c r="P31" s="56"/>
      <c r="Q31" s="56"/>
    </row>
    <row r="32" spans="1:17" ht="20.399999999999999">
      <c r="A32" s="56"/>
      <c r="B32" s="76">
        <v>20</v>
      </c>
      <c r="C32" s="77" t="s">
        <v>112</v>
      </c>
      <c r="D32" s="79">
        <v>285.82</v>
      </c>
      <c r="E32" s="79">
        <v>218.74</v>
      </c>
      <c r="F32" s="78">
        <v>2154.33</v>
      </c>
      <c r="G32" s="78">
        <v>1823.47</v>
      </c>
      <c r="H32" s="79">
        <v>1.3</v>
      </c>
      <c r="I32" s="79">
        <v>18.14</v>
      </c>
      <c r="J32" s="56"/>
      <c r="K32" s="56"/>
      <c r="L32" s="56"/>
      <c r="M32" s="56"/>
      <c r="N32" s="56"/>
      <c r="O32" s="56"/>
      <c r="P32" s="56"/>
      <c r="Q32" s="56"/>
    </row>
    <row r="33" spans="1:17" ht="20.399999999999999">
      <c r="A33" s="56"/>
      <c r="B33" s="76">
        <v>21</v>
      </c>
      <c r="C33" s="77" t="s">
        <v>113</v>
      </c>
      <c r="D33" s="79">
        <v>214.49</v>
      </c>
      <c r="E33" s="79">
        <v>107.76</v>
      </c>
      <c r="F33" s="78">
        <v>1671.91</v>
      </c>
      <c r="G33" s="78">
        <v>1015.76</v>
      </c>
      <c r="H33" s="79">
        <v>1.01</v>
      </c>
      <c r="I33" s="79">
        <v>64.599999999999994</v>
      </c>
      <c r="J33" s="56"/>
      <c r="K33" s="56"/>
      <c r="L33" s="56"/>
      <c r="M33" s="56"/>
      <c r="N33" s="56"/>
      <c r="O33" s="56"/>
      <c r="P33" s="56"/>
      <c r="Q33" s="56"/>
    </row>
    <row r="34" spans="1:17" ht="20.399999999999999">
      <c r="A34" s="56"/>
      <c r="B34" s="76">
        <v>22</v>
      </c>
      <c r="C34" s="77" t="s">
        <v>114</v>
      </c>
      <c r="D34" s="79">
        <v>224.33</v>
      </c>
      <c r="E34" s="79">
        <v>146.66</v>
      </c>
      <c r="F34" s="78">
        <v>1614.35</v>
      </c>
      <c r="G34" s="78">
        <v>1012.01</v>
      </c>
      <c r="H34" s="79">
        <v>0.98</v>
      </c>
      <c r="I34" s="79">
        <v>59.52</v>
      </c>
      <c r="J34" s="56"/>
      <c r="K34" s="56"/>
      <c r="L34" s="56"/>
      <c r="M34" s="56"/>
      <c r="N34" s="56"/>
      <c r="O34" s="56"/>
      <c r="P34" s="56"/>
      <c r="Q34" s="56"/>
    </row>
    <row r="35" spans="1:17" ht="20.399999999999999">
      <c r="A35" s="56"/>
      <c r="B35" s="76">
        <v>23</v>
      </c>
      <c r="C35" s="77" t="s">
        <v>115</v>
      </c>
      <c r="D35" s="79">
        <v>194.19</v>
      </c>
      <c r="E35" s="79">
        <v>159.18</v>
      </c>
      <c r="F35" s="78">
        <v>1397.17</v>
      </c>
      <c r="G35" s="78">
        <v>1119.1500000000001</v>
      </c>
      <c r="H35" s="79">
        <v>0.84</v>
      </c>
      <c r="I35" s="79">
        <v>24.84</v>
      </c>
      <c r="J35" s="56"/>
      <c r="K35" s="56"/>
      <c r="L35" s="56"/>
      <c r="M35" s="56"/>
      <c r="N35" s="56"/>
      <c r="O35" s="56"/>
      <c r="P35" s="56"/>
      <c r="Q35" s="56"/>
    </row>
    <row r="36" spans="1:17" ht="20.399999999999999">
      <c r="A36" s="56"/>
      <c r="B36" s="76">
        <v>24</v>
      </c>
      <c r="C36" s="77" t="s">
        <v>116</v>
      </c>
      <c r="D36" s="79">
        <v>169.16</v>
      </c>
      <c r="E36" s="79">
        <v>116.4</v>
      </c>
      <c r="F36" s="78">
        <v>1276.75</v>
      </c>
      <c r="G36" s="79">
        <v>955.46</v>
      </c>
      <c r="H36" s="79">
        <v>0.77</v>
      </c>
      <c r="I36" s="79">
        <v>33.630000000000003</v>
      </c>
      <c r="J36" s="56"/>
      <c r="K36" s="56"/>
      <c r="L36" s="56"/>
      <c r="M36" s="56"/>
      <c r="N36" s="56"/>
      <c r="O36" s="56"/>
      <c r="P36" s="56"/>
      <c r="Q36" s="56"/>
    </row>
    <row r="37" spans="1:17" ht="20.399999999999999">
      <c r="A37" s="56"/>
      <c r="B37" s="76">
        <v>25</v>
      </c>
      <c r="C37" s="77" t="s">
        <v>117</v>
      </c>
      <c r="D37" s="79">
        <v>116.85</v>
      </c>
      <c r="E37" s="79">
        <v>79.150000000000006</v>
      </c>
      <c r="F37" s="79">
        <v>953.12</v>
      </c>
      <c r="G37" s="79">
        <v>597.16</v>
      </c>
      <c r="H37" s="79">
        <v>0.57999999999999996</v>
      </c>
      <c r="I37" s="79">
        <v>59.61</v>
      </c>
      <c r="J37" s="56"/>
      <c r="K37" s="56"/>
      <c r="L37" s="56"/>
      <c r="M37" s="56"/>
      <c r="N37" s="56"/>
      <c r="O37" s="56"/>
      <c r="P37" s="56"/>
      <c r="Q37" s="56"/>
    </row>
    <row r="38" spans="1:17" ht="20.399999999999999">
      <c r="A38" s="56"/>
      <c r="B38" s="76">
        <v>26</v>
      </c>
      <c r="C38" s="77" t="s">
        <v>118</v>
      </c>
      <c r="D38" s="79">
        <v>114.03</v>
      </c>
      <c r="E38" s="79">
        <v>78.650000000000006</v>
      </c>
      <c r="F38" s="79">
        <v>833.1</v>
      </c>
      <c r="G38" s="79">
        <v>605.59</v>
      </c>
      <c r="H38" s="79">
        <v>0.5</v>
      </c>
      <c r="I38" s="79">
        <v>37.57</v>
      </c>
      <c r="J38" s="56"/>
      <c r="K38" s="56"/>
      <c r="L38" s="56"/>
      <c r="M38" s="56"/>
      <c r="N38" s="56"/>
      <c r="O38" s="56"/>
      <c r="P38" s="56"/>
      <c r="Q38" s="56"/>
    </row>
    <row r="39" spans="1:17" ht="20.399999999999999">
      <c r="A39" s="56"/>
      <c r="B39" s="76">
        <v>27</v>
      </c>
      <c r="C39" s="77" t="s">
        <v>119</v>
      </c>
      <c r="D39" s="79">
        <v>109.83</v>
      </c>
      <c r="E39" s="79">
        <v>95.18</v>
      </c>
      <c r="F39" s="79">
        <v>724.88</v>
      </c>
      <c r="G39" s="79">
        <v>636.61</v>
      </c>
      <c r="H39" s="79">
        <v>0.44</v>
      </c>
      <c r="I39" s="79">
        <v>13.87</v>
      </c>
      <c r="J39" s="56"/>
      <c r="K39" s="56"/>
      <c r="L39" s="56"/>
      <c r="M39" s="56"/>
      <c r="N39" s="56"/>
      <c r="O39" s="56"/>
      <c r="P39" s="56"/>
      <c r="Q39" s="56"/>
    </row>
    <row r="40" spans="1:17" ht="20.399999999999999">
      <c r="A40" s="56"/>
      <c r="B40" s="76">
        <v>28</v>
      </c>
      <c r="C40" s="77" t="s">
        <v>120</v>
      </c>
      <c r="D40" s="79">
        <v>88.59</v>
      </c>
      <c r="E40" s="79">
        <v>67.02</v>
      </c>
      <c r="F40" s="79">
        <v>686.84</v>
      </c>
      <c r="G40" s="79">
        <v>416.83</v>
      </c>
      <c r="H40" s="79">
        <v>0.42</v>
      </c>
      <c r="I40" s="79">
        <v>64.78</v>
      </c>
      <c r="J40" s="56"/>
      <c r="K40" s="56"/>
      <c r="L40" s="56"/>
      <c r="M40" s="56"/>
      <c r="N40" s="56"/>
      <c r="O40" s="56"/>
      <c r="P40" s="56"/>
      <c r="Q40" s="56"/>
    </row>
    <row r="41" spans="1:17" ht="20.399999999999999">
      <c r="A41" s="56"/>
      <c r="B41" s="76">
        <v>29</v>
      </c>
      <c r="C41" s="77" t="s">
        <v>121</v>
      </c>
      <c r="D41" s="79">
        <v>44.41</v>
      </c>
      <c r="E41" s="79">
        <v>33.22</v>
      </c>
      <c r="F41" s="79">
        <v>364.44</v>
      </c>
      <c r="G41" s="79">
        <v>228.92</v>
      </c>
      <c r="H41" s="79">
        <v>0.22</v>
      </c>
      <c r="I41" s="79">
        <v>59.2</v>
      </c>
      <c r="J41" s="56"/>
      <c r="K41" s="56"/>
      <c r="L41" s="56"/>
      <c r="M41" s="56"/>
      <c r="N41" s="56"/>
      <c r="O41" s="56"/>
      <c r="P41" s="56"/>
      <c r="Q41" s="56"/>
    </row>
    <row r="42" spans="1:17" ht="20.399999999999999">
      <c r="A42" s="56"/>
      <c r="B42" s="76">
        <v>30</v>
      </c>
      <c r="C42" s="77" t="s">
        <v>122</v>
      </c>
      <c r="D42" s="79">
        <v>26.09</v>
      </c>
      <c r="E42" s="79">
        <v>21.94</v>
      </c>
      <c r="F42" s="79">
        <v>320.24</v>
      </c>
      <c r="G42" s="79">
        <v>237.16</v>
      </c>
      <c r="H42" s="79">
        <v>0.19</v>
      </c>
      <c r="I42" s="79">
        <v>35.03</v>
      </c>
      <c r="J42" s="56"/>
      <c r="K42" s="56"/>
      <c r="L42" s="56"/>
      <c r="M42" s="56"/>
      <c r="N42" s="56"/>
      <c r="O42" s="56"/>
      <c r="P42" s="56"/>
      <c r="Q42" s="56"/>
    </row>
    <row r="43" spans="1:17" ht="20.399999999999999">
      <c r="A43" s="56"/>
      <c r="B43" s="76">
        <v>31</v>
      </c>
      <c r="C43" s="77" t="s">
        <v>123</v>
      </c>
      <c r="D43" s="79">
        <v>5.64</v>
      </c>
      <c r="E43" s="79">
        <v>8.91</v>
      </c>
      <c r="F43" s="79">
        <v>49</v>
      </c>
      <c r="G43" s="79">
        <v>53.73</v>
      </c>
      <c r="H43" s="79">
        <v>0.03</v>
      </c>
      <c r="I43" s="79">
        <v>-8.81</v>
      </c>
      <c r="J43" s="56"/>
      <c r="K43" s="56"/>
      <c r="L43" s="56"/>
      <c r="M43" s="56"/>
      <c r="N43" s="56"/>
      <c r="O43" s="56"/>
      <c r="P43" s="56"/>
      <c r="Q43" s="56"/>
    </row>
    <row r="44" spans="1:17" ht="14.4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</row>
    <row r="45" spans="1:17" ht="14.4">
      <c r="A45" s="56"/>
      <c r="B45" s="56"/>
      <c r="C45" s="56"/>
      <c r="D45" s="56"/>
      <c r="E45" s="56"/>
      <c r="F45" s="56"/>
      <c r="G45" s="56"/>
      <c r="H45" s="168"/>
      <c r="I45" s="168"/>
      <c r="J45" s="168"/>
      <c r="K45" s="168"/>
      <c r="L45" s="168"/>
      <c r="M45" s="168"/>
      <c r="N45" s="168"/>
      <c r="O45" s="168"/>
      <c r="P45" s="168"/>
      <c r="Q45" s="168"/>
    </row>
    <row r="46" spans="1:17" ht="14.4">
      <c r="A46" s="56"/>
      <c r="B46" s="169" t="s">
        <v>134</v>
      </c>
      <c r="C46" s="169" t="s">
        <v>135</v>
      </c>
      <c r="D46" s="169" t="s">
        <v>142</v>
      </c>
      <c r="E46" s="169" t="s">
        <v>134</v>
      </c>
      <c r="F46" s="169" t="s">
        <v>135</v>
      </c>
      <c r="G46" s="169" t="s">
        <v>142</v>
      </c>
      <c r="H46" s="168"/>
      <c r="I46" s="168"/>
      <c r="J46" s="168"/>
      <c r="K46" s="168"/>
      <c r="L46" s="168"/>
      <c r="M46" s="168"/>
      <c r="N46" s="168"/>
      <c r="O46" s="168"/>
      <c r="P46" s="168"/>
      <c r="Q46" s="168"/>
    </row>
    <row r="47" spans="1:17" ht="14.4">
      <c r="A47" s="56"/>
      <c r="B47" s="170"/>
      <c r="C47" s="170"/>
      <c r="D47" s="170"/>
      <c r="E47" s="170"/>
      <c r="F47" s="170"/>
      <c r="G47" s="170"/>
      <c r="H47" s="168"/>
      <c r="I47" s="168"/>
      <c r="J47" s="168"/>
      <c r="K47" s="168"/>
      <c r="L47" s="168"/>
      <c r="M47" s="168"/>
      <c r="N47" s="168"/>
      <c r="O47" s="168"/>
      <c r="P47" s="168"/>
      <c r="Q47" s="168"/>
    </row>
    <row r="48" spans="1:17" ht="20.399999999999999">
      <c r="A48" s="56"/>
      <c r="B48" s="72">
        <v>1</v>
      </c>
      <c r="C48" s="73" t="s">
        <v>64</v>
      </c>
      <c r="D48" s="80">
        <v>13.63</v>
      </c>
      <c r="E48" s="72">
        <v>1</v>
      </c>
      <c r="F48" s="73" t="s">
        <v>143</v>
      </c>
      <c r="G48" s="81">
        <v>13.63</v>
      </c>
      <c r="H48" s="168"/>
      <c r="I48" s="168"/>
      <c r="J48" s="168"/>
      <c r="K48" s="168"/>
      <c r="L48" s="168"/>
      <c r="M48" s="168"/>
      <c r="N48" s="168"/>
      <c r="O48" s="168"/>
      <c r="P48" s="168"/>
      <c r="Q48" s="168"/>
    </row>
    <row r="49" spans="1:17" ht="20.399999999999999">
      <c r="A49" s="56"/>
      <c r="B49" s="76">
        <v>2</v>
      </c>
      <c r="C49" s="77" t="s">
        <v>66</v>
      </c>
      <c r="D49" s="82">
        <v>8.7100000000000009</v>
      </c>
      <c r="E49" s="76">
        <v>2</v>
      </c>
      <c r="F49" s="77" t="s">
        <v>144</v>
      </c>
      <c r="G49" s="83">
        <v>8.7100000000000009</v>
      </c>
      <c r="H49" s="168"/>
      <c r="I49" s="168"/>
      <c r="J49" s="168"/>
      <c r="K49" s="168"/>
      <c r="L49" s="168"/>
      <c r="M49" s="168"/>
      <c r="N49" s="168"/>
      <c r="O49" s="168"/>
      <c r="P49" s="168"/>
      <c r="Q49" s="168"/>
    </row>
    <row r="50" spans="1:17" ht="20.399999999999999">
      <c r="A50" s="56"/>
      <c r="B50" s="76">
        <v>3</v>
      </c>
      <c r="C50" s="77" t="s">
        <v>68</v>
      </c>
      <c r="D50" s="84">
        <v>6.97</v>
      </c>
      <c r="E50" s="76">
        <v>3</v>
      </c>
      <c r="F50" s="77" t="s">
        <v>145</v>
      </c>
      <c r="G50" s="85">
        <v>6.97</v>
      </c>
      <c r="H50" s="168"/>
      <c r="I50" s="168"/>
      <c r="J50" s="168"/>
      <c r="K50" s="168"/>
      <c r="L50" s="168"/>
      <c r="M50" s="168"/>
      <c r="N50" s="168"/>
      <c r="O50" s="168"/>
      <c r="P50" s="168"/>
      <c r="Q50" s="168"/>
    </row>
    <row r="51" spans="1:17" ht="20.399999999999999">
      <c r="A51" s="56"/>
      <c r="B51" s="76">
        <v>4</v>
      </c>
      <c r="C51" s="77" t="s">
        <v>69</v>
      </c>
      <c r="D51" s="86">
        <v>6.32</v>
      </c>
      <c r="E51" s="76">
        <v>4</v>
      </c>
      <c r="F51" s="77" t="s">
        <v>146</v>
      </c>
      <c r="G51" s="87">
        <v>6.32</v>
      </c>
      <c r="H51" s="168"/>
      <c r="I51" s="168"/>
      <c r="J51" s="168"/>
      <c r="K51" s="168"/>
      <c r="L51" s="168"/>
      <c r="M51" s="168"/>
      <c r="N51" s="168"/>
      <c r="O51" s="168"/>
      <c r="P51" s="168"/>
      <c r="Q51" s="168"/>
    </row>
    <row r="52" spans="1:17" ht="20.399999999999999">
      <c r="A52" s="56"/>
      <c r="B52" s="76">
        <v>5</v>
      </c>
      <c r="C52" s="77" t="s">
        <v>70</v>
      </c>
      <c r="D52" s="86">
        <v>6.3</v>
      </c>
      <c r="E52" s="76">
        <v>5</v>
      </c>
      <c r="F52" s="77" t="s">
        <v>147</v>
      </c>
      <c r="G52" s="87">
        <v>6.3</v>
      </c>
      <c r="H52" s="168"/>
      <c r="I52" s="168"/>
      <c r="J52" s="168"/>
      <c r="K52" s="168"/>
      <c r="L52" s="168"/>
      <c r="M52" s="168"/>
      <c r="N52" s="168"/>
      <c r="O52" s="168"/>
      <c r="P52" s="168"/>
      <c r="Q52" s="168"/>
    </row>
    <row r="53" spans="1:17" ht="20.399999999999999">
      <c r="A53" s="56"/>
      <c r="B53" s="76">
        <v>6</v>
      </c>
      <c r="C53" s="77" t="s">
        <v>71</v>
      </c>
      <c r="D53" s="86">
        <v>6.29</v>
      </c>
      <c r="E53" s="76">
        <v>6</v>
      </c>
      <c r="F53" s="77" t="s">
        <v>148</v>
      </c>
      <c r="G53" s="87">
        <v>6.29</v>
      </c>
      <c r="H53" s="168"/>
      <c r="I53" s="168"/>
      <c r="J53" s="168"/>
      <c r="K53" s="168"/>
      <c r="L53" s="168"/>
      <c r="M53" s="168"/>
      <c r="N53" s="168"/>
      <c r="O53" s="168"/>
      <c r="P53" s="168"/>
      <c r="Q53" s="168"/>
    </row>
    <row r="54" spans="1:17" ht="20.399999999999999">
      <c r="A54" s="56"/>
      <c r="B54" s="76">
        <v>7</v>
      </c>
      <c r="C54" s="77" t="s">
        <v>72</v>
      </c>
      <c r="D54" s="88">
        <v>6.2</v>
      </c>
      <c r="E54" s="76">
        <v>7</v>
      </c>
      <c r="F54" s="77" t="s">
        <v>149</v>
      </c>
      <c r="G54" s="89">
        <v>6.2</v>
      </c>
      <c r="H54" s="168"/>
      <c r="I54" s="168"/>
      <c r="J54" s="168"/>
      <c r="K54" s="168"/>
      <c r="L54" s="168"/>
      <c r="M54" s="168"/>
      <c r="N54" s="168"/>
      <c r="O54" s="168"/>
      <c r="P54" s="168"/>
      <c r="Q54" s="168"/>
    </row>
    <row r="55" spans="1:17" ht="20.399999999999999">
      <c r="A55" s="56"/>
      <c r="B55" s="76">
        <v>8</v>
      </c>
      <c r="C55" s="77" t="s">
        <v>76</v>
      </c>
      <c r="D55" s="90">
        <v>5.41</v>
      </c>
      <c r="E55" s="76">
        <v>8</v>
      </c>
      <c r="F55" s="77" t="s">
        <v>150</v>
      </c>
      <c r="G55" s="91">
        <v>5.41</v>
      </c>
      <c r="H55" s="56"/>
      <c r="I55" s="56"/>
      <c r="J55" s="56"/>
      <c r="K55" s="56"/>
      <c r="L55" s="56"/>
      <c r="M55" s="56"/>
      <c r="N55" s="56"/>
      <c r="O55" s="56"/>
      <c r="P55" s="56"/>
      <c r="Q55" s="56"/>
    </row>
    <row r="56" spans="1:17" ht="20.399999999999999">
      <c r="A56" s="56"/>
      <c r="B56" s="76">
        <v>9</v>
      </c>
      <c r="C56" s="77" t="s">
        <v>78</v>
      </c>
      <c r="D56" s="92">
        <v>4.96</v>
      </c>
      <c r="E56" s="76">
        <v>9</v>
      </c>
      <c r="F56" s="77" t="s">
        <v>151</v>
      </c>
      <c r="G56" s="93">
        <v>4.96</v>
      </c>
      <c r="H56" s="56"/>
      <c r="I56" s="56"/>
      <c r="J56" s="56"/>
      <c r="K56" s="56"/>
      <c r="L56" s="56"/>
      <c r="M56" s="56"/>
      <c r="N56" s="56"/>
      <c r="O56" s="56"/>
      <c r="P56" s="56"/>
      <c r="Q56" s="56"/>
    </row>
    <row r="57" spans="1:17" ht="20.399999999999999">
      <c r="A57" s="56"/>
      <c r="B57" s="76">
        <v>10</v>
      </c>
      <c r="C57" s="77" t="s">
        <v>80</v>
      </c>
      <c r="D57" s="94">
        <v>4.59</v>
      </c>
      <c r="E57" s="76">
        <v>10</v>
      </c>
      <c r="F57" s="77" t="s">
        <v>152</v>
      </c>
      <c r="G57" s="95">
        <v>4.59</v>
      </c>
      <c r="H57" s="56"/>
      <c r="I57" s="56"/>
      <c r="J57" s="56"/>
      <c r="K57" s="56"/>
      <c r="L57" s="56"/>
      <c r="M57" s="56"/>
      <c r="N57" s="56"/>
      <c r="O57" s="56"/>
      <c r="P57" s="56"/>
      <c r="Q57" s="56"/>
    </row>
    <row r="58" spans="1:17" ht="20.399999999999999">
      <c r="A58" s="56"/>
      <c r="B58" s="76">
        <v>11</v>
      </c>
      <c r="C58" s="77" t="s">
        <v>103</v>
      </c>
      <c r="D58" s="96">
        <v>4.37</v>
      </c>
      <c r="E58" s="76">
        <v>11</v>
      </c>
      <c r="F58" s="77" t="s">
        <v>153</v>
      </c>
      <c r="G58" s="97">
        <v>4.37</v>
      </c>
      <c r="H58" s="56"/>
      <c r="I58" s="56"/>
      <c r="J58" s="56"/>
      <c r="K58" s="56"/>
      <c r="L58" s="56"/>
      <c r="M58" s="56"/>
      <c r="N58" s="56"/>
      <c r="O58" s="56"/>
      <c r="P58" s="56"/>
      <c r="Q58" s="56"/>
    </row>
    <row r="59" spans="1:17" ht="20.399999999999999">
      <c r="A59" s="56"/>
      <c r="B59" s="76">
        <v>12</v>
      </c>
      <c r="C59" s="77" t="s">
        <v>104</v>
      </c>
      <c r="D59" s="98">
        <v>3.77</v>
      </c>
      <c r="E59" s="76">
        <v>12</v>
      </c>
      <c r="F59" s="77" t="s">
        <v>154</v>
      </c>
      <c r="G59" s="99">
        <v>3.77</v>
      </c>
      <c r="H59" s="56"/>
      <c r="I59" s="56"/>
      <c r="J59" s="56"/>
      <c r="K59" s="56"/>
      <c r="L59" s="56"/>
      <c r="M59" s="56"/>
      <c r="N59" s="56"/>
      <c r="O59" s="56"/>
      <c r="P59" s="56"/>
      <c r="Q59" s="56"/>
    </row>
    <row r="60" spans="1:17" ht="20.399999999999999">
      <c r="A60" s="56"/>
      <c r="B60" s="76">
        <v>13</v>
      </c>
      <c r="C60" s="77" t="s">
        <v>105</v>
      </c>
      <c r="D60" s="100">
        <v>3.73</v>
      </c>
      <c r="E60" s="76">
        <v>13</v>
      </c>
      <c r="F60" s="77" t="s">
        <v>155</v>
      </c>
      <c r="G60" s="101">
        <v>3.73</v>
      </c>
      <c r="H60" s="56"/>
      <c r="I60" s="56"/>
      <c r="J60" s="56"/>
      <c r="K60" s="56"/>
      <c r="L60" s="56"/>
      <c r="M60" s="56"/>
      <c r="N60" s="56"/>
      <c r="O60" s="56"/>
      <c r="P60" s="56"/>
      <c r="Q60" s="56"/>
    </row>
    <row r="61" spans="1:17" ht="20.399999999999999">
      <c r="A61" s="56"/>
      <c r="B61" s="76">
        <v>14</v>
      </c>
      <c r="C61" s="77" t="s">
        <v>106</v>
      </c>
      <c r="D61" s="102">
        <v>2.4500000000000002</v>
      </c>
      <c r="E61" s="76">
        <v>14</v>
      </c>
      <c r="F61" s="77" t="s">
        <v>82</v>
      </c>
      <c r="G61" s="80">
        <v>19.75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</row>
    <row r="62" spans="1:17" ht="20.399999999999999">
      <c r="A62" s="56"/>
      <c r="B62" s="76">
        <v>15</v>
      </c>
      <c r="C62" s="77" t="s">
        <v>107</v>
      </c>
      <c r="D62" s="103">
        <v>2.3199999999999998</v>
      </c>
      <c r="E62" s="104"/>
      <c r="F62" s="105"/>
      <c r="G62" s="79"/>
      <c r="H62" s="56"/>
      <c r="I62" s="56"/>
      <c r="J62" s="56"/>
      <c r="K62" s="56"/>
      <c r="L62" s="56"/>
      <c r="M62" s="56"/>
      <c r="N62" s="56"/>
      <c r="O62" s="56"/>
      <c r="P62" s="56"/>
      <c r="Q62" s="56"/>
    </row>
    <row r="63" spans="1:17" ht="20.399999999999999">
      <c r="A63" s="56"/>
      <c r="B63" s="76">
        <v>16</v>
      </c>
      <c r="C63" s="77" t="s">
        <v>108</v>
      </c>
      <c r="D63" s="87">
        <v>1.93</v>
      </c>
      <c r="E63" s="104"/>
      <c r="F63" s="105"/>
      <c r="G63" s="79"/>
      <c r="H63" s="56"/>
      <c r="I63" s="56"/>
      <c r="J63" s="56"/>
      <c r="K63" s="56"/>
      <c r="L63" s="56"/>
      <c r="M63" s="56"/>
      <c r="N63" s="56"/>
      <c r="O63" s="56"/>
      <c r="P63" s="56"/>
      <c r="Q63" s="56"/>
    </row>
    <row r="64" spans="1:17" ht="20.399999999999999">
      <c r="A64" s="56"/>
      <c r="B64" s="76">
        <v>17</v>
      </c>
      <c r="C64" s="77" t="s">
        <v>109</v>
      </c>
      <c r="D64" s="106">
        <v>1.68</v>
      </c>
      <c r="E64" s="104"/>
      <c r="F64" s="105"/>
      <c r="G64" s="79"/>
      <c r="H64" s="56"/>
      <c r="I64" s="56"/>
      <c r="J64" s="56"/>
      <c r="K64" s="56"/>
      <c r="L64" s="56"/>
      <c r="M64" s="56"/>
      <c r="N64" s="56"/>
      <c r="O64" s="56"/>
      <c r="P64" s="56"/>
      <c r="Q64" s="56"/>
    </row>
    <row r="65" spans="1:17" ht="20.399999999999999">
      <c r="A65" s="56"/>
      <c r="B65" s="76">
        <v>18</v>
      </c>
      <c r="C65" s="77" t="s">
        <v>110</v>
      </c>
      <c r="D65" s="107">
        <v>1.67</v>
      </c>
      <c r="E65" s="104"/>
      <c r="F65" s="105"/>
      <c r="G65" s="79"/>
      <c r="H65" s="56"/>
      <c r="I65" s="56"/>
      <c r="J65" s="56"/>
      <c r="K65" s="56"/>
      <c r="L65" s="56"/>
      <c r="M65" s="56"/>
      <c r="N65" s="56"/>
      <c r="O65" s="56"/>
      <c r="P65" s="56"/>
      <c r="Q65" s="56"/>
    </row>
    <row r="66" spans="1:17" ht="20.399999999999999">
      <c r="A66" s="56"/>
      <c r="B66" s="76">
        <v>19</v>
      </c>
      <c r="C66" s="77" t="s">
        <v>111</v>
      </c>
      <c r="D66" s="108">
        <v>1.41</v>
      </c>
      <c r="E66" s="104"/>
      <c r="F66" s="105"/>
      <c r="G66" s="79"/>
      <c r="H66" s="56"/>
      <c r="I66" s="56"/>
      <c r="J66" s="56"/>
      <c r="K66" s="56"/>
      <c r="L66" s="56"/>
      <c r="M66" s="56"/>
      <c r="N66" s="56"/>
      <c r="O66" s="56"/>
      <c r="P66" s="56"/>
      <c r="Q66" s="56"/>
    </row>
    <row r="67" spans="1:17" ht="20.399999999999999">
      <c r="A67" s="56"/>
      <c r="B67" s="76">
        <v>20</v>
      </c>
      <c r="C67" s="77" t="s">
        <v>112</v>
      </c>
      <c r="D67" s="91">
        <v>1.3</v>
      </c>
      <c r="E67" s="104"/>
      <c r="F67" s="105"/>
      <c r="G67" s="79"/>
      <c r="H67" s="56"/>
      <c r="I67" s="56"/>
      <c r="J67" s="56"/>
      <c r="K67" s="56"/>
      <c r="L67" s="56"/>
      <c r="M67" s="56"/>
      <c r="N67" s="56"/>
      <c r="O67" s="56"/>
      <c r="P67" s="56"/>
      <c r="Q67" s="56"/>
    </row>
    <row r="68" spans="1:17" ht="20.399999999999999">
      <c r="A68" s="56"/>
      <c r="B68" s="76">
        <v>21</v>
      </c>
      <c r="C68" s="77" t="s">
        <v>113</v>
      </c>
      <c r="D68" s="109">
        <v>1.01</v>
      </c>
      <c r="E68" s="104"/>
      <c r="F68" s="105"/>
      <c r="G68" s="79"/>
      <c r="H68" s="56"/>
      <c r="I68" s="56"/>
      <c r="J68" s="56"/>
      <c r="K68" s="56"/>
      <c r="L68" s="56"/>
      <c r="M68" s="56"/>
      <c r="N68" s="56"/>
      <c r="O68" s="56"/>
      <c r="P68" s="56"/>
      <c r="Q68" s="56"/>
    </row>
    <row r="69" spans="1:17" ht="20.399999999999999">
      <c r="A69" s="56"/>
      <c r="B69" s="76">
        <v>22</v>
      </c>
      <c r="C69" s="77" t="s">
        <v>114</v>
      </c>
      <c r="D69" s="110">
        <v>0.98</v>
      </c>
      <c r="E69" s="104"/>
      <c r="F69" s="105"/>
      <c r="G69" s="79"/>
      <c r="H69" s="56"/>
      <c r="I69" s="56"/>
      <c r="J69" s="56"/>
      <c r="K69" s="56"/>
      <c r="L69" s="56"/>
      <c r="M69" s="56"/>
      <c r="N69" s="56"/>
      <c r="O69" s="56"/>
      <c r="P69" s="56"/>
      <c r="Q69" s="56"/>
    </row>
    <row r="70" spans="1:17" ht="20.399999999999999">
      <c r="A70" s="56"/>
      <c r="B70" s="76">
        <v>23</v>
      </c>
      <c r="C70" s="77" t="s">
        <v>115</v>
      </c>
      <c r="D70" s="111">
        <v>0.84</v>
      </c>
      <c r="E70" s="104"/>
      <c r="F70" s="105"/>
      <c r="G70" s="79"/>
      <c r="H70" s="56"/>
      <c r="I70" s="56"/>
      <c r="J70" s="56"/>
      <c r="K70" s="56"/>
      <c r="L70" s="56"/>
      <c r="M70" s="56"/>
      <c r="N70" s="56"/>
      <c r="O70" s="56"/>
      <c r="P70" s="56"/>
      <c r="Q70" s="56"/>
    </row>
    <row r="71" spans="1:17" ht="20.399999999999999">
      <c r="A71" s="56"/>
      <c r="B71" s="76">
        <v>24</v>
      </c>
      <c r="C71" s="77" t="s">
        <v>116</v>
      </c>
      <c r="D71" s="112">
        <v>0.77</v>
      </c>
      <c r="E71" s="104"/>
      <c r="F71" s="105"/>
      <c r="G71" s="79"/>
      <c r="H71" s="56"/>
      <c r="I71" s="56"/>
      <c r="J71" s="56"/>
      <c r="K71" s="56"/>
      <c r="L71" s="56"/>
      <c r="M71" s="56"/>
      <c r="N71" s="56"/>
      <c r="O71" s="56"/>
      <c r="P71" s="56"/>
      <c r="Q71" s="56"/>
    </row>
    <row r="72" spans="1:17" ht="20.399999999999999">
      <c r="A72" s="56"/>
      <c r="B72" s="76">
        <v>25</v>
      </c>
      <c r="C72" s="77" t="s">
        <v>117</v>
      </c>
      <c r="D72" s="113">
        <v>0.57999999999999996</v>
      </c>
      <c r="E72" s="104"/>
      <c r="F72" s="105"/>
      <c r="G72" s="79"/>
      <c r="H72" s="56"/>
      <c r="I72" s="56"/>
      <c r="J72" s="56"/>
      <c r="K72" s="56"/>
      <c r="L72" s="56"/>
      <c r="M72" s="56"/>
      <c r="N72" s="56"/>
      <c r="O72" s="56"/>
      <c r="P72" s="56"/>
      <c r="Q72" s="56"/>
    </row>
    <row r="73" spans="1:17" ht="20.399999999999999">
      <c r="A73" s="56"/>
      <c r="B73" s="76">
        <v>26</v>
      </c>
      <c r="C73" s="77" t="s">
        <v>118</v>
      </c>
      <c r="D73" s="114">
        <v>0.5</v>
      </c>
      <c r="E73" s="104"/>
      <c r="F73" s="105"/>
      <c r="G73" s="79"/>
      <c r="H73" s="56"/>
      <c r="I73" s="56"/>
      <c r="J73" s="56"/>
      <c r="K73" s="56"/>
      <c r="L73" s="56"/>
      <c r="M73" s="56"/>
      <c r="N73" s="56"/>
      <c r="O73" s="56"/>
      <c r="P73" s="56"/>
      <c r="Q73" s="56"/>
    </row>
    <row r="74" spans="1:17" ht="20.399999999999999">
      <c r="A74" s="56"/>
      <c r="B74" s="76">
        <v>27</v>
      </c>
      <c r="C74" s="77" t="s">
        <v>119</v>
      </c>
      <c r="D74" s="115">
        <v>0.44</v>
      </c>
      <c r="E74" s="104"/>
      <c r="F74" s="105"/>
      <c r="G74" s="79"/>
      <c r="H74" s="56"/>
      <c r="I74" s="56"/>
      <c r="J74" s="56"/>
      <c r="K74" s="56"/>
      <c r="L74" s="56"/>
      <c r="M74" s="56"/>
      <c r="N74" s="56"/>
      <c r="O74" s="56"/>
      <c r="P74" s="56"/>
      <c r="Q74" s="56"/>
    </row>
    <row r="75" spans="1:17" ht="20.399999999999999">
      <c r="A75" s="56"/>
      <c r="B75" s="76">
        <v>28</v>
      </c>
      <c r="C75" s="77" t="s">
        <v>120</v>
      </c>
      <c r="D75" s="116">
        <v>0.42</v>
      </c>
      <c r="E75" s="104"/>
      <c r="F75" s="105"/>
      <c r="G75" s="79"/>
      <c r="H75" s="56"/>
      <c r="I75" s="56"/>
      <c r="J75" s="56"/>
      <c r="K75" s="56"/>
      <c r="L75" s="56"/>
      <c r="M75" s="56"/>
      <c r="N75" s="56"/>
      <c r="O75" s="56"/>
      <c r="P75" s="56"/>
      <c r="Q75" s="56"/>
    </row>
    <row r="76" spans="1:17" ht="20.399999999999999">
      <c r="A76" s="56"/>
      <c r="B76" s="76">
        <v>29</v>
      </c>
      <c r="C76" s="77" t="s">
        <v>121</v>
      </c>
      <c r="D76" s="117">
        <v>0.22</v>
      </c>
      <c r="E76" s="104"/>
      <c r="F76" s="105"/>
      <c r="G76" s="79"/>
      <c r="H76" s="56"/>
      <c r="I76" s="56"/>
      <c r="J76" s="56"/>
      <c r="K76" s="56"/>
      <c r="L76" s="56"/>
      <c r="M76" s="56"/>
      <c r="N76" s="56"/>
      <c r="O76" s="56"/>
      <c r="P76" s="56"/>
      <c r="Q76" s="56"/>
    </row>
    <row r="77" spans="1:17" ht="20.399999999999999">
      <c r="A77" s="56"/>
      <c r="B77" s="76">
        <v>30</v>
      </c>
      <c r="C77" s="77" t="s">
        <v>122</v>
      </c>
      <c r="D77" s="118">
        <v>0.19</v>
      </c>
      <c r="E77" s="104"/>
      <c r="F77" s="105"/>
      <c r="G77" s="79"/>
      <c r="H77" s="56"/>
      <c r="I77" s="56"/>
      <c r="J77" s="56"/>
      <c r="K77" s="56"/>
      <c r="L77" s="56"/>
      <c r="M77" s="56"/>
      <c r="N77" s="56"/>
      <c r="O77" s="56"/>
      <c r="P77" s="56"/>
      <c r="Q77" s="56"/>
    </row>
    <row r="78" spans="1:17" ht="20.399999999999999">
      <c r="A78" s="56"/>
      <c r="B78" s="76">
        <v>31</v>
      </c>
      <c r="C78" s="77" t="s">
        <v>123</v>
      </c>
      <c r="D78" s="101">
        <v>0.03</v>
      </c>
      <c r="E78" s="104"/>
      <c r="F78" s="105"/>
      <c r="G78" s="79"/>
      <c r="H78" s="56"/>
      <c r="I78" s="56"/>
      <c r="J78" s="56"/>
      <c r="K78" s="56"/>
      <c r="L78" s="56"/>
      <c r="M78" s="56"/>
      <c r="N78" s="56"/>
      <c r="O78" s="56"/>
      <c r="P78" s="56"/>
      <c r="Q78" s="56"/>
    </row>
  </sheetData>
  <mergeCells count="13">
    <mergeCell ref="H11:H12"/>
    <mergeCell ref="I11:I12"/>
    <mergeCell ref="H45:Q54"/>
    <mergeCell ref="G46:G47"/>
    <mergeCell ref="B11:B12"/>
    <mergeCell ref="C11:C12"/>
    <mergeCell ref="D11:E11"/>
    <mergeCell ref="F11:G11"/>
    <mergeCell ref="B46:B47"/>
    <mergeCell ref="C46:C47"/>
    <mergeCell ref="D46:D47"/>
    <mergeCell ref="E46:E47"/>
    <mergeCell ref="F46:F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3"/>
  <sheetViews>
    <sheetView workbookViewId="0"/>
  </sheetViews>
  <sheetFormatPr defaultColWidth="14.44140625" defaultRowHeight="15" customHeight="1"/>
  <sheetData>
    <row r="1" spans="1:26" ht="14.4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26" ht="15" customHeight="1">
      <c r="A2" s="119"/>
      <c r="B2" s="120" t="s">
        <v>156</v>
      </c>
      <c r="C2" s="119"/>
      <c r="D2" s="119"/>
      <c r="E2" s="119"/>
      <c r="F2" s="11" t="s">
        <v>40</v>
      </c>
      <c r="G2" s="11" t="s">
        <v>41</v>
      </c>
      <c r="H2" s="11" t="s">
        <v>42</v>
      </c>
      <c r="I2" s="11" t="s">
        <v>43</v>
      </c>
      <c r="J2" s="11" t="s">
        <v>44</v>
      </c>
      <c r="K2" s="11" t="s">
        <v>45</v>
      </c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ht="14.4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1:26" ht="14.4">
      <c r="A4" s="119"/>
      <c r="B4" s="119" t="s">
        <v>157</v>
      </c>
      <c r="C4" s="119"/>
      <c r="D4" s="121">
        <v>0.18</v>
      </c>
      <c r="E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26" ht="14.4">
      <c r="A5" s="119"/>
      <c r="B5" s="119" t="s">
        <v>158</v>
      </c>
      <c r="C5" s="119"/>
      <c r="D5" s="121">
        <v>0.65</v>
      </c>
      <c r="E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26" ht="14.4">
      <c r="A6" s="119"/>
      <c r="B6" s="119"/>
      <c r="C6" s="119"/>
      <c r="D6" s="119"/>
      <c r="E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</row>
    <row r="7" spans="1:26" ht="14.4">
      <c r="A7" s="119"/>
      <c r="B7" s="119"/>
      <c r="C7" s="119" t="s">
        <v>159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</row>
    <row r="8" spans="1:26" ht="14.4">
      <c r="A8" s="119"/>
      <c r="B8" s="119" t="s">
        <v>160</v>
      </c>
      <c r="C8" s="119"/>
      <c r="D8" s="119" t="s">
        <v>161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</row>
    <row r="9" spans="1:26" ht="14.4">
      <c r="A9" s="119"/>
      <c r="B9" s="119">
        <v>34</v>
      </c>
      <c r="C9" s="119"/>
      <c r="D9" s="119">
        <v>24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6" ht="14.4">
      <c r="A10" s="119"/>
      <c r="B10" s="119"/>
      <c r="C10" s="119"/>
      <c r="D10" s="119" t="s">
        <v>162</v>
      </c>
      <c r="E10" s="119" t="s">
        <v>163</v>
      </c>
      <c r="F10" s="119" t="s">
        <v>164</v>
      </c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spans="1:26" ht="14.4">
      <c r="A11" s="119"/>
      <c r="B11" s="119"/>
      <c r="C11" s="119"/>
      <c r="D11" s="119"/>
      <c r="E11" s="119" t="s">
        <v>165</v>
      </c>
      <c r="F11" s="119" t="s">
        <v>166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6" ht="14.4">
      <c r="A12" s="119"/>
      <c r="B12" s="119"/>
      <c r="C12" s="119"/>
      <c r="D12" s="119"/>
      <c r="E12" s="119" t="s">
        <v>167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spans="1:26" ht="14.4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</row>
    <row r="14" spans="1:26" ht="14.4">
      <c r="A14" s="119"/>
      <c r="B14" s="119" t="s">
        <v>168</v>
      </c>
      <c r="C14" s="119" t="s">
        <v>169</v>
      </c>
      <c r="D14" s="119"/>
      <c r="E14" s="119" t="s">
        <v>170</v>
      </c>
      <c r="F14" s="119"/>
      <c r="G14" s="119" t="s">
        <v>171</v>
      </c>
      <c r="H14" s="119"/>
      <c r="I14" s="119" t="s">
        <v>172</v>
      </c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1:26" ht="14.4">
      <c r="A15" s="119"/>
      <c r="B15" s="119"/>
      <c r="C15" s="119"/>
      <c r="D15" s="119"/>
      <c r="E15" s="119" t="s">
        <v>173</v>
      </c>
      <c r="F15" s="119"/>
      <c r="G15" s="119"/>
      <c r="H15" s="119"/>
      <c r="I15" s="119" t="s">
        <v>174</v>
      </c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1:26" ht="14.4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</row>
    <row r="17" spans="1:26" ht="14.4">
      <c r="A17" s="119"/>
      <c r="B17" s="119" t="s">
        <v>175</v>
      </c>
      <c r="C17" s="119"/>
      <c r="D17" s="119"/>
      <c r="E17" s="119">
        <v>3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</row>
    <row r="18" spans="1:26" ht="14.4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</row>
    <row r="19" spans="1:26" ht="14.4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</row>
    <row r="20" spans="1:26" ht="14.4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</row>
    <row r="21" spans="1:26" ht="14.4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</row>
    <row r="22" spans="1:26" ht="14.4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</row>
    <row r="23" spans="1:26" ht="14.4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</row>
    <row r="24" spans="1:26" ht="14.4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</row>
    <row r="25" spans="1:26" ht="14.4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</row>
    <row r="26" spans="1:26" ht="14.4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</row>
    <row r="27" spans="1:26" ht="14.4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</row>
    <row r="28" spans="1:26" ht="14.4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</row>
    <row r="29" spans="1:26" ht="14.4">
      <c r="A29" s="119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</row>
    <row r="30" spans="1:26" ht="14.4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spans="1:26" ht="14.4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spans="1:26" ht="14.4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</row>
    <row r="33" spans="1:26" ht="14.4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</row>
    <row r="34" spans="1:26" ht="14.4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</row>
    <row r="35" spans="1:26" ht="14.4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</row>
    <row r="36" spans="1:26" ht="14.4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</row>
    <row r="37" spans="1:26" ht="14.4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spans="1:26" ht="14.4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spans="1:26" ht="14.4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</row>
    <row r="40" spans="1:26" ht="14.4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spans="1:26" ht="14.4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spans="1:26" ht="14.4">
      <c r="A42" s="119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</row>
    <row r="43" spans="1:26" ht="14.4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</row>
    <row r="44" spans="1:26" ht="14.4">
      <c r="A44" s="119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</row>
    <row r="45" spans="1:26" ht="14.4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</row>
    <row r="46" spans="1:26" ht="14.4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</row>
    <row r="47" spans="1:26" ht="14.4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</row>
    <row r="48" spans="1:26" ht="14.4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</row>
    <row r="49" spans="1:26" ht="14.4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</row>
    <row r="50" spans="1:26" ht="14.4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</row>
    <row r="51" spans="1:26" ht="14.4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</row>
    <row r="52" spans="1:26" ht="14.4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</row>
    <row r="53" spans="1:26" ht="14.4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</row>
    <row r="54" spans="1:26" ht="14.4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</row>
    <row r="55" spans="1:26" ht="14.4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</row>
    <row r="56" spans="1:26" ht="14.4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</row>
    <row r="57" spans="1:26" ht="14.4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</row>
    <row r="58" spans="1:26" ht="14.4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</row>
    <row r="59" spans="1:26" ht="28.8">
      <c r="A59" s="119"/>
      <c r="B59" s="1" t="s">
        <v>176</v>
      </c>
      <c r="C59" s="24" t="s">
        <v>33</v>
      </c>
      <c r="E59" s="24" t="s">
        <v>177</v>
      </c>
      <c r="G59" s="24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</row>
    <row r="60" spans="1:26" ht="14.4">
      <c r="A60" s="119"/>
      <c r="B60" s="1" t="s">
        <v>178</v>
      </c>
      <c r="C60" s="1">
        <f ca="1">IFERROR(__xludf.DUMMYFUNCTION("GOOGLEFINANCE(C59,""PRICE"")"),1407.3)</f>
        <v>1407.3</v>
      </c>
      <c r="E60" s="122">
        <v>0.17</v>
      </c>
      <c r="G60" s="122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</row>
    <row r="61" spans="1:26" ht="14.4">
      <c r="A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</row>
    <row r="62" spans="1:26" ht="14.4">
      <c r="A62" s="119" t="s">
        <v>179</v>
      </c>
      <c r="B62" s="123"/>
      <c r="C62" s="123" t="s">
        <v>180</v>
      </c>
      <c r="D62" s="123" t="s">
        <v>181</v>
      </c>
      <c r="E62" s="123" t="s">
        <v>182</v>
      </c>
      <c r="F62" s="123" t="s">
        <v>183</v>
      </c>
      <c r="G62" s="123" t="s">
        <v>184</v>
      </c>
      <c r="H62" s="123" t="s">
        <v>185</v>
      </c>
      <c r="J62" s="123" t="s">
        <v>186</v>
      </c>
      <c r="K62" s="123" t="s">
        <v>187</v>
      </c>
      <c r="L62" s="123" t="s">
        <v>180</v>
      </c>
      <c r="M62" s="123" t="s">
        <v>185</v>
      </c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</row>
    <row r="63" spans="1:26" ht="14.4">
      <c r="A63" s="119"/>
      <c r="B63" s="11" t="s">
        <v>7</v>
      </c>
      <c r="C63" s="11">
        <v>135924</v>
      </c>
      <c r="D63" s="11">
        <v>147892</v>
      </c>
      <c r="E63" s="11">
        <v>123570</v>
      </c>
      <c r="F63" s="11">
        <v>107250</v>
      </c>
      <c r="G63" s="11">
        <v>82960</v>
      </c>
      <c r="H63" s="26">
        <f t="shared" ref="H63:H64" si="0">(C63/G63)^(1/5)-1</f>
        <v>0.10378752314999007</v>
      </c>
      <c r="J63" s="11" t="s">
        <v>7</v>
      </c>
      <c r="K63" s="11">
        <v>33942</v>
      </c>
      <c r="L63" s="11">
        <v>35607</v>
      </c>
      <c r="M63" s="15">
        <f t="shared" ref="M63:M66" si="1">(K63/L63)^(1/1)-1</f>
        <v>-4.6760468447215486E-2</v>
      </c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spans="1:26" ht="14.4">
      <c r="A64" s="119"/>
      <c r="B64" s="11" t="s">
        <v>8</v>
      </c>
      <c r="C64" s="11">
        <v>11938</v>
      </c>
      <c r="D64" s="11">
        <v>10493</v>
      </c>
      <c r="E64" s="11">
        <v>8620</v>
      </c>
      <c r="F64" s="11">
        <v>7020</v>
      </c>
      <c r="G64" s="11">
        <v>5070</v>
      </c>
      <c r="H64" s="26">
        <f t="shared" si="0"/>
        <v>0.18681963576148597</v>
      </c>
      <c r="J64" s="11" t="s">
        <v>8</v>
      </c>
      <c r="K64" s="11">
        <v>3981</v>
      </c>
      <c r="L64" s="11">
        <v>3098</v>
      </c>
      <c r="M64" s="15">
        <f t="shared" si="1"/>
        <v>0.28502259522272433</v>
      </c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spans="1:26" ht="14.4">
      <c r="A65" s="119"/>
      <c r="B65" s="11" t="s">
        <v>188</v>
      </c>
      <c r="C65" s="11">
        <v>26.27</v>
      </c>
      <c r="D65" s="11">
        <v>23.11</v>
      </c>
      <c r="E65" s="11">
        <v>19.010000000000002</v>
      </c>
      <c r="F65" s="11"/>
      <c r="G65" s="11"/>
      <c r="J65" s="11" t="s">
        <v>188</v>
      </c>
      <c r="K65" s="11">
        <v>8.76</v>
      </c>
      <c r="L65" s="11">
        <v>6.82</v>
      </c>
      <c r="M65" s="15">
        <f t="shared" si="1"/>
        <v>0.28445747800586507</v>
      </c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</row>
    <row r="66" spans="1:26" ht="14.4">
      <c r="A66" s="119"/>
      <c r="B66" s="11" t="s">
        <v>20</v>
      </c>
      <c r="C66" s="17">
        <f t="shared" ref="C66:G66" si="2">(100*C64)/C63</f>
        <v>8.7828492392807753</v>
      </c>
      <c r="D66" s="17">
        <f t="shared" si="2"/>
        <v>7.0950423281854329</v>
      </c>
      <c r="E66" s="17">
        <f t="shared" si="2"/>
        <v>6.9758031884761671</v>
      </c>
      <c r="F66" s="17">
        <f t="shared" si="2"/>
        <v>6.5454545454545459</v>
      </c>
      <c r="G66" s="17">
        <f t="shared" si="2"/>
        <v>6.1113789778206362</v>
      </c>
      <c r="J66" s="11" t="s">
        <v>189</v>
      </c>
      <c r="K66" s="17">
        <f t="shared" ref="K66:L66" si="3">(100*K64)/K63</f>
        <v>11.728831536149903</v>
      </c>
      <c r="L66" s="17">
        <f t="shared" si="3"/>
        <v>8.700536411379785</v>
      </c>
      <c r="M66" s="15">
        <f t="shared" si="1"/>
        <v>0.34805843934050862</v>
      </c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</row>
    <row r="67" spans="1:26" ht="14.4">
      <c r="A67" s="119"/>
      <c r="B67" s="124" t="s">
        <v>190</v>
      </c>
      <c r="C67" s="125">
        <v>7.9399999999999998E-2</v>
      </c>
      <c r="D67" s="125">
        <v>9.4E-2</v>
      </c>
      <c r="E67" s="126"/>
      <c r="F67" s="126"/>
      <c r="G67" s="127"/>
      <c r="J67" s="11"/>
      <c r="K67" s="11"/>
      <c r="L67" s="11"/>
      <c r="M67" s="11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</row>
    <row r="68" spans="1:26" ht="14.4">
      <c r="A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</row>
    <row r="69" spans="1:26" ht="14.4">
      <c r="A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</row>
    <row r="70" spans="1:26" ht="14.4">
      <c r="A70" s="119"/>
      <c r="B70" s="123"/>
      <c r="C70" s="123">
        <v>2021</v>
      </c>
      <c r="D70" s="123">
        <v>2025</v>
      </c>
      <c r="E70" s="123">
        <v>2030</v>
      </c>
      <c r="F70" s="123"/>
      <c r="H70" s="1" t="s">
        <v>191</v>
      </c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</row>
    <row r="71" spans="1:26" ht="14.4">
      <c r="A71" s="119"/>
      <c r="B71" s="11" t="s">
        <v>7</v>
      </c>
      <c r="C71" s="128">
        <v>129568.13008678069</v>
      </c>
      <c r="D71" s="128">
        <v>192326.93637177744</v>
      </c>
      <c r="E71" s="128">
        <v>315113.86812195601</v>
      </c>
      <c r="F71" s="11"/>
      <c r="H71" s="1" t="s">
        <v>192</v>
      </c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</row>
    <row r="72" spans="1:26" ht="14.4">
      <c r="A72" s="119"/>
      <c r="B72" s="11" t="s">
        <v>8</v>
      </c>
      <c r="C72" s="128">
        <v>15340.599741768883</v>
      </c>
      <c r="D72" s="128">
        <v>30435.555368909412</v>
      </c>
      <c r="E72" s="128">
        <v>71664.62721775948</v>
      </c>
      <c r="F72" s="11"/>
      <c r="H72" s="1" t="s">
        <v>193</v>
      </c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</row>
    <row r="73" spans="1:26" ht="14.4">
      <c r="A73" s="119"/>
      <c r="B73" s="11" t="s">
        <v>188</v>
      </c>
      <c r="C73" s="128">
        <v>33.742697947214076</v>
      </c>
      <c r="D73" s="128">
        <v>66.945084869961022</v>
      </c>
      <c r="E73" s="128">
        <v>157.63124717506798</v>
      </c>
      <c r="F73" s="17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</row>
    <row r="74" spans="1:26" ht="14.4">
      <c r="A74" s="119"/>
      <c r="B74" s="11" t="s">
        <v>194</v>
      </c>
      <c r="C74" s="50">
        <v>1012.2809384164223</v>
      </c>
      <c r="D74" s="50">
        <v>1673.6271217490255</v>
      </c>
      <c r="E74" s="50">
        <v>3940.7811793766996</v>
      </c>
      <c r="F74" s="11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</row>
    <row r="75" spans="1:26" ht="14.4">
      <c r="A75" s="119"/>
      <c r="B75" s="124" t="s">
        <v>195</v>
      </c>
      <c r="C75" s="125">
        <v>1.78E-2</v>
      </c>
      <c r="D75" s="125">
        <v>2.3199999999999998E-2</v>
      </c>
      <c r="E75" s="1"/>
      <c r="F75" s="1" t="s">
        <v>196</v>
      </c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</row>
    <row r="76" spans="1:26" ht="14.4">
      <c r="A76" s="119"/>
      <c r="B76" s="1"/>
      <c r="C76" s="1"/>
      <c r="D76" s="1"/>
      <c r="E76" s="1"/>
      <c r="F76" s="1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</row>
    <row r="77" spans="1:26" ht="14.4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</row>
    <row r="78" spans="1:26" ht="14.4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</row>
    <row r="79" spans="1:26" ht="14.4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</row>
    <row r="80" spans="1:26" ht="14.4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</row>
    <row r="81" spans="1:26" ht="14.4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</row>
    <row r="82" spans="1:26" ht="14.4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</row>
    <row r="83" spans="1:26" ht="14.4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</row>
    <row r="84" spans="1:26" ht="14.4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</row>
    <row r="85" spans="1:26" ht="14.4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</row>
    <row r="86" spans="1:26" ht="14.4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</row>
    <row r="87" spans="1:26" ht="14.4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</row>
    <row r="88" spans="1:26" ht="14.4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</row>
    <row r="89" spans="1:26" ht="14.4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</row>
    <row r="90" spans="1:26" ht="14.4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</row>
    <row r="91" spans="1:26" ht="14.4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</row>
    <row r="92" spans="1:26" ht="14.4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</row>
    <row r="93" spans="1:26" ht="14.4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</row>
    <row r="94" spans="1:26" ht="14.4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</row>
    <row r="95" spans="1:26" ht="14.4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</row>
    <row r="96" spans="1:26" ht="14.4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</row>
    <row r="97" spans="1:26" ht="14.4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</row>
    <row r="98" spans="1:26" ht="14.4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</row>
    <row r="99" spans="1:26" ht="14.4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</row>
    <row r="100" spans="1:26" ht="14.4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</row>
    <row r="101" spans="1:26" ht="14.4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</row>
    <row r="102" spans="1:26" ht="14.4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</row>
    <row r="103" spans="1:26" ht="14.4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</row>
    <row r="104" spans="1:26" ht="14.4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</row>
    <row r="105" spans="1:26" ht="14.4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</row>
    <row r="106" spans="1:26" ht="14.4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</row>
    <row r="107" spans="1:26" ht="14.4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</row>
    <row r="108" spans="1:26" ht="14.4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</row>
    <row r="109" spans="1:26" ht="14.4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</row>
    <row r="110" spans="1:26" ht="14.4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</row>
    <row r="111" spans="1:26" ht="14.4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</row>
    <row r="112" spans="1:26" ht="14.4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</row>
    <row r="113" spans="1:26" ht="14.4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</row>
    <row r="114" spans="1:26" ht="14.4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</row>
    <row r="115" spans="1:26" ht="14.4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</row>
    <row r="116" spans="1:26" ht="14.4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</row>
    <row r="117" spans="1:26" ht="14.4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</row>
    <row r="118" spans="1:26" ht="14.4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</row>
    <row r="119" spans="1:26" ht="14.4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</row>
    <row r="120" spans="1:26" ht="14.4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</row>
    <row r="121" spans="1:26" ht="14.4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</row>
    <row r="122" spans="1:26" ht="14.4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</row>
    <row r="123" spans="1:26" ht="14.4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</row>
    <row r="124" spans="1:26" ht="14.4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</row>
    <row r="125" spans="1:26" ht="14.4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</row>
    <row r="126" spans="1:26" ht="14.4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</row>
    <row r="127" spans="1:26" ht="14.4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</row>
    <row r="128" spans="1:26" ht="14.4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</row>
    <row r="129" spans="1:26" ht="14.4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</row>
    <row r="130" spans="1:26" ht="14.4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</row>
    <row r="131" spans="1:26" ht="14.4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</row>
    <row r="132" spans="1:26" ht="14.4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</row>
    <row r="133" spans="1:26" ht="14.4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</row>
    <row r="134" spans="1:26" ht="14.4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</row>
    <row r="135" spans="1:26" ht="14.4">
      <c r="A135" s="119"/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</row>
    <row r="136" spans="1:26" ht="14.4">
      <c r="A136" s="119"/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spans="1:26" ht="14.4">
      <c r="A137" s="119"/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spans="1:26" ht="14.4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spans="1:26" ht="14.4">
      <c r="A139" s="119"/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spans="1:26" ht="14.4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spans="1:26" ht="14.4">
      <c r="A141" s="119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</row>
    <row r="142" spans="1:26" ht="14.4">
      <c r="A142" s="119"/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</row>
    <row r="143" spans="1:26" ht="14.4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</row>
    <row r="144" spans="1:26" ht="14.4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</row>
    <row r="145" spans="1:26" ht="14.4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</row>
    <row r="146" spans="1:26" ht="14.4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</row>
    <row r="147" spans="1:26" ht="14.4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</row>
    <row r="148" spans="1:26" ht="14.4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</row>
    <row r="149" spans="1:26" ht="14.4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</row>
    <row r="150" spans="1:26" ht="14.4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</row>
    <row r="151" spans="1:26" ht="14.4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</row>
    <row r="152" spans="1:26" ht="14.4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</row>
    <row r="153" spans="1:26" ht="14.4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spans="1:26" ht="14.4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spans="1:26" ht="14.4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</row>
    <row r="156" spans="1:26" ht="14.4">
      <c r="A156" s="119"/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spans="1:26" ht="14.4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</row>
    <row r="158" spans="1:26" ht="14.4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spans="1:26" ht="14.4">
      <c r="A159" s="119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</row>
    <row r="160" spans="1:26" ht="14.4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</row>
    <row r="161" spans="1:26" ht="14.4">
      <c r="A161" s="119"/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</row>
    <row r="162" spans="1:26" ht="14.4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spans="1:26" ht="14.4">
      <c r="A163" s="119"/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</row>
    <row r="164" spans="1:26" ht="14.4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</row>
    <row r="165" spans="1:26" ht="14.4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</row>
    <row r="166" spans="1:26" ht="14.4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</row>
    <row r="167" spans="1:26" ht="14.4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</row>
    <row r="168" spans="1:26" ht="14.4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</row>
    <row r="169" spans="1:26" ht="14.4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spans="1:26" ht="14.4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spans="1:26" ht="14.4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spans="1:26" ht="14.4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</row>
    <row r="173" spans="1:26" ht="14.4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spans="1:26" ht="14.4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</row>
    <row r="175" spans="1:26" ht="14.4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</row>
    <row r="176" spans="1:26" ht="14.4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</row>
    <row r="177" spans="1:26" ht="14.4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</row>
    <row r="178" spans="1:26" ht="14.4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spans="1:26" ht="14.4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spans="1:26" ht="14.4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</row>
    <row r="181" spans="1:26" ht="14.4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</row>
    <row r="182" spans="1:26" ht="14.4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</row>
    <row r="183" spans="1:26" ht="14.4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</row>
    <row r="184" spans="1:26" ht="14.4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</row>
    <row r="185" spans="1:26" ht="14.4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</row>
    <row r="186" spans="1:26" ht="14.4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</row>
    <row r="187" spans="1:26" ht="14.4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</row>
    <row r="188" spans="1:26" ht="14.4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</row>
    <row r="189" spans="1:26" ht="14.4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</row>
    <row r="190" spans="1:26" ht="14.4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</row>
    <row r="191" spans="1:26" ht="14.4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</row>
    <row r="192" spans="1:26" ht="14.4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</row>
    <row r="193" spans="1:26" ht="14.4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</row>
    <row r="194" spans="1:26" ht="14.4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</row>
    <row r="195" spans="1:26" ht="14.4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</row>
    <row r="196" spans="1:26" ht="14.4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</row>
    <row r="197" spans="1:26" ht="14.4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</row>
    <row r="198" spans="1:26" ht="14.4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</row>
    <row r="199" spans="1:26" ht="14.4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</row>
    <row r="200" spans="1:26" ht="14.4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</row>
    <row r="201" spans="1:26" ht="14.4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</row>
    <row r="202" spans="1:26" ht="14.4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</row>
    <row r="203" spans="1:26" ht="14.4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</row>
    <row r="204" spans="1:26" ht="14.4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</row>
    <row r="205" spans="1:26" ht="14.4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</row>
    <row r="206" spans="1:26" ht="14.4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</row>
    <row r="207" spans="1:26" ht="14.4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</row>
    <row r="208" spans="1:26" ht="14.4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</row>
    <row r="209" spans="1:26" ht="14.4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</row>
    <row r="210" spans="1:26" ht="14.4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</row>
    <row r="211" spans="1:26" ht="14.4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</row>
    <row r="212" spans="1:26" ht="14.4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</row>
    <row r="213" spans="1:26" ht="14.4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</row>
    <row r="214" spans="1:26" ht="14.4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</row>
    <row r="215" spans="1:26" ht="14.4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</row>
    <row r="216" spans="1:26" ht="14.4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</row>
    <row r="217" spans="1:26" ht="14.4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</row>
    <row r="218" spans="1:26" ht="14.4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</row>
    <row r="219" spans="1:26" ht="14.4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</row>
    <row r="220" spans="1:26" ht="14.4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</row>
    <row r="221" spans="1:26" ht="14.4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</row>
    <row r="222" spans="1:26" ht="14.4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</row>
    <row r="223" spans="1:26" ht="14.4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</row>
    <row r="224" spans="1:26" ht="14.4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</row>
    <row r="225" spans="1:26" ht="14.4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</row>
    <row r="226" spans="1:26" ht="14.4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</row>
    <row r="227" spans="1:26" ht="14.4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</row>
    <row r="228" spans="1:26" ht="14.4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</row>
    <row r="229" spans="1:26" ht="14.4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</row>
    <row r="230" spans="1:26" ht="14.4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</row>
    <row r="231" spans="1:26" ht="14.4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</row>
    <row r="232" spans="1:26" ht="14.4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</row>
    <row r="233" spans="1:26" ht="14.4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</row>
    <row r="234" spans="1:26" ht="14.4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</row>
    <row r="235" spans="1:26" ht="14.4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</row>
    <row r="236" spans="1:26" ht="14.4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</row>
    <row r="237" spans="1:26" ht="14.4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</row>
    <row r="238" spans="1:26" ht="14.4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</row>
    <row r="239" spans="1:26" ht="14.4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</row>
    <row r="240" spans="1:26" ht="14.4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</row>
    <row r="241" spans="1:26" ht="14.4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</row>
    <row r="242" spans="1:26" ht="14.4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</row>
    <row r="243" spans="1:26" ht="14.4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</row>
    <row r="244" spans="1:26" ht="14.4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</row>
    <row r="245" spans="1:26" ht="14.4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</row>
    <row r="246" spans="1:26" ht="14.4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</row>
    <row r="247" spans="1:26" ht="14.4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</row>
    <row r="248" spans="1:26" ht="14.4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</row>
    <row r="249" spans="1:26" ht="14.4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</row>
    <row r="250" spans="1:26" ht="14.4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</row>
    <row r="251" spans="1:26" ht="14.4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</row>
    <row r="252" spans="1:26" ht="14.4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</row>
    <row r="253" spans="1:26" ht="14.4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</row>
    <row r="254" spans="1:26" ht="14.4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</row>
    <row r="255" spans="1:26" ht="14.4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</row>
    <row r="256" spans="1:26" ht="14.4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</row>
    <row r="257" spans="1:26" ht="14.4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</row>
    <row r="258" spans="1:26" ht="14.4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</row>
    <row r="259" spans="1:26" ht="14.4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</row>
    <row r="260" spans="1:26" ht="14.4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</row>
    <row r="261" spans="1:26" ht="14.4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</row>
    <row r="262" spans="1:26" ht="14.4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</row>
    <row r="263" spans="1:26" ht="14.4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</row>
    <row r="264" spans="1:26" ht="14.4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</row>
    <row r="265" spans="1:26" ht="14.4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</row>
    <row r="266" spans="1:26" ht="14.4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</row>
    <row r="267" spans="1:26" ht="14.4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</row>
    <row r="268" spans="1:26" ht="14.4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</row>
    <row r="269" spans="1:26" ht="14.4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</row>
    <row r="270" spans="1:26" ht="14.4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</row>
    <row r="271" spans="1:26" ht="14.4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</row>
    <row r="272" spans="1:26" ht="14.4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</row>
    <row r="273" spans="1:26" ht="14.4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</row>
    <row r="274" spans="1:26" ht="14.4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</row>
    <row r="275" spans="1:26" ht="14.4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</row>
    <row r="276" spans="1:26" ht="14.4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</row>
    <row r="277" spans="1:26" ht="14.4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</row>
    <row r="278" spans="1:26" ht="14.4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</row>
    <row r="279" spans="1:26" ht="14.4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</row>
    <row r="280" spans="1:26" ht="14.4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</row>
    <row r="281" spans="1:26" ht="14.4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</row>
    <row r="282" spans="1:26" ht="14.4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</row>
    <row r="283" spans="1:26" ht="14.4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</row>
    <row r="284" spans="1:26" ht="14.4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</row>
    <row r="285" spans="1:26" ht="14.4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</row>
    <row r="286" spans="1:26" ht="14.4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</row>
    <row r="287" spans="1:26" ht="14.4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</row>
    <row r="288" spans="1:26" ht="14.4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</row>
    <row r="289" spans="1:26" ht="14.4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</row>
    <row r="290" spans="1:26" ht="14.4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</row>
    <row r="291" spans="1:26" ht="14.4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  <c r="Z291" s="119"/>
    </row>
    <row r="292" spans="1:26" ht="14.4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</row>
    <row r="293" spans="1:26" ht="14.4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</row>
    <row r="294" spans="1:26" ht="14.4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</row>
    <row r="295" spans="1:26" ht="14.4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</row>
    <row r="296" spans="1:26" ht="14.4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</row>
    <row r="297" spans="1:26" ht="14.4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</row>
    <row r="298" spans="1:26" ht="14.4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</row>
    <row r="299" spans="1:26" ht="14.4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</row>
    <row r="300" spans="1:26" ht="14.4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</row>
    <row r="301" spans="1:26" ht="14.4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</row>
    <row r="302" spans="1:26" ht="14.4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</row>
    <row r="303" spans="1:26" ht="14.4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</row>
    <row r="304" spans="1:26" ht="14.4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</row>
    <row r="305" spans="1:26" ht="14.4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</row>
    <row r="306" spans="1:26" ht="14.4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</row>
    <row r="307" spans="1:26" ht="14.4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</row>
    <row r="308" spans="1:26" ht="14.4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</row>
    <row r="309" spans="1:26" ht="14.4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</row>
    <row r="310" spans="1:26" ht="14.4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</row>
    <row r="311" spans="1:26" ht="14.4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</row>
    <row r="312" spans="1:26" ht="14.4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</row>
    <row r="313" spans="1:26" ht="14.4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</row>
    <row r="314" spans="1:26" ht="14.4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</row>
    <row r="315" spans="1:26" ht="14.4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</row>
    <row r="316" spans="1:26" ht="14.4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</row>
    <row r="317" spans="1:26" ht="14.4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</row>
    <row r="318" spans="1:26" ht="14.4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</row>
    <row r="319" spans="1:26" ht="14.4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</row>
    <row r="320" spans="1:26" ht="14.4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</row>
    <row r="321" spans="1:26" ht="14.4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</row>
    <row r="322" spans="1:26" ht="14.4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  <c r="Z322" s="119"/>
    </row>
    <row r="323" spans="1:26" ht="14.4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</row>
    <row r="324" spans="1:26" ht="14.4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</row>
    <row r="325" spans="1:26" ht="14.4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</row>
    <row r="326" spans="1:26" ht="14.4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</row>
    <row r="327" spans="1:26" ht="14.4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</row>
    <row r="328" spans="1:26" ht="14.4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</row>
    <row r="329" spans="1:26" ht="14.4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</row>
    <row r="330" spans="1:26" ht="14.4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</row>
    <row r="331" spans="1:26" ht="14.4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</row>
    <row r="332" spans="1:26" ht="14.4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</row>
    <row r="333" spans="1:26" ht="14.4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</row>
    <row r="334" spans="1:26" ht="14.4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</row>
    <row r="335" spans="1:26" ht="14.4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</row>
    <row r="336" spans="1:26" ht="14.4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</row>
    <row r="337" spans="1:26" ht="14.4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</row>
    <row r="338" spans="1:26" ht="14.4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  <c r="Z338" s="119"/>
    </row>
    <row r="339" spans="1:26" ht="14.4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</row>
    <row r="340" spans="1:26" ht="14.4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</row>
    <row r="341" spans="1:26" ht="14.4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</row>
    <row r="342" spans="1:26" ht="14.4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</row>
    <row r="343" spans="1:26" ht="14.4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</row>
    <row r="344" spans="1:26" ht="14.4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</row>
    <row r="345" spans="1:26" ht="14.4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</row>
    <row r="346" spans="1:26" ht="14.4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</row>
    <row r="347" spans="1:26" ht="14.4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</row>
    <row r="348" spans="1:26" ht="14.4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  <c r="Z348" s="119"/>
    </row>
    <row r="349" spans="1:26" ht="14.4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</row>
    <row r="350" spans="1:26" ht="14.4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</row>
    <row r="351" spans="1:26" ht="14.4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</row>
    <row r="352" spans="1:26" ht="14.4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</row>
    <row r="353" spans="1:26" ht="14.4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</row>
    <row r="354" spans="1:26" ht="14.4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</row>
    <row r="355" spans="1:26" ht="14.4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</row>
    <row r="356" spans="1:26" ht="14.4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</row>
    <row r="357" spans="1:26" ht="14.4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</row>
    <row r="358" spans="1:26" ht="14.4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</row>
    <row r="359" spans="1:26" ht="14.4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</row>
    <row r="360" spans="1:26" ht="14.4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</row>
    <row r="361" spans="1:26" ht="14.4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</row>
    <row r="362" spans="1:26" ht="14.4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</row>
    <row r="363" spans="1:26" ht="14.4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</row>
    <row r="364" spans="1:26" ht="14.4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</row>
    <row r="365" spans="1:26" ht="14.4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</row>
    <row r="366" spans="1:26" ht="14.4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</row>
    <row r="367" spans="1:26" ht="14.4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</row>
    <row r="368" spans="1:26" ht="14.4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</row>
    <row r="369" spans="1:26" ht="14.4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</row>
    <row r="370" spans="1:26" ht="14.4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</row>
    <row r="371" spans="1:26" ht="14.4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</row>
    <row r="372" spans="1:26" ht="14.4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</row>
    <row r="373" spans="1:26" ht="14.4">
      <c r="A373" s="119"/>
      <c r="B373" s="119"/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</row>
    <row r="374" spans="1:26" ht="14.4">
      <c r="A374" s="119"/>
      <c r="B374" s="119"/>
      <c r="C374" s="119"/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</row>
    <row r="375" spans="1:26" ht="14.4">
      <c r="A375" s="119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</row>
    <row r="376" spans="1:26" ht="14.4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</row>
    <row r="377" spans="1:26" ht="14.4">
      <c r="A377" s="119"/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</row>
    <row r="378" spans="1:26" ht="14.4">
      <c r="A378" s="119"/>
      <c r="B378" s="119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</row>
    <row r="379" spans="1:26" ht="14.4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</row>
    <row r="380" spans="1:26" ht="14.4">
      <c r="A380" s="119"/>
      <c r="B380" s="119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</row>
    <row r="381" spans="1:26" ht="14.4">
      <c r="A381" s="119"/>
      <c r="B381" s="119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</row>
    <row r="382" spans="1:26" ht="14.4">
      <c r="A382" s="119"/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</row>
    <row r="383" spans="1:26" ht="14.4">
      <c r="A383" s="119"/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  <c r="Y383" s="119"/>
      <c r="Z383" s="119"/>
    </row>
    <row r="384" spans="1:26" ht="14.4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</row>
    <row r="385" spans="1:26" ht="14.4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</row>
    <row r="386" spans="1:26" ht="14.4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</row>
    <row r="387" spans="1:26" ht="14.4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</row>
    <row r="388" spans="1:26" ht="14.4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</row>
    <row r="389" spans="1:26" ht="14.4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</row>
    <row r="390" spans="1:26" ht="14.4">
      <c r="A390" s="119"/>
      <c r="B390" s="119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</row>
    <row r="391" spans="1:26" ht="14.4">
      <c r="A391" s="119"/>
      <c r="B391" s="119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</row>
    <row r="392" spans="1:26" ht="14.4">
      <c r="A392" s="119"/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</row>
    <row r="393" spans="1:26" ht="14.4">
      <c r="A393" s="119"/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</row>
    <row r="394" spans="1:26" ht="14.4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</row>
    <row r="395" spans="1:26" ht="14.4">
      <c r="A395" s="119"/>
      <c r="B395" s="119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</row>
    <row r="396" spans="1:26" ht="14.4">
      <c r="A396" s="119"/>
      <c r="B396" s="119"/>
      <c r="C396" s="119"/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</row>
    <row r="397" spans="1:26" ht="14.4">
      <c r="A397" s="119"/>
      <c r="B397" s="119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</row>
    <row r="398" spans="1:26" ht="14.4">
      <c r="A398" s="119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</row>
    <row r="399" spans="1:26" ht="14.4">
      <c r="A399" s="119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</row>
    <row r="400" spans="1:26" ht="14.4">
      <c r="A400" s="119"/>
      <c r="B400" s="119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</row>
    <row r="401" spans="1:26" ht="14.4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</row>
    <row r="402" spans="1:26" ht="14.4">
      <c r="A402" s="119"/>
      <c r="B402" s="119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</row>
    <row r="403" spans="1:26" ht="14.4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</row>
    <row r="404" spans="1:26" ht="14.4">
      <c r="A404" s="119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</row>
    <row r="405" spans="1:26" ht="14.4">
      <c r="A405" s="119"/>
      <c r="B405" s="119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</row>
    <row r="406" spans="1:26" ht="14.4">
      <c r="A406" s="119"/>
      <c r="B406" s="119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</row>
    <row r="407" spans="1:26" ht="14.4">
      <c r="A407" s="119"/>
      <c r="B407" s="119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</row>
    <row r="408" spans="1:26" ht="14.4">
      <c r="A408" s="119"/>
      <c r="B408" s="119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</row>
    <row r="409" spans="1:26" ht="14.4">
      <c r="A409" s="119"/>
      <c r="B409" s="119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</row>
    <row r="410" spans="1:26" ht="14.4">
      <c r="A410" s="119"/>
      <c r="B410" s="119"/>
      <c r="C410" s="119"/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</row>
    <row r="411" spans="1:26" ht="14.4">
      <c r="A411" s="119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  <c r="Z411" s="119"/>
    </row>
    <row r="412" spans="1:26" ht="14.4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</row>
    <row r="413" spans="1:26" ht="14.4">
      <c r="A413" s="119"/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</row>
    <row r="414" spans="1:26" ht="14.4">
      <c r="A414" s="119"/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</row>
    <row r="415" spans="1:26" ht="14.4">
      <c r="A415" s="119"/>
      <c r="B415" s="119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19"/>
      <c r="O415" s="119"/>
      <c r="P415" s="119"/>
      <c r="Q415" s="119"/>
      <c r="R415" s="119"/>
      <c r="S415" s="119"/>
      <c r="T415" s="119"/>
      <c r="U415" s="119"/>
      <c r="V415" s="119"/>
      <c r="W415" s="119"/>
      <c r="X415" s="119"/>
      <c r="Y415" s="119"/>
      <c r="Z415" s="119"/>
    </row>
    <row r="416" spans="1:26" ht="14.4">
      <c r="A416" s="119"/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</row>
    <row r="417" spans="1:26" ht="14.4">
      <c r="A417" s="119"/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</row>
    <row r="418" spans="1:26" ht="14.4">
      <c r="A418" s="119"/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</row>
    <row r="419" spans="1:26" ht="14.4">
      <c r="A419" s="119"/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</row>
    <row r="420" spans="1:26" ht="14.4">
      <c r="A420" s="119"/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</row>
    <row r="421" spans="1:26" ht="14.4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</row>
    <row r="422" spans="1:26" ht="14.4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</row>
    <row r="423" spans="1:26" ht="14.4">
      <c r="A423" s="119"/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</row>
    <row r="424" spans="1:26" ht="14.4">
      <c r="A424" s="119"/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</row>
    <row r="425" spans="1:26" ht="14.4">
      <c r="A425" s="119"/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</row>
    <row r="426" spans="1:26" ht="14.4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</row>
    <row r="427" spans="1:26" ht="14.4">
      <c r="A427" s="119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</row>
    <row r="428" spans="1:26" ht="14.4">
      <c r="A428" s="119"/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  <c r="O428" s="119"/>
      <c r="P428" s="119"/>
      <c r="Q428" s="119"/>
      <c r="R428" s="119"/>
      <c r="S428" s="119"/>
      <c r="T428" s="119"/>
      <c r="U428" s="119"/>
      <c r="V428" s="119"/>
      <c r="W428" s="119"/>
      <c r="X428" s="119"/>
      <c r="Y428" s="119"/>
      <c r="Z428" s="119"/>
    </row>
    <row r="429" spans="1:26" ht="14.4">
      <c r="A429" s="119"/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</row>
    <row r="430" spans="1:26" ht="14.4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</row>
    <row r="431" spans="1:26" ht="14.4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</row>
    <row r="432" spans="1:26" ht="14.4">
      <c r="A432" s="119"/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</row>
    <row r="433" spans="1:26" ht="14.4">
      <c r="A433" s="119"/>
      <c r="B433" s="119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</row>
    <row r="434" spans="1:26" ht="14.4">
      <c r="A434" s="119"/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</row>
    <row r="435" spans="1:26" ht="14.4">
      <c r="A435" s="119"/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  <c r="O435" s="119"/>
      <c r="P435" s="119"/>
      <c r="Q435" s="119"/>
      <c r="R435" s="119"/>
      <c r="S435" s="119"/>
      <c r="T435" s="119"/>
      <c r="U435" s="119"/>
      <c r="V435" s="119"/>
      <c r="W435" s="119"/>
      <c r="X435" s="119"/>
      <c r="Y435" s="119"/>
      <c r="Z435" s="119"/>
    </row>
    <row r="436" spans="1:26" ht="14.4">
      <c r="A436" s="119"/>
      <c r="B436" s="119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</row>
    <row r="437" spans="1:26" ht="14.4">
      <c r="A437" s="119"/>
      <c r="B437" s="119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</row>
    <row r="438" spans="1:26" ht="14.4">
      <c r="A438" s="119"/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</row>
    <row r="439" spans="1:26" ht="14.4">
      <c r="A439" s="119"/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</row>
    <row r="440" spans="1:26" ht="14.4">
      <c r="A440" s="119"/>
      <c r="B440" s="119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</row>
    <row r="441" spans="1:26" ht="14.4">
      <c r="A441" s="119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</row>
    <row r="442" spans="1:26" ht="14.4">
      <c r="A442" s="119"/>
      <c r="B442" s="119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</row>
    <row r="443" spans="1:26" ht="14.4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</row>
    <row r="444" spans="1:26" ht="14.4">
      <c r="A444" s="119"/>
      <c r="B444" s="119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</row>
    <row r="445" spans="1:26" ht="14.4">
      <c r="A445" s="119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</row>
    <row r="446" spans="1:26" ht="14.4">
      <c r="A446" s="119"/>
      <c r="B446" s="119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</row>
    <row r="447" spans="1:26" ht="14.4">
      <c r="A447" s="119"/>
      <c r="B447" s="119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</row>
    <row r="448" spans="1:26" ht="14.4">
      <c r="A448" s="119"/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</row>
    <row r="449" spans="1:26" ht="14.4">
      <c r="A449" s="119"/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</row>
    <row r="450" spans="1:26" ht="14.4">
      <c r="A450" s="119"/>
      <c r="B450" s="119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  <c r="Z450" s="119"/>
    </row>
    <row r="451" spans="1:26" ht="14.4">
      <c r="A451" s="119"/>
      <c r="B451" s="119"/>
      <c r="C451" s="119"/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</row>
    <row r="452" spans="1:26" ht="14.4">
      <c r="A452" s="119"/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</row>
    <row r="453" spans="1:26" ht="14.4">
      <c r="A453" s="119"/>
      <c r="B453" s="119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</row>
    <row r="454" spans="1:26" ht="14.4">
      <c r="A454" s="119"/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</row>
    <row r="455" spans="1:26" ht="14.4">
      <c r="A455" s="119"/>
      <c r="B455" s="119"/>
      <c r="C455" s="119"/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</row>
    <row r="456" spans="1:26" ht="14.4">
      <c r="A456" s="119"/>
      <c r="B456" s="119"/>
      <c r="C456" s="119"/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</row>
    <row r="457" spans="1:26" ht="14.4">
      <c r="A457" s="119"/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</row>
    <row r="458" spans="1:26" ht="14.4">
      <c r="A458" s="119"/>
      <c r="B458" s="119"/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  <c r="Z458" s="119"/>
    </row>
    <row r="459" spans="1:26" ht="14.4">
      <c r="A459" s="119"/>
      <c r="B459" s="119"/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  <c r="Z459" s="119"/>
    </row>
    <row r="460" spans="1:26" ht="14.4">
      <c r="A460" s="119"/>
      <c r="B460" s="119"/>
      <c r="C460" s="119"/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</row>
    <row r="461" spans="1:26" ht="14.4">
      <c r="A461" s="119"/>
      <c r="B461" s="119"/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</row>
    <row r="462" spans="1:26" ht="14.4">
      <c r="A462" s="119"/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  <c r="O462" s="119"/>
      <c r="P462" s="119"/>
      <c r="Q462" s="119"/>
      <c r="R462" s="119"/>
      <c r="S462" s="119"/>
      <c r="T462" s="119"/>
      <c r="U462" s="119"/>
      <c r="V462" s="119"/>
      <c r="W462" s="119"/>
      <c r="X462" s="119"/>
      <c r="Y462" s="119"/>
      <c r="Z462" s="119"/>
    </row>
    <row r="463" spans="1:26" ht="14.4">
      <c r="A463" s="119"/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</row>
    <row r="464" spans="1:26" ht="14.4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</row>
    <row r="465" spans="1:26" ht="14.4">
      <c r="A465" s="119"/>
      <c r="B465" s="119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</row>
    <row r="466" spans="1:26" ht="14.4">
      <c r="A466" s="119"/>
      <c r="B466" s="119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</row>
    <row r="467" spans="1:26" ht="14.4">
      <c r="A467" s="119"/>
      <c r="B467" s="119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</row>
    <row r="468" spans="1:26" ht="14.4">
      <c r="A468" s="119"/>
      <c r="B468" s="119"/>
      <c r="C468" s="119"/>
      <c r="D468" s="119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  <c r="Z468" s="119"/>
    </row>
    <row r="469" spans="1:26" ht="14.4">
      <c r="A469" s="119"/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</row>
    <row r="470" spans="1:26" ht="14.4">
      <c r="A470" s="119"/>
      <c r="B470" s="119"/>
      <c r="C470" s="119"/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</row>
    <row r="471" spans="1:26" ht="14.4">
      <c r="A471" s="119"/>
      <c r="B471" s="119"/>
      <c r="C471" s="119"/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</row>
    <row r="472" spans="1:26" ht="14.4">
      <c r="A472" s="119"/>
      <c r="B472" s="119"/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</row>
    <row r="473" spans="1:26" ht="14.4">
      <c r="A473" s="119"/>
      <c r="B473" s="119"/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</row>
    <row r="474" spans="1:26" ht="14.4">
      <c r="A474" s="119"/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</row>
    <row r="475" spans="1:26" ht="14.4">
      <c r="A475" s="119"/>
      <c r="B475" s="119"/>
      <c r="C475" s="119"/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</row>
    <row r="476" spans="1:26" ht="14.4">
      <c r="A476" s="119"/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</row>
    <row r="477" spans="1:26" ht="14.4">
      <c r="A477" s="119"/>
      <c r="B477" s="119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</row>
    <row r="478" spans="1:26" ht="14.4">
      <c r="A478" s="119"/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</row>
    <row r="479" spans="1:26" ht="14.4">
      <c r="A479" s="119"/>
      <c r="B479" s="119"/>
      <c r="C479" s="119"/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</row>
    <row r="480" spans="1:26" ht="14.4">
      <c r="A480" s="119"/>
      <c r="B480" s="119"/>
      <c r="C480" s="119"/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</row>
    <row r="481" spans="1:26" ht="14.4">
      <c r="A481" s="119"/>
      <c r="B481" s="119"/>
      <c r="C481" s="119"/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</row>
    <row r="482" spans="1:26" ht="14.4">
      <c r="A482" s="119"/>
      <c r="B482" s="119"/>
      <c r="C482" s="119"/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</row>
    <row r="483" spans="1:26" ht="14.4">
      <c r="A483" s="119"/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</row>
    <row r="484" spans="1:26" ht="14.4">
      <c r="A484" s="119"/>
      <c r="B484" s="119"/>
      <c r="C484" s="119"/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  <c r="Z484" s="119"/>
    </row>
    <row r="485" spans="1:26" ht="14.4">
      <c r="A485" s="119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</row>
    <row r="486" spans="1:26" ht="14.4">
      <c r="A486" s="119"/>
      <c r="B486" s="119"/>
      <c r="C486" s="119"/>
      <c r="D486" s="119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</row>
    <row r="487" spans="1:26" ht="14.4">
      <c r="A487" s="119"/>
      <c r="B487" s="119"/>
      <c r="C487" s="119"/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</row>
    <row r="488" spans="1:26" ht="14.4">
      <c r="A488" s="119"/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</row>
    <row r="489" spans="1:26" ht="14.4">
      <c r="A489" s="119"/>
      <c r="B489" s="119"/>
      <c r="C489" s="119"/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</row>
    <row r="490" spans="1:26" ht="14.4">
      <c r="A490" s="119"/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</row>
    <row r="491" spans="1:26" ht="14.4">
      <c r="A491" s="119"/>
      <c r="B491" s="119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</row>
    <row r="492" spans="1:26" ht="14.4">
      <c r="A492" s="119"/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</row>
    <row r="493" spans="1:26" ht="14.4">
      <c r="A493" s="119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</row>
    <row r="494" spans="1:26" ht="14.4">
      <c r="A494" s="119"/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</row>
    <row r="495" spans="1:26" ht="14.4">
      <c r="A495" s="119"/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</row>
    <row r="496" spans="1:26" ht="14.4">
      <c r="A496" s="119"/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</row>
    <row r="497" spans="1:26" ht="14.4">
      <c r="A497" s="119"/>
      <c r="B497" s="119"/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</row>
    <row r="498" spans="1:26" ht="14.4">
      <c r="A498" s="119"/>
      <c r="B498" s="119"/>
      <c r="C498" s="119"/>
      <c r="D498" s="119"/>
      <c r="E498" s="119"/>
      <c r="F498" s="119"/>
      <c r="G498" s="119"/>
      <c r="H498" s="119"/>
      <c r="I498" s="119"/>
      <c r="J498" s="119"/>
      <c r="K498" s="119"/>
      <c r="L498" s="119"/>
      <c r="M498" s="119"/>
      <c r="N498" s="119"/>
      <c r="O498" s="119"/>
      <c r="P498" s="119"/>
      <c r="Q498" s="119"/>
      <c r="R498" s="119"/>
      <c r="S498" s="119"/>
      <c r="T498" s="119"/>
      <c r="U498" s="119"/>
      <c r="V498" s="119"/>
      <c r="W498" s="119"/>
      <c r="X498" s="119"/>
      <c r="Y498" s="119"/>
      <c r="Z498" s="119"/>
    </row>
    <row r="499" spans="1:26" ht="14.4">
      <c r="A499" s="119"/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</row>
    <row r="500" spans="1:26" ht="14.4">
      <c r="A500" s="119"/>
      <c r="B500" s="119"/>
      <c r="C500" s="119"/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</row>
    <row r="501" spans="1:26" ht="14.4">
      <c r="A501" s="119"/>
      <c r="B501" s="119"/>
      <c r="C501" s="119"/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</row>
    <row r="502" spans="1:26" ht="14.4">
      <c r="A502" s="119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</row>
    <row r="503" spans="1:26" ht="14.4">
      <c r="A503" s="119"/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  <c r="Z503" s="119"/>
    </row>
    <row r="504" spans="1:26" ht="14.4">
      <c r="A504" s="119"/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</row>
    <row r="505" spans="1:26" ht="14.4">
      <c r="A505" s="119"/>
      <c r="B505" s="119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</row>
    <row r="506" spans="1:26" ht="14.4">
      <c r="A506" s="119"/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</row>
    <row r="507" spans="1:26" ht="14.4">
      <c r="A507" s="119"/>
      <c r="B507" s="119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</row>
    <row r="508" spans="1:26" ht="14.4">
      <c r="A508" s="119"/>
      <c r="B508" s="119"/>
      <c r="C508" s="119"/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</row>
    <row r="509" spans="1:26" ht="14.4">
      <c r="A509" s="119"/>
      <c r="B509" s="119"/>
      <c r="C509" s="119"/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</row>
    <row r="510" spans="1:26" ht="14.4">
      <c r="A510" s="119"/>
      <c r="B510" s="119"/>
      <c r="C510" s="119"/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</row>
    <row r="511" spans="1:26" ht="14.4">
      <c r="A511" s="119"/>
      <c r="B511" s="119"/>
      <c r="C511" s="119"/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</row>
    <row r="512" spans="1:26" ht="14.4">
      <c r="A512" s="119"/>
      <c r="B512" s="119"/>
      <c r="C512" s="119"/>
      <c r="D512" s="119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  <c r="Z512" s="119"/>
    </row>
    <row r="513" spans="1:26" ht="14.4">
      <c r="A513" s="119"/>
      <c r="B513" s="119"/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</row>
    <row r="514" spans="1:26" ht="14.4">
      <c r="A514" s="119"/>
      <c r="B514" s="119"/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</row>
    <row r="515" spans="1:26" ht="14.4">
      <c r="A515" s="119"/>
      <c r="B515" s="119"/>
      <c r="C515" s="119"/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</row>
    <row r="516" spans="1:26" ht="14.4">
      <c r="A516" s="119"/>
      <c r="B516" s="119"/>
      <c r="C516" s="119"/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</row>
    <row r="517" spans="1:26" ht="14.4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</row>
    <row r="518" spans="1:26" ht="14.4">
      <c r="A518" s="119"/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</row>
    <row r="519" spans="1:26" ht="14.4">
      <c r="A519" s="119"/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</row>
    <row r="520" spans="1:26" ht="14.4">
      <c r="A520" s="119"/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</row>
    <row r="521" spans="1:26" ht="14.4">
      <c r="A521" s="119"/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</row>
    <row r="522" spans="1:26" ht="14.4">
      <c r="A522" s="119"/>
      <c r="B522" s="119"/>
      <c r="C522" s="119"/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</row>
    <row r="523" spans="1:26" ht="14.4">
      <c r="A523" s="119"/>
      <c r="B523" s="119"/>
      <c r="C523" s="119"/>
      <c r="D523" s="119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</row>
    <row r="524" spans="1:26" ht="14.4">
      <c r="A524" s="119"/>
      <c r="B524" s="119"/>
      <c r="C524" s="119"/>
      <c r="D524" s="119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</row>
    <row r="525" spans="1:26" ht="14.4">
      <c r="A525" s="119"/>
      <c r="B525" s="119"/>
      <c r="C525" s="119"/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</row>
    <row r="526" spans="1:26" ht="14.4">
      <c r="A526" s="119"/>
      <c r="B526" s="119"/>
      <c r="C526" s="119"/>
      <c r="D526" s="119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</row>
    <row r="527" spans="1:26" ht="14.4">
      <c r="A527" s="119"/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</row>
    <row r="528" spans="1:26" ht="14.4">
      <c r="A528" s="119"/>
      <c r="B528" s="119"/>
      <c r="C528" s="119"/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</row>
    <row r="529" spans="1:26" ht="14.4">
      <c r="A529" s="119"/>
      <c r="B529" s="119"/>
      <c r="C529" s="119"/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</row>
    <row r="530" spans="1:26" ht="14.4">
      <c r="A530" s="119"/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</row>
    <row r="531" spans="1:26" ht="14.4">
      <c r="A531" s="119"/>
      <c r="B531" s="119"/>
      <c r="C531" s="119"/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</row>
    <row r="532" spans="1:26" ht="14.4">
      <c r="A532" s="119"/>
      <c r="B532" s="119"/>
      <c r="C532" s="119"/>
      <c r="D532" s="119"/>
      <c r="E532" s="119"/>
      <c r="F532" s="119"/>
      <c r="G532" s="119"/>
      <c r="H532" s="119"/>
      <c r="I532" s="119"/>
      <c r="J532" s="119"/>
      <c r="K532" s="119"/>
      <c r="L532" s="119"/>
      <c r="M532" s="119"/>
      <c r="N532" s="119"/>
      <c r="O532" s="119"/>
      <c r="P532" s="119"/>
      <c r="Q532" s="119"/>
      <c r="R532" s="119"/>
      <c r="S532" s="119"/>
      <c r="T532" s="119"/>
      <c r="U532" s="119"/>
      <c r="V532" s="119"/>
      <c r="W532" s="119"/>
      <c r="X532" s="119"/>
      <c r="Y532" s="119"/>
      <c r="Z532" s="119"/>
    </row>
    <row r="533" spans="1:26" ht="14.4">
      <c r="A533" s="119"/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</row>
    <row r="534" spans="1:26" ht="14.4">
      <c r="A534" s="119"/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</row>
    <row r="535" spans="1:26" ht="14.4">
      <c r="A535" s="119"/>
      <c r="B535" s="119"/>
      <c r="C535" s="119"/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</row>
    <row r="536" spans="1:26" ht="14.4">
      <c r="A536" s="119"/>
      <c r="B536" s="119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</row>
    <row r="537" spans="1:26" ht="14.4">
      <c r="A537" s="119"/>
      <c r="B537" s="119"/>
      <c r="C537" s="119"/>
      <c r="D537" s="119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</row>
    <row r="538" spans="1:26" ht="14.4">
      <c r="A538" s="119"/>
      <c r="B538" s="119"/>
      <c r="C538" s="119"/>
      <c r="D538" s="119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  <c r="Z538" s="119"/>
    </row>
    <row r="539" spans="1:26" ht="14.4">
      <c r="A539" s="119"/>
      <c r="B539" s="119"/>
      <c r="C539" s="119"/>
      <c r="D539" s="119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</row>
    <row r="540" spans="1:26" ht="14.4">
      <c r="A540" s="119"/>
      <c r="B540" s="119"/>
      <c r="C540" s="119"/>
      <c r="D540" s="119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</row>
    <row r="541" spans="1:26" ht="14.4">
      <c r="A541" s="119"/>
      <c r="B541" s="119"/>
      <c r="C541" s="119"/>
      <c r="D541" s="119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</row>
    <row r="542" spans="1:26" ht="14.4">
      <c r="A542" s="119"/>
      <c r="B542" s="119"/>
      <c r="C542" s="119"/>
      <c r="D542" s="119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</row>
    <row r="543" spans="1:26" ht="14.4">
      <c r="A543" s="119"/>
      <c r="B543" s="119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</row>
    <row r="544" spans="1:26" ht="14.4">
      <c r="A544" s="119"/>
      <c r="B544" s="119"/>
      <c r="C544" s="119"/>
      <c r="D544" s="119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</row>
    <row r="545" spans="1:26" ht="14.4">
      <c r="A545" s="119"/>
      <c r="B545" s="119"/>
      <c r="C545" s="119"/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</row>
    <row r="546" spans="1:26" ht="14.4">
      <c r="A546" s="119"/>
      <c r="B546" s="119"/>
      <c r="C546" s="119"/>
      <c r="D546" s="119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</row>
    <row r="547" spans="1:26" ht="14.4">
      <c r="A547" s="119"/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</row>
    <row r="548" spans="1:26" ht="14.4">
      <c r="A548" s="119"/>
      <c r="B548" s="119"/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  <c r="Z548" s="119"/>
    </row>
    <row r="549" spans="1:26" ht="14.4">
      <c r="A549" s="119"/>
      <c r="B549" s="119"/>
      <c r="C549" s="119"/>
      <c r="D549" s="119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</row>
    <row r="550" spans="1:26" ht="14.4">
      <c r="A550" s="119"/>
      <c r="B550" s="119"/>
      <c r="C550" s="119"/>
      <c r="D550" s="119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</row>
    <row r="551" spans="1:26" ht="14.4">
      <c r="A551" s="119"/>
      <c r="B551" s="119"/>
      <c r="C551" s="119"/>
      <c r="D551" s="119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</row>
    <row r="552" spans="1:26" ht="14.4">
      <c r="A552" s="119"/>
      <c r="B552" s="119"/>
      <c r="C552" s="119"/>
      <c r="D552" s="119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</row>
    <row r="553" spans="1:26" ht="14.4">
      <c r="A553" s="119"/>
      <c r="B553" s="119"/>
      <c r="C553" s="119"/>
      <c r="D553" s="119"/>
      <c r="E553" s="119"/>
      <c r="F553" s="119"/>
      <c r="G553" s="119"/>
      <c r="H553" s="119"/>
      <c r="I553" s="119"/>
      <c r="J553" s="119"/>
      <c r="K553" s="119"/>
      <c r="L553" s="119"/>
      <c r="M553" s="119"/>
      <c r="N553" s="119"/>
      <c r="O553" s="119"/>
      <c r="P553" s="119"/>
      <c r="Q553" s="119"/>
      <c r="R553" s="119"/>
      <c r="S553" s="119"/>
      <c r="T553" s="119"/>
      <c r="U553" s="119"/>
      <c r="V553" s="119"/>
      <c r="W553" s="119"/>
      <c r="X553" s="119"/>
      <c r="Y553" s="119"/>
      <c r="Z553" s="119"/>
    </row>
    <row r="554" spans="1:26" ht="14.4">
      <c r="A554" s="119"/>
      <c r="B554" s="119"/>
      <c r="C554" s="119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</row>
    <row r="555" spans="1:26" ht="14.4">
      <c r="A555" s="119"/>
      <c r="B555" s="119"/>
      <c r="C555" s="119"/>
      <c r="D555" s="119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</row>
    <row r="556" spans="1:26" ht="14.4">
      <c r="A556" s="119"/>
      <c r="B556" s="119"/>
      <c r="C556" s="119"/>
      <c r="D556" s="119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</row>
    <row r="557" spans="1:26" ht="14.4">
      <c r="A557" s="119"/>
      <c r="B557" s="119"/>
      <c r="C557" s="119"/>
      <c r="D557" s="119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</row>
    <row r="558" spans="1:26" ht="14.4">
      <c r="A558" s="119"/>
      <c r="B558" s="119"/>
      <c r="C558" s="119"/>
      <c r="D558" s="119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  <c r="Z558" s="119"/>
    </row>
    <row r="559" spans="1:26" ht="14.4">
      <c r="A559" s="119"/>
      <c r="B559" s="119"/>
      <c r="C559" s="119"/>
      <c r="D559" s="119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  <c r="V559" s="119"/>
      <c r="W559" s="119"/>
      <c r="X559" s="119"/>
      <c r="Y559" s="119"/>
      <c r="Z559" s="119"/>
    </row>
    <row r="560" spans="1:26" ht="14.4">
      <c r="A560" s="119"/>
      <c r="B560" s="119"/>
      <c r="C560" s="119"/>
      <c r="D560" s="119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  <c r="Z560" s="119"/>
    </row>
    <row r="561" spans="1:26" ht="14.4">
      <c r="A561" s="119"/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</row>
    <row r="562" spans="1:26" ht="14.4">
      <c r="A562" s="119"/>
      <c r="B562" s="119"/>
      <c r="C562" s="119"/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</row>
    <row r="563" spans="1:26" ht="14.4">
      <c r="A563" s="119"/>
      <c r="B563" s="119"/>
      <c r="C563" s="119"/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</row>
    <row r="564" spans="1:26" ht="14.4">
      <c r="A564" s="119"/>
      <c r="B564" s="119"/>
      <c r="C564" s="119"/>
      <c r="D564" s="119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  <c r="Z564" s="119"/>
    </row>
    <row r="565" spans="1:26" ht="14.4">
      <c r="A565" s="119"/>
      <c r="B565" s="119"/>
      <c r="C565" s="119"/>
      <c r="D565" s="119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</row>
    <row r="566" spans="1:26" ht="14.4">
      <c r="A566" s="119"/>
      <c r="B566" s="119"/>
      <c r="C566" s="119"/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</row>
    <row r="567" spans="1:26" ht="14.4">
      <c r="A567" s="119"/>
      <c r="B567" s="119"/>
      <c r="C567" s="119"/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</row>
    <row r="568" spans="1:26" ht="14.4">
      <c r="A568" s="119"/>
      <c r="B568" s="119"/>
      <c r="C568" s="119"/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</row>
    <row r="569" spans="1:26" ht="14.4">
      <c r="A569" s="119"/>
      <c r="B569" s="119"/>
      <c r="C569" s="119"/>
      <c r="D569" s="119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</row>
    <row r="570" spans="1:26" ht="14.4">
      <c r="A570" s="119"/>
      <c r="B570" s="119"/>
      <c r="C570" s="119"/>
      <c r="D570" s="119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</row>
    <row r="571" spans="1:26" ht="14.4">
      <c r="A571" s="119"/>
      <c r="B571" s="119"/>
      <c r="C571" s="119"/>
      <c r="D571" s="119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</row>
    <row r="572" spans="1:26" ht="14.4">
      <c r="A572" s="119"/>
      <c r="B572" s="119"/>
      <c r="C572" s="119"/>
      <c r="D572" s="119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</row>
    <row r="573" spans="1:26" ht="14.4">
      <c r="A573" s="119"/>
      <c r="B573" s="119"/>
      <c r="C573" s="119"/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  <c r="Z573" s="119"/>
    </row>
    <row r="574" spans="1:26" ht="14.4">
      <c r="A574" s="119"/>
      <c r="B574" s="119"/>
      <c r="C574" s="119"/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</row>
    <row r="575" spans="1:26" ht="14.4">
      <c r="A575" s="119"/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</row>
    <row r="576" spans="1:26" ht="14.4">
      <c r="A576" s="119"/>
      <c r="B576" s="119"/>
      <c r="C576" s="119"/>
      <c r="D576" s="119"/>
      <c r="E576" s="119"/>
      <c r="F576" s="119"/>
      <c r="G576" s="119"/>
      <c r="H576" s="119"/>
      <c r="I576" s="119"/>
      <c r="J576" s="119"/>
      <c r="K576" s="119"/>
      <c r="L576" s="119"/>
      <c r="M576" s="119"/>
      <c r="N576" s="119"/>
      <c r="O576" s="119"/>
      <c r="P576" s="119"/>
      <c r="Q576" s="119"/>
      <c r="R576" s="119"/>
      <c r="S576" s="119"/>
      <c r="T576" s="119"/>
      <c r="U576" s="119"/>
      <c r="V576" s="119"/>
      <c r="W576" s="119"/>
      <c r="X576" s="119"/>
      <c r="Y576" s="119"/>
      <c r="Z576" s="119"/>
    </row>
    <row r="577" spans="1:26" ht="14.4">
      <c r="A577" s="119"/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</row>
    <row r="578" spans="1:26" ht="14.4">
      <c r="A578" s="119"/>
      <c r="B578" s="119"/>
      <c r="C578" s="119"/>
      <c r="D578" s="119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</row>
    <row r="579" spans="1:26" ht="14.4">
      <c r="A579" s="119"/>
      <c r="B579" s="119"/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</row>
    <row r="580" spans="1:26" ht="14.4">
      <c r="A580" s="119"/>
      <c r="B580" s="119"/>
      <c r="C580" s="119"/>
      <c r="D580" s="119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</row>
    <row r="581" spans="1:26" ht="14.4">
      <c r="A581" s="119"/>
      <c r="B581" s="119"/>
      <c r="C581" s="119"/>
      <c r="D581" s="119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</row>
    <row r="582" spans="1:26" ht="14.4">
      <c r="A582" s="119"/>
      <c r="B582" s="119"/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</row>
    <row r="583" spans="1:26" ht="14.4">
      <c r="A583" s="119"/>
      <c r="B583" s="119"/>
      <c r="C583" s="119"/>
      <c r="D583" s="119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</row>
    <row r="584" spans="1:26" ht="14.4">
      <c r="A584" s="119"/>
      <c r="B584" s="119"/>
      <c r="C584" s="119"/>
      <c r="D584" s="119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</row>
    <row r="585" spans="1:26" ht="14.4">
      <c r="A585" s="119"/>
      <c r="B585" s="119"/>
      <c r="C585" s="119"/>
      <c r="D585" s="119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</row>
    <row r="586" spans="1:26" ht="14.4">
      <c r="A586" s="119"/>
      <c r="B586" s="119"/>
      <c r="C586" s="119"/>
      <c r="D586" s="119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</row>
    <row r="587" spans="1:26" ht="14.4">
      <c r="A587" s="119"/>
      <c r="B587" s="119"/>
      <c r="C587" s="119"/>
      <c r="D587" s="119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</row>
    <row r="588" spans="1:26" ht="14.4">
      <c r="A588" s="119"/>
      <c r="B588" s="119"/>
      <c r="C588" s="119"/>
      <c r="D588" s="119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</row>
    <row r="589" spans="1:26" ht="14.4">
      <c r="A589" s="119"/>
      <c r="B589" s="119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</row>
    <row r="590" spans="1:26" ht="14.4">
      <c r="A590" s="119"/>
      <c r="B590" s="119"/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</row>
    <row r="591" spans="1:26" ht="14.4">
      <c r="A591" s="119"/>
      <c r="B591" s="119"/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</row>
    <row r="592" spans="1:26" ht="14.4">
      <c r="A592" s="119"/>
      <c r="B592" s="119"/>
      <c r="C592" s="119"/>
      <c r="D592" s="119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</row>
    <row r="593" spans="1:26" ht="14.4">
      <c r="A593" s="119"/>
      <c r="B593" s="119"/>
      <c r="C593" s="119"/>
      <c r="D593" s="119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</row>
    <row r="594" spans="1:26" ht="14.4">
      <c r="A594" s="119"/>
      <c r="B594" s="119"/>
      <c r="C594" s="119"/>
      <c r="D594" s="119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</row>
    <row r="595" spans="1:26" ht="14.4">
      <c r="A595" s="119"/>
      <c r="B595" s="119"/>
      <c r="C595" s="119"/>
      <c r="D595" s="119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</row>
    <row r="596" spans="1:26" ht="14.4">
      <c r="A596" s="119"/>
      <c r="B596" s="119"/>
      <c r="C596" s="119"/>
      <c r="D596" s="119"/>
      <c r="E596" s="119"/>
      <c r="F596" s="119"/>
      <c r="G596" s="119"/>
      <c r="H596" s="119"/>
      <c r="I596" s="119"/>
      <c r="J596" s="119"/>
      <c r="K596" s="119"/>
      <c r="L596" s="119"/>
      <c r="M596" s="119"/>
      <c r="N596" s="119"/>
      <c r="O596" s="119"/>
      <c r="P596" s="119"/>
      <c r="Q596" s="119"/>
      <c r="R596" s="119"/>
      <c r="S596" s="119"/>
      <c r="T596" s="119"/>
      <c r="U596" s="119"/>
      <c r="V596" s="119"/>
      <c r="W596" s="119"/>
      <c r="X596" s="119"/>
      <c r="Y596" s="119"/>
      <c r="Z596" s="119"/>
    </row>
    <row r="597" spans="1:26" ht="14.4">
      <c r="A597" s="119"/>
      <c r="B597" s="119"/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</row>
    <row r="598" spans="1:26" ht="14.4">
      <c r="A598" s="119"/>
      <c r="B598" s="119"/>
      <c r="C598" s="119"/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</row>
    <row r="599" spans="1:26" ht="14.4">
      <c r="A599" s="119"/>
      <c r="B599" s="119"/>
      <c r="C599" s="119"/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</row>
    <row r="600" spans="1:26" ht="14.4">
      <c r="A600" s="119"/>
      <c r="B600" s="119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</row>
    <row r="601" spans="1:26" ht="14.4">
      <c r="A601" s="119"/>
      <c r="B601" s="119"/>
      <c r="C601" s="119"/>
      <c r="D601" s="119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</row>
    <row r="602" spans="1:26" ht="14.4">
      <c r="A602" s="119"/>
      <c r="B602" s="119"/>
      <c r="C602" s="119"/>
      <c r="D602" s="119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</row>
    <row r="603" spans="1:26" ht="14.4">
      <c r="A603" s="119"/>
      <c r="B603" s="119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</row>
    <row r="604" spans="1:26" ht="14.4">
      <c r="A604" s="119"/>
      <c r="B604" s="119"/>
      <c r="C604" s="119"/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</row>
    <row r="605" spans="1:26" ht="14.4">
      <c r="A605" s="119"/>
      <c r="B605" s="119"/>
      <c r="C605" s="119"/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</row>
    <row r="606" spans="1:26" ht="14.4">
      <c r="A606" s="119"/>
      <c r="B606" s="119"/>
      <c r="C606" s="119"/>
      <c r="D606" s="119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</row>
    <row r="607" spans="1:26" ht="14.4">
      <c r="A607" s="119"/>
      <c r="B607" s="119"/>
      <c r="C607" s="119"/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</row>
    <row r="608" spans="1:26" ht="14.4">
      <c r="A608" s="119"/>
      <c r="B608" s="119"/>
      <c r="C608" s="119"/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</row>
    <row r="609" spans="1:26" ht="14.4">
      <c r="A609" s="119"/>
      <c r="B609" s="119"/>
      <c r="C609" s="119"/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</row>
    <row r="610" spans="1:26" ht="14.4">
      <c r="A610" s="119"/>
      <c r="B610" s="119"/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</row>
    <row r="611" spans="1:26" ht="14.4">
      <c r="A611" s="119"/>
      <c r="B611" s="119"/>
      <c r="C611" s="119"/>
      <c r="D611" s="119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</row>
    <row r="612" spans="1:26" ht="14.4">
      <c r="A612" s="119"/>
      <c r="B612" s="119"/>
      <c r="C612" s="119"/>
      <c r="D612" s="119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</row>
    <row r="613" spans="1:26" ht="14.4">
      <c r="A613" s="119"/>
      <c r="B613" s="119"/>
      <c r="C613" s="119"/>
      <c r="D613" s="119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</row>
    <row r="614" spans="1:26" ht="14.4">
      <c r="A614" s="119"/>
      <c r="B614" s="119"/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</row>
    <row r="615" spans="1:26" ht="14.4">
      <c r="A615" s="119"/>
      <c r="B615" s="119"/>
      <c r="C615" s="119"/>
      <c r="D615" s="119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</row>
    <row r="616" spans="1:26" ht="14.4">
      <c r="A616" s="119"/>
      <c r="B616" s="119"/>
      <c r="C616" s="119"/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</row>
    <row r="617" spans="1:26" ht="14.4">
      <c r="A617" s="119"/>
      <c r="B617" s="119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</row>
    <row r="618" spans="1:26" ht="14.4">
      <c r="A618" s="119"/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</row>
    <row r="619" spans="1:26" ht="14.4">
      <c r="A619" s="119"/>
      <c r="B619" s="119"/>
      <c r="C619" s="119"/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</row>
    <row r="620" spans="1:26" ht="14.4">
      <c r="A620" s="119"/>
      <c r="B620" s="119"/>
      <c r="C620" s="119"/>
      <c r="D620" s="119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</row>
    <row r="621" spans="1:26" ht="14.4">
      <c r="A621" s="119"/>
      <c r="B621" s="119"/>
      <c r="C621" s="119"/>
      <c r="D621" s="119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</row>
    <row r="622" spans="1:26" ht="14.4">
      <c r="A622" s="119"/>
      <c r="B622" s="119"/>
      <c r="C622" s="119"/>
      <c r="D622" s="119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</row>
    <row r="623" spans="1:26" ht="14.4">
      <c r="A623" s="119"/>
      <c r="B623" s="119"/>
      <c r="C623" s="119"/>
      <c r="D623" s="119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</row>
    <row r="624" spans="1:26" ht="14.4">
      <c r="A624" s="119"/>
      <c r="B624" s="119"/>
      <c r="C624" s="119"/>
      <c r="D624" s="119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</row>
    <row r="625" spans="1:26" ht="14.4">
      <c r="A625" s="119"/>
      <c r="B625" s="119"/>
      <c r="C625" s="119"/>
      <c r="D625" s="119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</row>
    <row r="626" spans="1:26" ht="14.4">
      <c r="A626" s="119"/>
      <c r="B626" s="119"/>
      <c r="C626" s="119"/>
      <c r="D626" s="119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</row>
    <row r="627" spans="1:26" ht="14.4">
      <c r="A627" s="119"/>
      <c r="B627" s="119"/>
      <c r="C627" s="119"/>
      <c r="D627" s="119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</row>
    <row r="628" spans="1:26" ht="14.4">
      <c r="A628" s="119"/>
      <c r="B628" s="119"/>
      <c r="C628" s="119"/>
      <c r="D628" s="119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</row>
    <row r="629" spans="1:26" ht="14.4">
      <c r="A629" s="119"/>
      <c r="B629" s="119"/>
      <c r="C629" s="119"/>
      <c r="D629" s="119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</row>
    <row r="630" spans="1:26" ht="14.4">
      <c r="A630" s="119"/>
      <c r="B630" s="119"/>
      <c r="C630" s="119"/>
      <c r="D630" s="119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</row>
    <row r="631" spans="1:26" ht="14.4">
      <c r="A631" s="119"/>
      <c r="B631" s="119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</row>
    <row r="632" spans="1:26" ht="14.4">
      <c r="A632" s="119"/>
      <c r="B632" s="119"/>
      <c r="C632" s="119"/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</row>
    <row r="633" spans="1:26" ht="14.4">
      <c r="A633" s="119"/>
      <c r="B633" s="119"/>
      <c r="C633" s="119"/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</row>
    <row r="634" spans="1:26" ht="14.4">
      <c r="A634" s="119"/>
      <c r="B634" s="119"/>
      <c r="C634" s="119"/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</row>
    <row r="635" spans="1:26" ht="14.4">
      <c r="A635" s="119"/>
      <c r="B635" s="119"/>
      <c r="C635" s="119"/>
      <c r="D635" s="119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</row>
    <row r="636" spans="1:26" ht="14.4">
      <c r="A636" s="119"/>
      <c r="B636" s="119"/>
      <c r="C636" s="119"/>
      <c r="D636" s="119"/>
      <c r="E636" s="119"/>
      <c r="F636" s="119"/>
      <c r="G636" s="119"/>
      <c r="H636" s="119"/>
      <c r="I636" s="119"/>
      <c r="J636" s="119"/>
      <c r="K636" s="119"/>
      <c r="L636" s="119"/>
      <c r="M636" s="119"/>
      <c r="N636" s="119"/>
      <c r="O636" s="119"/>
      <c r="P636" s="119"/>
      <c r="Q636" s="119"/>
      <c r="R636" s="119"/>
      <c r="S636" s="119"/>
      <c r="T636" s="119"/>
      <c r="U636" s="119"/>
      <c r="V636" s="119"/>
      <c r="W636" s="119"/>
      <c r="X636" s="119"/>
      <c r="Y636" s="119"/>
      <c r="Z636" s="119"/>
    </row>
    <row r="637" spans="1:26" ht="14.4">
      <c r="A637" s="119"/>
      <c r="B637" s="119"/>
      <c r="C637" s="119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</row>
    <row r="638" spans="1:26" ht="14.4">
      <c r="A638" s="119"/>
      <c r="B638" s="119"/>
      <c r="C638" s="119"/>
      <c r="D638" s="119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</row>
    <row r="639" spans="1:26" ht="14.4">
      <c r="A639" s="119"/>
      <c r="B639" s="119"/>
      <c r="C639" s="119"/>
      <c r="D639" s="119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</row>
    <row r="640" spans="1:26" ht="14.4">
      <c r="A640" s="119"/>
      <c r="B640" s="119"/>
      <c r="C640" s="119"/>
      <c r="D640" s="119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</row>
    <row r="641" spans="1:26" ht="14.4">
      <c r="A641" s="119"/>
      <c r="B641" s="119"/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</row>
    <row r="642" spans="1:26" ht="14.4">
      <c r="A642" s="119"/>
      <c r="B642" s="119"/>
      <c r="C642" s="119"/>
      <c r="D642" s="119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</row>
    <row r="643" spans="1:26" ht="14.4">
      <c r="A643" s="119"/>
      <c r="B643" s="119"/>
      <c r="C643" s="119"/>
      <c r="D643" s="119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</row>
    <row r="644" spans="1:26" ht="14.4">
      <c r="A644" s="119"/>
      <c r="B644" s="119"/>
      <c r="C644" s="119"/>
      <c r="D644" s="119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</row>
    <row r="645" spans="1:26" ht="14.4">
      <c r="A645" s="119"/>
      <c r="B645" s="119"/>
      <c r="C645" s="119"/>
      <c r="D645" s="119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</row>
    <row r="646" spans="1:26" ht="14.4">
      <c r="A646" s="119"/>
      <c r="B646" s="119"/>
      <c r="C646" s="119"/>
      <c r="D646" s="119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</row>
    <row r="647" spans="1:26" ht="14.4">
      <c r="A647" s="119"/>
      <c r="B647" s="119"/>
      <c r="C647" s="119"/>
      <c r="D647" s="119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</row>
    <row r="648" spans="1:26" ht="14.4">
      <c r="A648" s="119"/>
      <c r="B648" s="119"/>
      <c r="C648" s="119"/>
      <c r="D648" s="119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</row>
    <row r="649" spans="1:26" ht="14.4">
      <c r="A649" s="119"/>
      <c r="B649" s="119"/>
      <c r="C649" s="119"/>
      <c r="D649" s="119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</row>
    <row r="650" spans="1:26" ht="14.4">
      <c r="A650" s="119"/>
      <c r="B650" s="119"/>
      <c r="C650" s="119"/>
      <c r="D650" s="119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</row>
    <row r="651" spans="1:26" ht="14.4">
      <c r="A651" s="119"/>
      <c r="B651" s="119"/>
      <c r="C651" s="119"/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</row>
    <row r="652" spans="1:26" ht="14.4">
      <c r="A652" s="119"/>
      <c r="B652" s="119"/>
      <c r="C652" s="119"/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</row>
    <row r="653" spans="1:26" ht="14.4">
      <c r="A653" s="119"/>
      <c r="B653" s="119"/>
      <c r="C653" s="119"/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</row>
    <row r="654" spans="1:26" ht="14.4">
      <c r="A654" s="119"/>
      <c r="B654" s="119"/>
      <c r="C654" s="119"/>
      <c r="D654" s="119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</row>
    <row r="655" spans="1:26" ht="14.4">
      <c r="A655" s="119"/>
      <c r="B655" s="119"/>
      <c r="C655" s="119"/>
      <c r="D655" s="119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</row>
    <row r="656" spans="1:26" ht="14.4">
      <c r="A656" s="119"/>
      <c r="B656" s="119"/>
      <c r="C656" s="119"/>
      <c r="D656" s="119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</row>
    <row r="657" spans="1:26" ht="14.4">
      <c r="A657" s="119"/>
      <c r="B657" s="119"/>
      <c r="C657" s="119"/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</row>
    <row r="658" spans="1:26" ht="14.4">
      <c r="A658" s="119"/>
      <c r="B658" s="119"/>
      <c r="C658" s="119"/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</row>
    <row r="659" spans="1:26" ht="14.4">
      <c r="A659" s="119"/>
      <c r="B659" s="119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</row>
    <row r="660" spans="1:26" ht="14.4">
      <c r="A660" s="119"/>
      <c r="B660" s="119"/>
      <c r="C660" s="119"/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</row>
    <row r="661" spans="1:26" ht="14.4">
      <c r="A661" s="119"/>
      <c r="B661" s="119"/>
      <c r="C661" s="119"/>
      <c r="D661" s="119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</row>
    <row r="662" spans="1:26" ht="14.4">
      <c r="A662" s="119"/>
      <c r="B662" s="119"/>
      <c r="C662" s="119"/>
      <c r="D662" s="119"/>
      <c r="E662" s="119"/>
      <c r="F662" s="119"/>
      <c r="G662" s="119"/>
      <c r="H662" s="119"/>
      <c r="I662" s="119"/>
      <c r="J662" s="119"/>
      <c r="K662" s="119"/>
      <c r="L662" s="119"/>
      <c r="M662" s="119"/>
      <c r="N662" s="119"/>
      <c r="O662" s="119"/>
      <c r="P662" s="119"/>
      <c r="Q662" s="119"/>
      <c r="R662" s="119"/>
      <c r="S662" s="119"/>
      <c r="T662" s="119"/>
      <c r="U662" s="119"/>
      <c r="V662" s="119"/>
      <c r="W662" s="119"/>
      <c r="X662" s="119"/>
      <c r="Y662" s="119"/>
      <c r="Z662" s="119"/>
    </row>
    <row r="663" spans="1:26" ht="14.4">
      <c r="A663" s="119"/>
      <c r="B663" s="119"/>
      <c r="C663" s="119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</row>
    <row r="664" spans="1:26" ht="14.4">
      <c r="A664" s="119"/>
      <c r="B664" s="119"/>
      <c r="C664" s="119"/>
      <c r="D664" s="119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</row>
    <row r="665" spans="1:26" ht="14.4">
      <c r="A665" s="119"/>
      <c r="B665" s="119"/>
      <c r="C665" s="119"/>
      <c r="D665" s="119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</row>
    <row r="666" spans="1:26" ht="14.4">
      <c r="A666" s="119"/>
      <c r="B666" s="119"/>
      <c r="C666" s="119"/>
      <c r="D666" s="119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</row>
    <row r="667" spans="1:26" ht="14.4">
      <c r="A667" s="119"/>
      <c r="B667" s="119"/>
      <c r="C667" s="119"/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</row>
    <row r="668" spans="1:26" ht="14.4">
      <c r="A668" s="119"/>
      <c r="B668" s="119"/>
      <c r="C668" s="119"/>
      <c r="D668" s="119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</row>
    <row r="669" spans="1:26" ht="14.4">
      <c r="A669" s="119"/>
      <c r="B669" s="119"/>
      <c r="C669" s="119"/>
      <c r="D669" s="119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</row>
    <row r="670" spans="1:26" ht="14.4">
      <c r="A670" s="119"/>
      <c r="B670" s="119"/>
      <c r="C670" s="119"/>
      <c r="D670" s="119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</row>
    <row r="671" spans="1:26" ht="14.4">
      <c r="A671" s="119"/>
      <c r="B671" s="119"/>
      <c r="C671" s="119"/>
      <c r="D671" s="119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</row>
    <row r="672" spans="1:26" ht="14.4">
      <c r="A672" s="119"/>
      <c r="B672" s="119"/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</row>
    <row r="673" spans="1:26" ht="14.4">
      <c r="A673" s="119"/>
      <c r="B673" s="119"/>
      <c r="C673" s="119"/>
      <c r="D673" s="119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</row>
    <row r="674" spans="1:26" ht="14.4">
      <c r="A674" s="119"/>
      <c r="B674" s="119"/>
      <c r="C674" s="119"/>
      <c r="D674" s="119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</row>
    <row r="675" spans="1:26" ht="14.4">
      <c r="A675" s="119"/>
      <c r="B675" s="119"/>
      <c r="C675" s="119"/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</row>
    <row r="676" spans="1:26" ht="14.4">
      <c r="A676" s="119"/>
      <c r="B676" s="119"/>
      <c r="C676" s="119"/>
      <c r="D676" s="119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</row>
    <row r="677" spans="1:26" ht="14.4">
      <c r="A677" s="119"/>
      <c r="B677" s="119"/>
      <c r="C677" s="119"/>
      <c r="D677" s="119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</row>
    <row r="678" spans="1:26" ht="14.4">
      <c r="A678" s="119"/>
      <c r="B678" s="119"/>
      <c r="C678" s="119"/>
      <c r="D678" s="119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</row>
    <row r="679" spans="1:26" ht="14.4">
      <c r="A679" s="119"/>
      <c r="B679" s="119"/>
      <c r="C679" s="119"/>
      <c r="D679" s="119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</row>
    <row r="680" spans="1:26" ht="14.4">
      <c r="A680" s="119"/>
      <c r="B680" s="119"/>
      <c r="C680" s="119"/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</row>
    <row r="681" spans="1:26" ht="14.4">
      <c r="A681" s="119"/>
      <c r="B681" s="119"/>
      <c r="C681" s="119"/>
      <c r="D681" s="119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</row>
    <row r="682" spans="1:26" ht="14.4">
      <c r="A682" s="119"/>
      <c r="B682" s="119"/>
      <c r="C682" s="119"/>
      <c r="D682" s="119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</row>
    <row r="683" spans="1:26" ht="14.4">
      <c r="A683" s="119"/>
      <c r="B683" s="119"/>
      <c r="C683" s="119"/>
      <c r="D683" s="119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  <c r="Z683" s="119"/>
    </row>
    <row r="684" spans="1:26" ht="14.4">
      <c r="A684" s="119"/>
      <c r="B684" s="119"/>
      <c r="C684" s="119"/>
      <c r="D684" s="119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</row>
    <row r="685" spans="1:26" ht="14.4">
      <c r="A685" s="119"/>
      <c r="B685" s="119"/>
      <c r="C685" s="119"/>
      <c r="D685" s="119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</row>
    <row r="686" spans="1:26" ht="14.4">
      <c r="A686" s="119"/>
      <c r="B686" s="119"/>
      <c r="C686" s="119"/>
      <c r="D686" s="119"/>
      <c r="E686" s="119"/>
      <c r="F686" s="119"/>
      <c r="G686" s="119"/>
      <c r="H686" s="119"/>
      <c r="I686" s="119"/>
      <c r="J686" s="119"/>
      <c r="K686" s="119"/>
      <c r="L686" s="119"/>
      <c r="M686" s="119"/>
      <c r="N686" s="119"/>
      <c r="O686" s="119"/>
      <c r="P686" s="119"/>
      <c r="Q686" s="119"/>
      <c r="R686" s="119"/>
      <c r="S686" s="119"/>
      <c r="T686" s="119"/>
      <c r="U686" s="119"/>
      <c r="V686" s="119"/>
      <c r="W686" s="119"/>
      <c r="X686" s="119"/>
      <c r="Y686" s="119"/>
      <c r="Z686" s="119"/>
    </row>
    <row r="687" spans="1:26" ht="14.4">
      <c r="A687" s="119"/>
      <c r="B687" s="119"/>
      <c r="C687" s="119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</row>
    <row r="688" spans="1:26" ht="14.4">
      <c r="A688" s="119"/>
      <c r="B688" s="119"/>
      <c r="C688" s="119"/>
      <c r="D688" s="119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</row>
    <row r="689" spans="1:26" ht="14.4">
      <c r="A689" s="119"/>
      <c r="B689" s="119"/>
      <c r="C689" s="119"/>
      <c r="D689" s="119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</row>
    <row r="690" spans="1:26" ht="14.4">
      <c r="A690" s="119"/>
      <c r="B690" s="119"/>
      <c r="C690" s="119"/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</row>
    <row r="691" spans="1:26" ht="14.4">
      <c r="A691" s="119"/>
      <c r="B691" s="119"/>
      <c r="C691" s="119"/>
      <c r="D691" s="119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</row>
    <row r="692" spans="1:26" ht="14.4">
      <c r="A692" s="119"/>
      <c r="B692" s="119"/>
      <c r="C692" s="119"/>
      <c r="D692" s="119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</row>
    <row r="693" spans="1:26" ht="14.4">
      <c r="A693" s="119"/>
      <c r="B693" s="119"/>
      <c r="C693" s="119"/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</row>
    <row r="694" spans="1:26" ht="14.4">
      <c r="A694" s="119"/>
      <c r="B694" s="119"/>
      <c r="C694" s="119"/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</row>
    <row r="695" spans="1:26" ht="14.4">
      <c r="A695" s="119"/>
      <c r="B695" s="119"/>
      <c r="C695" s="119"/>
      <c r="D695" s="119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</row>
    <row r="696" spans="1:26" ht="14.4">
      <c r="A696" s="119"/>
      <c r="B696" s="119"/>
      <c r="C696" s="119"/>
      <c r="D696" s="119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</row>
    <row r="697" spans="1:26" ht="14.4">
      <c r="A697" s="119"/>
      <c r="B697" s="119"/>
      <c r="C697" s="119"/>
      <c r="D697" s="119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</row>
    <row r="698" spans="1:26" ht="14.4">
      <c r="A698" s="119"/>
      <c r="B698" s="119"/>
      <c r="C698" s="119"/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</row>
    <row r="699" spans="1:26" ht="14.4">
      <c r="A699" s="119"/>
      <c r="B699" s="119"/>
      <c r="C699" s="119"/>
      <c r="D699" s="119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  <c r="Z699" s="119"/>
    </row>
    <row r="700" spans="1:26" ht="14.4">
      <c r="A700" s="119"/>
      <c r="B700" s="119"/>
      <c r="C700" s="119"/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  <c r="Z700" s="119"/>
    </row>
    <row r="701" spans="1:26" ht="14.4">
      <c r="A701" s="119"/>
      <c r="B701" s="119"/>
      <c r="C701" s="119"/>
      <c r="D701" s="119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  <c r="V701" s="119"/>
      <c r="W701" s="119"/>
      <c r="X701" s="119"/>
      <c r="Y701" s="119"/>
      <c r="Z701" s="119"/>
    </row>
    <row r="702" spans="1:26" ht="14.4">
      <c r="A702" s="119"/>
      <c r="B702" s="119"/>
      <c r="C702" s="119"/>
      <c r="D702" s="119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  <c r="Z702" s="119"/>
    </row>
    <row r="703" spans="1:26" ht="14.4">
      <c r="A703" s="119"/>
      <c r="B703" s="119"/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</row>
    <row r="704" spans="1:26" ht="14.4">
      <c r="A704" s="119"/>
      <c r="B704" s="119"/>
      <c r="C704" s="119"/>
      <c r="D704" s="119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</row>
    <row r="705" spans="1:26" ht="14.4">
      <c r="A705" s="119"/>
      <c r="B705" s="119"/>
      <c r="C705" s="119"/>
      <c r="D705" s="119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  <c r="Z705" s="119"/>
    </row>
    <row r="706" spans="1:26" ht="14.4">
      <c r="A706" s="119"/>
      <c r="B706" s="119"/>
      <c r="C706" s="119"/>
      <c r="D706" s="119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</row>
    <row r="707" spans="1:26" ht="14.4">
      <c r="A707" s="119"/>
      <c r="B707" s="119"/>
      <c r="C707" s="119"/>
      <c r="D707" s="119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</row>
    <row r="708" spans="1:26" ht="14.4">
      <c r="A708" s="119"/>
      <c r="B708" s="119"/>
      <c r="C708" s="119"/>
      <c r="D708" s="119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</row>
    <row r="709" spans="1:26" ht="14.4">
      <c r="A709" s="119"/>
      <c r="B709" s="119"/>
      <c r="C709" s="119"/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</row>
    <row r="710" spans="1:26" ht="14.4">
      <c r="A710" s="119"/>
      <c r="B710" s="119"/>
      <c r="C710" s="119"/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</row>
    <row r="711" spans="1:26" ht="14.4">
      <c r="A711" s="119"/>
      <c r="B711" s="119"/>
      <c r="C711" s="119"/>
      <c r="D711" s="119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</row>
    <row r="712" spans="1:26" ht="14.4">
      <c r="A712" s="119"/>
      <c r="B712" s="119"/>
      <c r="C712" s="119"/>
      <c r="D712" s="119"/>
      <c r="E712" s="119"/>
      <c r="F712" s="119"/>
      <c r="G712" s="119"/>
      <c r="H712" s="119"/>
      <c r="I712" s="119"/>
      <c r="J712" s="119"/>
      <c r="K712" s="119"/>
      <c r="L712" s="119"/>
      <c r="M712" s="119"/>
      <c r="N712" s="119"/>
      <c r="O712" s="119"/>
      <c r="P712" s="119"/>
      <c r="Q712" s="119"/>
      <c r="R712" s="119"/>
      <c r="S712" s="119"/>
      <c r="T712" s="119"/>
      <c r="U712" s="119"/>
      <c r="V712" s="119"/>
      <c r="W712" s="119"/>
      <c r="X712" s="119"/>
      <c r="Y712" s="119"/>
      <c r="Z712" s="119"/>
    </row>
    <row r="713" spans="1:26" ht="14.4">
      <c r="A713" s="119"/>
      <c r="B713" s="119"/>
      <c r="C713" s="119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</row>
    <row r="714" spans="1:26" ht="14.4">
      <c r="A714" s="119"/>
      <c r="B714" s="119"/>
      <c r="C714" s="119"/>
      <c r="D714" s="119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</row>
    <row r="715" spans="1:26" ht="14.4">
      <c r="A715" s="119"/>
      <c r="B715" s="119"/>
      <c r="C715" s="119"/>
      <c r="D715" s="119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</row>
    <row r="716" spans="1:26" ht="14.4">
      <c r="A716" s="119"/>
      <c r="B716" s="119"/>
      <c r="C716" s="119"/>
      <c r="D716" s="119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</row>
    <row r="717" spans="1:26" ht="14.4">
      <c r="A717" s="119"/>
      <c r="B717" s="119"/>
      <c r="C717" s="119"/>
      <c r="D717" s="119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</row>
    <row r="718" spans="1:26" ht="14.4">
      <c r="A718" s="119"/>
      <c r="B718" s="119"/>
      <c r="C718" s="119"/>
      <c r="D718" s="119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</row>
    <row r="719" spans="1:26" ht="14.4">
      <c r="A719" s="119"/>
      <c r="B719" s="119"/>
      <c r="C719" s="119"/>
      <c r="D719" s="119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</row>
    <row r="720" spans="1:26" ht="14.4">
      <c r="A720" s="119"/>
      <c r="B720" s="119"/>
      <c r="C720" s="119"/>
      <c r="D720" s="119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</row>
    <row r="721" spans="1:26" ht="14.4">
      <c r="A721" s="119"/>
      <c r="B721" s="119"/>
      <c r="C721" s="119"/>
      <c r="D721" s="119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</row>
    <row r="722" spans="1:26" ht="14.4">
      <c r="A722" s="119"/>
      <c r="B722" s="119"/>
      <c r="C722" s="119"/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</row>
    <row r="723" spans="1:26" ht="14.4">
      <c r="A723" s="119"/>
      <c r="B723" s="119"/>
      <c r="C723" s="119"/>
      <c r="D723" s="119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</row>
    <row r="724" spans="1:26" ht="14.4">
      <c r="A724" s="119"/>
      <c r="B724" s="119"/>
      <c r="C724" s="119"/>
      <c r="D724" s="119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</row>
    <row r="725" spans="1:26" ht="14.4">
      <c r="A725" s="119"/>
      <c r="B725" s="119"/>
      <c r="C725" s="119"/>
      <c r="D725" s="119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  <c r="Z725" s="119"/>
    </row>
    <row r="726" spans="1:26" ht="14.4">
      <c r="A726" s="119"/>
      <c r="B726" s="119"/>
      <c r="C726" s="119"/>
      <c r="D726" s="119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</row>
    <row r="727" spans="1:26" ht="14.4">
      <c r="A727" s="119"/>
      <c r="B727" s="119"/>
      <c r="C727" s="119"/>
      <c r="D727" s="119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</row>
    <row r="728" spans="1:26" ht="14.4">
      <c r="A728" s="119"/>
      <c r="B728" s="119"/>
      <c r="C728" s="119"/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</row>
    <row r="729" spans="1:26" ht="14.4">
      <c r="A729" s="119"/>
      <c r="B729" s="119"/>
      <c r="C729" s="119"/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</row>
    <row r="730" spans="1:26" ht="14.4">
      <c r="A730" s="119"/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  <c r="Z730" s="119"/>
    </row>
    <row r="731" spans="1:26" ht="14.4">
      <c r="A731" s="119"/>
      <c r="B731" s="119"/>
      <c r="C731" s="119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</row>
    <row r="732" spans="1:26" ht="14.4">
      <c r="A732" s="119"/>
      <c r="B732" s="119"/>
      <c r="C732" s="119"/>
      <c r="D732" s="119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</row>
    <row r="733" spans="1:26" ht="14.4">
      <c r="A733" s="119"/>
      <c r="B733" s="119"/>
      <c r="C733" s="119"/>
      <c r="D733" s="119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</row>
    <row r="734" spans="1:26" ht="14.4">
      <c r="A734" s="119"/>
      <c r="B734" s="119"/>
      <c r="C734" s="119"/>
      <c r="D734" s="119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</row>
    <row r="735" spans="1:26" ht="14.4">
      <c r="A735" s="119"/>
      <c r="B735" s="119"/>
      <c r="C735" s="119"/>
      <c r="D735" s="119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</row>
    <row r="736" spans="1:26" ht="14.4">
      <c r="A736" s="119"/>
      <c r="B736" s="119"/>
      <c r="C736" s="119"/>
      <c r="D736" s="119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</row>
    <row r="737" spans="1:26" ht="14.4">
      <c r="A737" s="119"/>
      <c r="B737" s="119"/>
      <c r="C737" s="119"/>
      <c r="D737" s="119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</row>
    <row r="738" spans="1:26" ht="14.4">
      <c r="A738" s="119"/>
      <c r="B738" s="119"/>
      <c r="C738" s="119"/>
      <c r="D738" s="119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</row>
    <row r="739" spans="1:26" ht="14.4">
      <c r="A739" s="119"/>
      <c r="B739" s="119"/>
      <c r="C739" s="119"/>
      <c r="D739" s="119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</row>
    <row r="740" spans="1:26" ht="14.4">
      <c r="A740" s="119"/>
      <c r="B740" s="119"/>
      <c r="C740" s="119"/>
      <c r="D740" s="119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</row>
    <row r="741" spans="1:26" ht="14.4">
      <c r="A741" s="119"/>
      <c r="B741" s="119"/>
      <c r="C741" s="119"/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</row>
    <row r="742" spans="1:26" ht="14.4">
      <c r="A742" s="119"/>
      <c r="B742" s="119"/>
      <c r="C742" s="119"/>
      <c r="D742" s="119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</row>
    <row r="743" spans="1:26" ht="14.4">
      <c r="A743" s="119"/>
      <c r="B743" s="119"/>
      <c r="C743" s="119"/>
      <c r="D743" s="119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</row>
    <row r="744" spans="1:26" ht="14.4">
      <c r="A744" s="119"/>
      <c r="B744" s="119"/>
      <c r="C744" s="119"/>
      <c r="D744" s="119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</row>
    <row r="745" spans="1:26" ht="14.4">
      <c r="A745" s="119"/>
      <c r="B745" s="119"/>
      <c r="C745" s="119"/>
      <c r="D745" s="119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</row>
    <row r="746" spans="1:26" ht="14.4">
      <c r="A746" s="119"/>
      <c r="B746" s="119"/>
      <c r="C746" s="119"/>
      <c r="D746" s="119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</row>
    <row r="747" spans="1:26" ht="14.4">
      <c r="A747" s="119"/>
      <c r="B747" s="119"/>
      <c r="C747" s="119"/>
      <c r="D747" s="119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</row>
    <row r="748" spans="1:26" ht="14.4">
      <c r="A748" s="119"/>
      <c r="B748" s="119"/>
      <c r="C748" s="119"/>
      <c r="D748" s="119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</row>
    <row r="749" spans="1:26" ht="14.4">
      <c r="A749" s="119"/>
      <c r="B749" s="119"/>
      <c r="C749" s="119"/>
      <c r="D749" s="119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</row>
    <row r="750" spans="1:26" ht="14.4">
      <c r="A750" s="119"/>
      <c r="B750" s="119"/>
      <c r="C750" s="119"/>
      <c r="D750" s="119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  <c r="Z750" s="119"/>
    </row>
    <row r="751" spans="1:26" ht="14.4">
      <c r="A751" s="119"/>
      <c r="B751" s="119"/>
      <c r="C751" s="119"/>
      <c r="D751" s="119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  <c r="Z751" s="119"/>
    </row>
    <row r="752" spans="1:26" ht="14.4">
      <c r="A752" s="119"/>
      <c r="B752" s="119"/>
      <c r="C752" s="119"/>
      <c r="D752" s="119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  <c r="Z752" s="119"/>
    </row>
    <row r="753" spans="1:26" ht="14.4">
      <c r="A753" s="119"/>
      <c r="B753" s="119"/>
      <c r="C753" s="119"/>
      <c r="D753" s="119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  <c r="Z753" s="119"/>
    </row>
    <row r="754" spans="1:26" ht="14.4">
      <c r="A754" s="119"/>
      <c r="B754" s="119"/>
      <c r="C754" s="119"/>
      <c r="D754" s="119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19"/>
      <c r="X754" s="119"/>
      <c r="Y754" s="119"/>
      <c r="Z754" s="119"/>
    </row>
    <row r="755" spans="1:26" ht="14.4">
      <c r="A755" s="119"/>
      <c r="B755" s="119"/>
      <c r="C755" s="119"/>
      <c r="D755" s="119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  <c r="Z755" s="119"/>
    </row>
    <row r="756" spans="1:26" ht="14.4">
      <c r="A756" s="119"/>
      <c r="B756" s="119"/>
      <c r="C756" s="119"/>
      <c r="D756" s="119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</row>
    <row r="757" spans="1:26" ht="14.4">
      <c r="A757" s="119"/>
      <c r="B757" s="119"/>
      <c r="C757" s="119"/>
      <c r="D757" s="119"/>
      <c r="E757" s="119"/>
      <c r="F757" s="119"/>
      <c r="G757" s="119"/>
      <c r="H757" s="119"/>
      <c r="I757" s="119"/>
      <c r="J757" s="119"/>
      <c r="K757" s="119"/>
      <c r="L757" s="119"/>
      <c r="M757" s="119"/>
      <c r="N757" s="119"/>
      <c r="O757" s="119"/>
      <c r="P757" s="119"/>
      <c r="Q757" s="119"/>
      <c r="R757" s="119"/>
      <c r="S757" s="119"/>
      <c r="T757" s="119"/>
      <c r="U757" s="119"/>
      <c r="V757" s="119"/>
      <c r="W757" s="119"/>
      <c r="X757" s="119"/>
      <c r="Y757" s="119"/>
      <c r="Z757" s="119"/>
    </row>
    <row r="758" spans="1:26" ht="14.4">
      <c r="A758" s="119"/>
      <c r="B758" s="119"/>
      <c r="C758" s="119"/>
      <c r="D758" s="119"/>
      <c r="E758" s="119"/>
      <c r="F758" s="119"/>
      <c r="G758" s="119"/>
      <c r="H758" s="119"/>
      <c r="I758" s="119"/>
      <c r="J758" s="119"/>
      <c r="K758" s="119"/>
      <c r="L758" s="119"/>
      <c r="M758" s="119"/>
      <c r="N758" s="119"/>
      <c r="O758" s="119"/>
      <c r="P758" s="119"/>
      <c r="Q758" s="119"/>
      <c r="R758" s="119"/>
      <c r="S758" s="119"/>
      <c r="T758" s="119"/>
      <c r="U758" s="119"/>
      <c r="V758" s="119"/>
      <c r="W758" s="119"/>
      <c r="X758" s="119"/>
      <c r="Y758" s="119"/>
      <c r="Z758" s="119"/>
    </row>
    <row r="759" spans="1:26" ht="14.4">
      <c r="A759" s="119"/>
      <c r="B759" s="119"/>
      <c r="C759" s="119"/>
      <c r="D759" s="119"/>
      <c r="E759" s="119"/>
      <c r="F759" s="119"/>
      <c r="G759" s="119"/>
      <c r="H759" s="119"/>
      <c r="I759" s="119"/>
      <c r="J759" s="119"/>
      <c r="K759" s="119"/>
      <c r="L759" s="119"/>
      <c r="M759" s="119"/>
      <c r="N759" s="119"/>
      <c r="O759" s="119"/>
      <c r="P759" s="119"/>
      <c r="Q759" s="119"/>
      <c r="R759" s="119"/>
      <c r="S759" s="119"/>
      <c r="T759" s="119"/>
      <c r="U759" s="119"/>
      <c r="V759" s="119"/>
      <c r="W759" s="119"/>
      <c r="X759" s="119"/>
      <c r="Y759" s="119"/>
      <c r="Z759" s="119"/>
    </row>
    <row r="760" spans="1:26" ht="14.4">
      <c r="A760" s="119"/>
      <c r="B760" s="119"/>
      <c r="C760" s="119"/>
      <c r="D760" s="119"/>
      <c r="E760" s="119"/>
      <c r="F760" s="119"/>
      <c r="G760" s="119"/>
      <c r="H760" s="119"/>
      <c r="I760" s="119"/>
      <c r="J760" s="119"/>
      <c r="K760" s="119"/>
      <c r="L760" s="119"/>
      <c r="M760" s="119"/>
      <c r="N760" s="119"/>
      <c r="O760" s="119"/>
      <c r="P760" s="119"/>
      <c r="Q760" s="119"/>
      <c r="R760" s="119"/>
      <c r="S760" s="119"/>
      <c r="T760" s="119"/>
      <c r="U760" s="119"/>
      <c r="V760" s="119"/>
      <c r="W760" s="119"/>
      <c r="X760" s="119"/>
      <c r="Y760" s="119"/>
      <c r="Z760" s="119"/>
    </row>
    <row r="761" spans="1:26" ht="14.4">
      <c r="A761" s="119"/>
      <c r="B761" s="119"/>
      <c r="C761" s="119"/>
      <c r="D761" s="119"/>
      <c r="E761" s="119"/>
      <c r="F761" s="119"/>
      <c r="G761" s="119"/>
      <c r="H761" s="119"/>
      <c r="I761" s="119"/>
      <c r="J761" s="119"/>
      <c r="K761" s="119"/>
      <c r="L761" s="119"/>
      <c r="M761" s="119"/>
      <c r="N761" s="119"/>
      <c r="O761" s="119"/>
      <c r="P761" s="119"/>
      <c r="Q761" s="119"/>
      <c r="R761" s="119"/>
      <c r="S761" s="119"/>
      <c r="T761" s="119"/>
      <c r="U761" s="119"/>
      <c r="V761" s="119"/>
      <c r="W761" s="119"/>
      <c r="X761" s="119"/>
      <c r="Y761" s="119"/>
      <c r="Z761" s="119"/>
    </row>
    <row r="762" spans="1:26" ht="14.4">
      <c r="A762" s="119"/>
      <c r="B762" s="119"/>
      <c r="C762" s="119"/>
      <c r="D762" s="119"/>
      <c r="E762" s="119"/>
      <c r="F762" s="119"/>
      <c r="G762" s="119"/>
      <c r="H762" s="119"/>
      <c r="I762" s="119"/>
      <c r="J762" s="119"/>
      <c r="K762" s="119"/>
      <c r="L762" s="119"/>
      <c r="M762" s="119"/>
      <c r="N762" s="119"/>
      <c r="O762" s="119"/>
      <c r="P762" s="119"/>
      <c r="Q762" s="119"/>
      <c r="R762" s="119"/>
      <c r="S762" s="119"/>
      <c r="T762" s="119"/>
      <c r="U762" s="119"/>
      <c r="V762" s="119"/>
      <c r="W762" s="119"/>
      <c r="X762" s="119"/>
      <c r="Y762" s="119"/>
      <c r="Z762" s="119"/>
    </row>
    <row r="763" spans="1:26" ht="14.4">
      <c r="A763" s="119"/>
      <c r="B763" s="119"/>
      <c r="C763" s="119"/>
      <c r="D763" s="119"/>
      <c r="E763" s="119"/>
      <c r="F763" s="119"/>
      <c r="G763" s="119"/>
      <c r="H763" s="119"/>
      <c r="I763" s="119"/>
      <c r="J763" s="119"/>
      <c r="K763" s="119"/>
      <c r="L763" s="119"/>
      <c r="M763" s="119"/>
      <c r="N763" s="119"/>
      <c r="O763" s="119"/>
      <c r="P763" s="119"/>
      <c r="Q763" s="119"/>
      <c r="R763" s="119"/>
      <c r="S763" s="119"/>
      <c r="T763" s="119"/>
      <c r="U763" s="119"/>
      <c r="V763" s="119"/>
      <c r="W763" s="119"/>
      <c r="X763" s="119"/>
      <c r="Y763" s="119"/>
      <c r="Z763" s="119"/>
    </row>
    <row r="764" spans="1:26" ht="14.4">
      <c r="A764" s="119"/>
      <c r="B764" s="119"/>
      <c r="C764" s="119"/>
      <c r="D764" s="119"/>
      <c r="E764" s="119"/>
      <c r="F764" s="119"/>
      <c r="G764" s="119"/>
      <c r="H764" s="119"/>
      <c r="I764" s="119"/>
      <c r="J764" s="119"/>
      <c r="K764" s="119"/>
      <c r="L764" s="119"/>
      <c r="M764" s="119"/>
      <c r="N764" s="119"/>
      <c r="O764" s="119"/>
      <c r="P764" s="119"/>
      <c r="Q764" s="119"/>
      <c r="R764" s="119"/>
      <c r="S764" s="119"/>
      <c r="T764" s="119"/>
      <c r="U764" s="119"/>
      <c r="V764" s="119"/>
      <c r="W764" s="119"/>
      <c r="X764" s="119"/>
      <c r="Y764" s="119"/>
      <c r="Z764" s="119"/>
    </row>
    <row r="765" spans="1:26" ht="14.4">
      <c r="A765" s="119"/>
      <c r="B765" s="119"/>
      <c r="C765" s="119"/>
      <c r="D765" s="119"/>
      <c r="E765" s="119"/>
      <c r="F765" s="119"/>
      <c r="G765" s="119"/>
      <c r="H765" s="119"/>
      <c r="I765" s="119"/>
      <c r="J765" s="119"/>
      <c r="K765" s="119"/>
      <c r="L765" s="119"/>
      <c r="M765" s="119"/>
      <c r="N765" s="119"/>
      <c r="O765" s="119"/>
      <c r="P765" s="119"/>
      <c r="Q765" s="119"/>
      <c r="R765" s="119"/>
      <c r="S765" s="119"/>
      <c r="T765" s="119"/>
      <c r="U765" s="119"/>
      <c r="V765" s="119"/>
      <c r="W765" s="119"/>
      <c r="X765" s="119"/>
      <c r="Y765" s="119"/>
      <c r="Z765" s="119"/>
    </row>
    <row r="766" spans="1:26" ht="14.4">
      <c r="A766" s="119"/>
      <c r="B766" s="119"/>
      <c r="C766" s="119"/>
      <c r="D766" s="119"/>
      <c r="E766" s="119"/>
      <c r="F766" s="119"/>
      <c r="G766" s="119"/>
      <c r="H766" s="119"/>
      <c r="I766" s="119"/>
      <c r="J766" s="119"/>
      <c r="K766" s="119"/>
      <c r="L766" s="119"/>
      <c r="M766" s="119"/>
      <c r="N766" s="119"/>
      <c r="O766" s="119"/>
      <c r="P766" s="119"/>
      <c r="Q766" s="119"/>
      <c r="R766" s="119"/>
      <c r="S766" s="119"/>
      <c r="T766" s="119"/>
      <c r="U766" s="119"/>
      <c r="V766" s="119"/>
      <c r="W766" s="119"/>
      <c r="X766" s="119"/>
      <c r="Y766" s="119"/>
      <c r="Z766" s="119"/>
    </row>
    <row r="767" spans="1:26" ht="14.4">
      <c r="A767" s="119"/>
      <c r="B767" s="119"/>
      <c r="C767" s="119"/>
      <c r="D767" s="119"/>
      <c r="E767" s="119"/>
      <c r="F767" s="119"/>
      <c r="G767" s="119"/>
      <c r="H767" s="119"/>
      <c r="I767" s="119"/>
      <c r="J767" s="119"/>
      <c r="K767" s="119"/>
      <c r="L767" s="119"/>
      <c r="M767" s="119"/>
      <c r="N767" s="119"/>
      <c r="O767" s="119"/>
      <c r="P767" s="119"/>
      <c r="Q767" s="119"/>
      <c r="R767" s="119"/>
      <c r="S767" s="119"/>
      <c r="T767" s="119"/>
      <c r="U767" s="119"/>
      <c r="V767" s="119"/>
      <c r="W767" s="119"/>
      <c r="X767" s="119"/>
      <c r="Y767" s="119"/>
      <c r="Z767" s="119"/>
    </row>
    <row r="768" spans="1:26" ht="14.4">
      <c r="A768" s="119"/>
      <c r="B768" s="119"/>
      <c r="C768" s="119"/>
      <c r="D768" s="119"/>
      <c r="E768" s="119"/>
      <c r="F768" s="119"/>
      <c r="G768" s="119"/>
      <c r="H768" s="119"/>
      <c r="I768" s="119"/>
      <c r="J768" s="119"/>
      <c r="K768" s="119"/>
      <c r="L768" s="119"/>
      <c r="M768" s="119"/>
      <c r="N768" s="119"/>
      <c r="O768" s="119"/>
      <c r="P768" s="119"/>
      <c r="Q768" s="119"/>
      <c r="R768" s="119"/>
      <c r="S768" s="119"/>
      <c r="T768" s="119"/>
      <c r="U768" s="119"/>
      <c r="V768" s="119"/>
      <c r="W768" s="119"/>
      <c r="X768" s="119"/>
      <c r="Y768" s="119"/>
      <c r="Z768" s="119"/>
    </row>
    <row r="769" spans="1:26" ht="14.4">
      <c r="A769" s="119"/>
      <c r="B769" s="119"/>
      <c r="C769" s="119"/>
      <c r="D769" s="119"/>
      <c r="E769" s="119"/>
      <c r="F769" s="119"/>
      <c r="G769" s="119"/>
      <c r="H769" s="119"/>
      <c r="I769" s="119"/>
      <c r="J769" s="119"/>
      <c r="K769" s="119"/>
      <c r="L769" s="119"/>
      <c r="M769" s="119"/>
      <c r="N769" s="119"/>
      <c r="O769" s="119"/>
      <c r="P769" s="119"/>
      <c r="Q769" s="119"/>
      <c r="R769" s="119"/>
      <c r="S769" s="119"/>
      <c r="T769" s="119"/>
      <c r="U769" s="119"/>
      <c r="V769" s="119"/>
      <c r="W769" s="119"/>
      <c r="X769" s="119"/>
      <c r="Y769" s="119"/>
      <c r="Z769" s="119"/>
    </row>
    <row r="770" spans="1:26" ht="14.4">
      <c r="A770" s="119"/>
      <c r="B770" s="119"/>
      <c r="C770" s="119"/>
      <c r="D770" s="119"/>
      <c r="E770" s="119"/>
      <c r="F770" s="119"/>
      <c r="G770" s="119"/>
      <c r="H770" s="119"/>
      <c r="I770" s="119"/>
      <c r="J770" s="119"/>
      <c r="K770" s="119"/>
      <c r="L770" s="119"/>
      <c r="M770" s="119"/>
      <c r="N770" s="119"/>
      <c r="O770" s="119"/>
      <c r="P770" s="119"/>
      <c r="Q770" s="119"/>
      <c r="R770" s="119"/>
      <c r="S770" s="119"/>
      <c r="T770" s="119"/>
      <c r="U770" s="119"/>
      <c r="V770" s="119"/>
      <c r="W770" s="119"/>
      <c r="X770" s="119"/>
      <c r="Y770" s="119"/>
      <c r="Z770" s="119"/>
    </row>
    <row r="771" spans="1:26" ht="14.4">
      <c r="A771" s="119"/>
      <c r="B771" s="119"/>
      <c r="C771" s="119"/>
      <c r="D771" s="119"/>
      <c r="E771" s="119"/>
      <c r="F771" s="119"/>
      <c r="G771" s="119"/>
      <c r="H771" s="119"/>
      <c r="I771" s="119"/>
      <c r="J771" s="119"/>
      <c r="K771" s="119"/>
      <c r="L771" s="119"/>
      <c r="M771" s="119"/>
      <c r="N771" s="119"/>
      <c r="O771" s="119"/>
      <c r="P771" s="119"/>
      <c r="Q771" s="119"/>
      <c r="R771" s="119"/>
      <c r="S771" s="119"/>
      <c r="T771" s="119"/>
      <c r="U771" s="119"/>
      <c r="V771" s="119"/>
      <c r="W771" s="119"/>
      <c r="X771" s="119"/>
      <c r="Y771" s="119"/>
      <c r="Z771" s="119"/>
    </row>
    <row r="772" spans="1:26" ht="14.4">
      <c r="A772" s="119"/>
      <c r="B772" s="119"/>
      <c r="C772" s="119"/>
      <c r="D772" s="119"/>
      <c r="E772" s="119"/>
      <c r="F772" s="119"/>
      <c r="G772" s="119"/>
      <c r="H772" s="119"/>
      <c r="I772" s="119"/>
      <c r="J772" s="119"/>
      <c r="K772" s="119"/>
      <c r="L772" s="119"/>
      <c r="M772" s="119"/>
      <c r="N772" s="119"/>
      <c r="O772" s="119"/>
      <c r="P772" s="119"/>
      <c r="Q772" s="119"/>
      <c r="R772" s="119"/>
      <c r="S772" s="119"/>
      <c r="T772" s="119"/>
      <c r="U772" s="119"/>
      <c r="V772" s="119"/>
      <c r="W772" s="119"/>
      <c r="X772" s="119"/>
      <c r="Y772" s="119"/>
      <c r="Z772" s="119"/>
    </row>
    <row r="773" spans="1:26" ht="14.4">
      <c r="A773" s="119"/>
      <c r="B773" s="119"/>
      <c r="C773" s="119"/>
      <c r="D773" s="119"/>
      <c r="E773" s="119"/>
      <c r="F773" s="119"/>
      <c r="G773" s="119"/>
      <c r="H773" s="119"/>
      <c r="I773" s="119"/>
      <c r="J773" s="119"/>
      <c r="K773" s="119"/>
      <c r="L773" s="119"/>
      <c r="M773" s="119"/>
      <c r="N773" s="119"/>
      <c r="O773" s="119"/>
      <c r="P773" s="119"/>
      <c r="Q773" s="119"/>
      <c r="R773" s="119"/>
      <c r="S773" s="119"/>
      <c r="T773" s="119"/>
      <c r="U773" s="119"/>
      <c r="V773" s="119"/>
      <c r="W773" s="119"/>
      <c r="X773" s="119"/>
      <c r="Y773" s="119"/>
      <c r="Z773" s="119"/>
    </row>
    <row r="774" spans="1:26" ht="14.4">
      <c r="A774" s="119"/>
      <c r="B774" s="119"/>
      <c r="C774" s="119"/>
      <c r="D774" s="119"/>
      <c r="E774" s="119"/>
      <c r="F774" s="119"/>
      <c r="G774" s="119"/>
      <c r="H774" s="119"/>
      <c r="I774" s="119"/>
      <c r="J774" s="119"/>
      <c r="K774" s="119"/>
      <c r="L774" s="119"/>
      <c r="M774" s="119"/>
      <c r="N774" s="119"/>
      <c r="O774" s="119"/>
      <c r="P774" s="119"/>
      <c r="Q774" s="119"/>
      <c r="R774" s="119"/>
      <c r="S774" s="119"/>
      <c r="T774" s="119"/>
      <c r="U774" s="119"/>
      <c r="V774" s="119"/>
      <c r="W774" s="119"/>
      <c r="X774" s="119"/>
      <c r="Y774" s="119"/>
      <c r="Z774" s="119"/>
    </row>
    <row r="775" spans="1:26" ht="14.4">
      <c r="A775" s="119"/>
      <c r="B775" s="119"/>
      <c r="C775" s="119"/>
      <c r="D775" s="119"/>
      <c r="E775" s="119"/>
      <c r="F775" s="119"/>
      <c r="G775" s="119"/>
      <c r="H775" s="119"/>
      <c r="I775" s="119"/>
      <c r="J775" s="119"/>
      <c r="K775" s="119"/>
      <c r="L775" s="119"/>
      <c r="M775" s="119"/>
      <c r="N775" s="119"/>
      <c r="O775" s="119"/>
      <c r="P775" s="119"/>
      <c r="Q775" s="119"/>
      <c r="R775" s="119"/>
      <c r="S775" s="119"/>
      <c r="T775" s="119"/>
      <c r="U775" s="119"/>
      <c r="V775" s="119"/>
      <c r="W775" s="119"/>
      <c r="X775" s="119"/>
      <c r="Y775" s="119"/>
      <c r="Z775" s="119"/>
    </row>
    <row r="776" spans="1:26" ht="14.4">
      <c r="A776" s="119"/>
      <c r="B776" s="119"/>
      <c r="C776" s="119"/>
      <c r="D776" s="119"/>
      <c r="E776" s="119"/>
      <c r="F776" s="119"/>
      <c r="G776" s="119"/>
      <c r="H776" s="119"/>
      <c r="I776" s="119"/>
      <c r="J776" s="119"/>
      <c r="K776" s="119"/>
      <c r="L776" s="119"/>
      <c r="M776" s="119"/>
      <c r="N776" s="119"/>
      <c r="O776" s="119"/>
      <c r="P776" s="119"/>
      <c r="Q776" s="119"/>
      <c r="R776" s="119"/>
      <c r="S776" s="119"/>
      <c r="T776" s="119"/>
      <c r="U776" s="119"/>
      <c r="V776" s="119"/>
      <c r="W776" s="119"/>
      <c r="X776" s="119"/>
      <c r="Y776" s="119"/>
      <c r="Z776" s="119"/>
    </row>
    <row r="777" spans="1:26" ht="14.4">
      <c r="A777" s="119"/>
      <c r="B777" s="119"/>
      <c r="C777" s="119"/>
      <c r="D777" s="119"/>
      <c r="E777" s="119"/>
      <c r="F777" s="119"/>
      <c r="G777" s="119"/>
      <c r="H777" s="119"/>
      <c r="I777" s="119"/>
      <c r="J777" s="119"/>
      <c r="K777" s="119"/>
      <c r="L777" s="119"/>
      <c r="M777" s="119"/>
      <c r="N777" s="119"/>
      <c r="O777" s="119"/>
      <c r="P777" s="119"/>
      <c r="Q777" s="119"/>
      <c r="R777" s="119"/>
      <c r="S777" s="119"/>
      <c r="T777" s="119"/>
      <c r="U777" s="119"/>
      <c r="V777" s="119"/>
      <c r="W777" s="119"/>
      <c r="X777" s="119"/>
      <c r="Y777" s="119"/>
      <c r="Z777" s="119"/>
    </row>
    <row r="778" spans="1:26" ht="14.4">
      <c r="A778" s="119"/>
      <c r="B778" s="119"/>
      <c r="C778" s="119"/>
      <c r="D778" s="119"/>
      <c r="E778" s="119"/>
      <c r="F778" s="119"/>
      <c r="G778" s="119"/>
      <c r="H778" s="119"/>
      <c r="I778" s="119"/>
      <c r="J778" s="119"/>
      <c r="K778" s="119"/>
      <c r="L778" s="119"/>
      <c r="M778" s="119"/>
      <c r="N778" s="119"/>
      <c r="O778" s="119"/>
      <c r="P778" s="119"/>
      <c r="Q778" s="119"/>
      <c r="R778" s="119"/>
      <c r="S778" s="119"/>
      <c r="T778" s="119"/>
      <c r="U778" s="119"/>
      <c r="V778" s="119"/>
      <c r="W778" s="119"/>
      <c r="X778" s="119"/>
      <c r="Y778" s="119"/>
      <c r="Z778" s="119"/>
    </row>
    <row r="779" spans="1:26" ht="14.4">
      <c r="A779" s="119"/>
      <c r="B779" s="119"/>
      <c r="C779" s="119"/>
      <c r="D779" s="119"/>
      <c r="E779" s="119"/>
      <c r="F779" s="119"/>
      <c r="G779" s="119"/>
      <c r="H779" s="119"/>
      <c r="I779" s="119"/>
      <c r="J779" s="119"/>
      <c r="K779" s="119"/>
      <c r="L779" s="119"/>
      <c r="M779" s="119"/>
      <c r="N779" s="119"/>
      <c r="O779" s="119"/>
      <c r="P779" s="119"/>
      <c r="Q779" s="119"/>
      <c r="R779" s="119"/>
      <c r="S779" s="119"/>
      <c r="T779" s="119"/>
      <c r="U779" s="119"/>
      <c r="V779" s="119"/>
      <c r="W779" s="119"/>
      <c r="X779" s="119"/>
      <c r="Y779" s="119"/>
      <c r="Z779" s="119"/>
    </row>
    <row r="780" spans="1:26" ht="14.4">
      <c r="A780" s="119"/>
      <c r="B780" s="119"/>
      <c r="C780" s="119"/>
      <c r="D780" s="119"/>
      <c r="E780" s="119"/>
      <c r="F780" s="119"/>
      <c r="G780" s="119"/>
      <c r="H780" s="119"/>
      <c r="I780" s="119"/>
      <c r="J780" s="119"/>
      <c r="K780" s="119"/>
      <c r="L780" s="119"/>
      <c r="M780" s="119"/>
      <c r="N780" s="119"/>
      <c r="O780" s="119"/>
      <c r="P780" s="119"/>
      <c r="Q780" s="119"/>
      <c r="R780" s="119"/>
      <c r="S780" s="119"/>
      <c r="T780" s="119"/>
      <c r="U780" s="119"/>
      <c r="V780" s="119"/>
      <c r="W780" s="119"/>
      <c r="X780" s="119"/>
      <c r="Y780" s="119"/>
      <c r="Z780" s="119"/>
    </row>
    <row r="781" spans="1:26" ht="14.4">
      <c r="A781" s="119"/>
      <c r="B781" s="119"/>
      <c r="C781" s="119"/>
      <c r="D781" s="119"/>
      <c r="E781" s="119"/>
      <c r="F781" s="119"/>
      <c r="G781" s="119"/>
      <c r="H781" s="119"/>
      <c r="I781" s="119"/>
      <c r="J781" s="119"/>
      <c r="K781" s="119"/>
      <c r="L781" s="119"/>
      <c r="M781" s="119"/>
      <c r="N781" s="119"/>
      <c r="O781" s="119"/>
      <c r="P781" s="119"/>
      <c r="Q781" s="119"/>
      <c r="R781" s="119"/>
      <c r="S781" s="119"/>
      <c r="T781" s="119"/>
      <c r="U781" s="119"/>
      <c r="V781" s="119"/>
      <c r="W781" s="119"/>
      <c r="X781" s="119"/>
      <c r="Y781" s="119"/>
      <c r="Z781" s="119"/>
    </row>
    <row r="782" spans="1:26" ht="14.4">
      <c r="A782" s="119"/>
      <c r="B782" s="119"/>
      <c r="C782" s="119"/>
      <c r="D782" s="119"/>
      <c r="E782" s="119"/>
      <c r="F782" s="119"/>
      <c r="G782" s="119"/>
      <c r="H782" s="119"/>
      <c r="I782" s="119"/>
      <c r="J782" s="119"/>
      <c r="K782" s="119"/>
      <c r="L782" s="119"/>
      <c r="M782" s="119"/>
      <c r="N782" s="119"/>
      <c r="O782" s="119"/>
      <c r="P782" s="119"/>
      <c r="Q782" s="119"/>
      <c r="R782" s="119"/>
      <c r="S782" s="119"/>
      <c r="T782" s="119"/>
      <c r="U782" s="119"/>
      <c r="V782" s="119"/>
      <c r="W782" s="119"/>
      <c r="X782" s="119"/>
      <c r="Y782" s="119"/>
      <c r="Z782" s="119"/>
    </row>
    <row r="783" spans="1:26" ht="14.4">
      <c r="A783" s="119"/>
      <c r="B783" s="119"/>
      <c r="C783" s="119"/>
      <c r="D783" s="119"/>
      <c r="E783" s="119"/>
      <c r="F783" s="119"/>
      <c r="G783" s="119"/>
      <c r="H783" s="119"/>
      <c r="I783" s="119"/>
      <c r="J783" s="119"/>
      <c r="K783" s="119"/>
      <c r="L783" s="119"/>
      <c r="M783" s="119"/>
      <c r="N783" s="119"/>
      <c r="O783" s="119"/>
      <c r="P783" s="119"/>
      <c r="Q783" s="119"/>
      <c r="R783" s="119"/>
      <c r="S783" s="119"/>
      <c r="T783" s="119"/>
      <c r="U783" s="119"/>
      <c r="V783" s="119"/>
      <c r="W783" s="119"/>
      <c r="X783" s="119"/>
      <c r="Y783" s="119"/>
      <c r="Z783" s="119"/>
    </row>
    <row r="784" spans="1:26" ht="14.4">
      <c r="A784" s="119"/>
      <c r="B784" s="119"/>
      <c r="C784" s="119"/>
      <c r="D784" s="119"/>
      <c r="E784" s="119"/>
      <c r="F784" s="119"/>
      <c r="G784" s="119"/>
      <c r="H784" s="119"/>
      <c r="I784" s="119"/>
      <c r="J784" s="119"/>
      <c r="K784" s="119"/>
      <c r="L784" s="119"/>
      <c r="M784" s="119"/>
      <c r="N784" s="119"/>
      <c r="O784" s="119"/>
      <c r="P784" s="119"/>
      <c r="Q784" s="119"/>
      <c r="R784" s="119"/>
      <c r="S784" s="119"/>
      <c r="T784" s="119"/>
      <c r="U784" s="119"/>
      <c r="V784" s="119"/>
      <c r="W784" s="119"/>
      <c r="X784" s="119"/>
      <c r="Y784" s="119"/>
      <c r="Z784" s="119"/>
    </row>
    <row r="785" spans="1:26" ht="14.4">
      <c r="A785" s="119"/>
      <c r="B785" s="119"/>
      <c r="C785" s="119"/>
      <c r="D785" s="119"/>
      <c r="E785" s="119"/>
      <c r="F785" s="119"/>
      <c r="G785" s="119"/>
      <c r="H785" s="119"/>
      <c r="I785" s="119"/>
      <c r="J785" s="119"/>
      <c r="K785" s="119"/>
      <c r="L785" s="119"/>
      <c r="M785" s="119"/>
      <c r="N785" s="119"/>
      <c r="O785" s="119"/>
      <c r="P785" s="119"/>
      <c r="Q785" s="119"/>
      <c r="R785" s="119"/>
      <c r="S785" s="119"/>
      <c r="T785" s="119"/>
      <c r="U785" s="119"/>
      <c r="V785" s="119"/>
      <c r="W785" s="119"/>
      <c r="X785" s="119"/>
      <c r="Y785" s="119"/>
      <c r="Z785" s="119"/>
    </row>
    <row r="786" spans="1:26" ht="14.4">
      <c r="A786" s="119"/>
      <c r="B786" s="119"/>
      <c r="C786" s="119"/>
      <c r="D786" s="119"/>
      <c r="E786" s="119"/>
      <c r="F786" s="119"/>
      <c r="G786" s="119"/>
      <c r="H786" s="119"/>
      <c r="I786" s="119"/>
      <c r="J786" s="119"/>
      <c r="K786" s="119"/>
      <c r="L786" s="119"/>
      <c r="M786" s="119"/>
      <c r="N786" s="119"/>
      <c r="O786" s="119"/>
      <c r="P786" s="119"/>
      <c r="Q786" s="119"/>
      <c r="R786" s="119"/>
      <c r="S786" s="119"/>
      <c r="T786" s="119"/>
      <c r="U786" s="119"/>
      <c r="V786" s="119"/>
      <c r="W786" s="119"/>
      <c r="X786" s="119"/>
      <c r="Y786" s="119"/>
      <c r="Z786" s="119"/>
    </row>
    <row r="787" spans="1:26" ht="14.4">
      <c r="A787" s="119"/>
      <c r="B787" s="119"/>
      <c r="C787" s="119"/>
      <c r="D787" s="119"/>
      <c r="E787" s="119"/>
      <c r="F787" s="119"/>
      <c r="G787" s="119"/>
      <c r="H787" s="119"/>
      <c r="I787" s="119"/>
      <c r="J787" s="119"/>
      <c r="K787" s="119"/>
      <c r="L787" s="119"/>
      <c r="M787" s="119"/>
      <c r="N787" s="119"/>
      <c r="O787" s="119"/>
      <c r="P787" s="119"/>
      <c r="Q787" s="119"/>
      <c r="R787" s="119"/>
      <c r="S787" s="119"/>
      <c r="T787" s="119"/>
      <c r="U787" s="119"/>
      <c r="V787" s="119"/>
      <c r="W787" s="119"/>
      <c r="X787" s="119"/>
      <c r="Y787" s="119"/>
      <c r="Z787" s="119"/>
    </row>
    <row r="788" spans="1:26" ht="14.4">
      <c r="A788" s="119"/>
      <c r="B788" s="119"/>
      <c r="C788" s="119"/>
      <c r="D788" s="119"/>
      <c r="E788" s="119"/>
      <c r="F788" s="119"/>
      <c r="G788" s="119"/>
      <c r="H788" s="119"/>
      <c r="I788" s="119"/>
      <c r="J788" s="119"/>
      <c r="K788" s="119"/>
      <c r="L788" s="119"/>
      <c r="M788" s="119"/>
      <c r="N788" s="119"/>
      <c r="O788" s="119"/>
      <c r="P788" s="119"/>
      <c r="Q788" s="119"/>
      <c r="R788" s="119"/>
      <c r="S788" s="119"/>
      <c r="T788" s="119"/>
      <c r="U788" s="119"/>
      <c r="V788" s="119"/>
      <c r="W788" s="119"/>
      <c r="X788" s="119"/>
      <c r="Y788" s="119"/>
      <c r="Z788" s="119"/>
    </row>
    <row r="789" spans="1:26" ht="14.4">
      <c r="A789" s="119"/>
      <c r="B789" s="119"/>
      <c r="C789" s="119"/>
      <c r="D789" s="119"/>
      <c r="E789" s="119"/>
      <c r="F789" s="119"/>
      <c r="G789" s="119"/>
      <c r="H789" s="119"/>
      <c r="I789" s="119"/>
      <c r="J789" s="119"/>
      <c r="K789" s="119"/>
      <c r="L789" s="119"/>
      <c r="M789" s="119"/>
      <c r="N789" s="119"/>
      <c r="O789" s="119"/>
      <c r="P789" s="119"/>
      <c r="Q789" s="119"/>
      <c r="R789" s="119"/>
      <c r="S789" s="119"/>
      <c r="T789" s="119"/>
      <c r="U789" s="119"/>
      <c r="V789" s="119"/>
      <c r="W789" s="119"/>
      <c r="X789" s="119"/>
      <c r="Y789" s="119"/>
      <c r="Z789" s="119"/>
    </row>
    <row r="790" spans="1:26" ht="14.4">
      <c r="A790" s="119"/>
      <c r="B790" s="119"/>
      <c r="C790" s="119"/>
      <c r="D790" s="119"/>
      <c r="E790" s="119"/>
      <c r="F790" s="119"/>
      <c r="G790" s="119"/>
      <c r="H790" s="119"/>
      <c r="I790" s="119"/>
      <c r="J790" s="119"/>
      <c r="K790" s="119"/>
      <c r="L790" s="119"/>
      <c r="M790" s="119"/>
      <c r="N790" s="119"/>
      <c r="O790" s="119"/>
      <c r="P790" s="119"/>
      <c r="Q790" s="119"/>
      <c r="R790" s="119"/>
      <c r="S790" s="119"/>
      <c r="T790" s="119"/>
      <c r="U790" s="119"/>
      <c r="V790" s="119"/>
      <c r="W790" s="119"/>
      <c r="X790" s="119"/>
      <c r="Y790" s="119"/>
      <c r="Z790" s="119"/>
    </row>
    <row r="791" spans="1:26" ht="14.4">
      <c r="A791" s="119"/>
      <c r="B791" s="119"/>
      <c r="C791" s="119"/>
      <c r="D791" s="119"/>
      <c r="E791" s="119"/>
      <c r="F791" s="119"/>
      <c r="G791" s="119"/>
      <c r="H791" s="119"/>
      <c r="I791" s="119"/>
      <c r="J791" s="119"/>
      <c r="K791" s="119"/>
      <c r="L791" s="119"/>
      <c r="M791" s="119"/>
      <c r="N791" s="119"/>
      <c r="O791" s="119"/>
      <c r="P791" s="119"/>
      <c r="Q791" s="119"/>
      <c r="R791" s="119"/>
      <c r="S791" s="119"/>
      <c r="T791" s="119"/>
      <c r="U791" s="119"/>
      <c r="V791" s="119"/>
      <c r="W791" s="119"/>
      <c r="X791" s="119"/>
      <c r="Y791" s="119"/>
      <c r="Z791" s="119"/>
    </row>
    <row r="792" spans="1:26" ht="14.4">
      <c r="A792" s="119"/>
      <c r="B792" s="119"/>
      <c r="C792" s="119"/>
      <c r="D792" s="119"/>
      <c r="E792" s="119"/>
      <c r="F792" s="119"/>
      <c r="G792" s="119"/>
      <c r="H792" s="119"/>
      <c r="I792" s="119"/>
      <c r="J792" s="119"/>
      <c r="K792" s="119"/>
      <c r="L792" s="119"/>
      <c r="M792" s="119"/>
      <c r="N792" s="119"/>
      <c r="O792" s="119"/>
      <c r="P792" s="119"/>
      <c r="Q792" s="119"/>
      <c r="R792" s="119"/>
      <c r="S792" s="119"/>
      <c r="T792" s="119"/>
      <c r="U792" s="119"/>
      <c r="V792" s="119"/>
      <c r="W792" s="119"/>
      <c r="X792" s="119"/>
      <c r="Y792" s="119"/>
      <c r="Z792" s="119"/>
    </row>
    <row r="793" spans="1:26" ht="14.4">
      <c r="A793" s="119"/>
      <c r="B793" s="119"/>
      <c r="C793" s="119"/>
      <c r="D793" s="119"/>
      <c r="E793" s="119"/>
      <c r="F793" s="119"/>
      <c r="G793" s="119"/>
      <c r="H793" s="119"/>
      <c r="I793" s="119"/>
      <c r="J793" s="119"/>
      <c r="K793" s="119"/>
      <c r="L793" s="119"/>
      <c r="M793" s="119"/>
      <c r="N793" s="119"/>
      <c r="O793" s="119"/>
      <c r="P793" s="119"/>
      <c r="Q793" s="119"/>
      <c r="R793" s="119"/>
      <c r="S793" s="119"/>
      <c r="T793" s="119"/>
      <c r="U793" s="119"/>
      <c r="V793" s="119"/>
      <c r="W793" s="119"/>
      <c r="X793" s="119"/>
      <c r="Y793" s="119"/>
      <c r="Z793" s="119"/>
    </row>
    <row r="794" spans="1:26" ht="14.4">
      <c r="A794" s="119"/>
      <c r="B794" s="119"/>
      <c r="C794" s="119"/>
      <c r="D794" s="119"/>
      <c r="E794" s="119"/>
      <c r="F794" s="119"/>
      <c r="G794" s="119"/>
      <c r="H794" s="119"/>
      <c r="I794" s="119"/>
      <c r="J794" s="119"/>
      <c r="K794" s="119"/>
      <c r="L794" s="119"/>
      <c r="M794" s="119"/>
      <c r="N794" s="119"/>
      <c r="O794" s="119"/>
      <c r="P794" s="119"/>
      <c r="Q794" s="119"/>
      <c r="R794" s="119"/>
      <c r="S794" s="119"/>
      <c r="T794" s="119"/>
      <c r="U794" s="119"/>
      <c r="V794" s="119"/>
      <c r="W794" s="119"/>
      <c r="X794" s="119"/>
      <c r="Y794" s="119"/>
      <c r="Z794" s="119"/>
    </row>
    <row r="795" spans="1:26" ht="14.4">
      <c r="A795" s="119"/>
      <c r="B795" s="119"/>
      <c r="C795" s="119"/>
      <c r="D795" s="119"/>
      <c r="E795" s="119"/>
      <c r="F795" s="119"/>
      <c r="G795" s="119"/>
      <c r="H795" s="119"/>
      <c r="I795" s="119"/>
      <c r="J795" s="119"/>
      <c r="K795" s="119"/>
      <c r="L795" s="119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</row>
    <row r="796" spans="1:26" ht="14.4">
      <c r="A796" s="119"/>
      <c r="B796" s="119"/>
      <c r="C796" s="119"/>
      <c r="D796" s="119"/>
      <c r="E796" s="119"/>
      <c r="F796" s="119"/>
      <c r="G796" s="119"/>
      <c r="H796" s="119"/>
      <c r="I796" s="119"/>
      <c r="J796" s="119"/>
      <c r="K796" s="119"/>
      <c r="L796" s="119"/>
      <c r="M796" s="119"/>
      <c r="N796" s="119"/>
      <c r="O796" s="119"/>
      <c r="P796" s="119"/>
      <c r="Q796" s="119"/>
      <c r="R796" s="119"/>
      <c r="S796" s="119"/>
      <c r="T796" s="119"/>
      <c r="U796" s="119"/>
      <c r="V796" s="119"/>
      <c r="W796" s="119"/>
      <c r="X796" s="119"/>
      <c r="Y796" s="119"/>
      <c r="Z796" s="119"/>
    </row>
    <row r="797" spans="1:26" ht="14.4">
      <c r="A797" s="119"/>
      <c r="B797" s="119"/>
      <c r="C797" s="119"/>
      <c r="D797" s="119"/>
      <c r="E797" s="119"/>
      <c r="F797" s="119"/>
      <c r="G797" s="119"/>
      <c r="H797" s="119"/>
      <c r="I797" s="119"/>
      <c r="J797" s="119"/>
      <c r="K797" s="119"/>
      <c r="L797" s="119"/>
      <c r="M797" s="119"/>
      <c r="N797" s="119"/>
      <c r="O797" s="119"/>
      <c r="P797" s="119"/>
      <c r="Q797" s="119"/>
      <c r="R797" s="119"/>
      <c r="S797" s="119"/>
      <c r="T797" s="119"/>
      <c r="U797" s="119"/>
      <c r="V797" s="119"/>
      <c r="W797" s="119"/>
      <c r="X797" s="119"/>
      <c r="Y797" s="119"/>
      <c r="Z797" s="119"/>
    </row>
    <row r="798" spans="1:26" ht="14.4">
      <c r="A798" s="119"/>
      <c r="B798" s="119"/>
      <c r="C798" s="119"/>
      <c r="D798" s="119"/>
      <c r="E798" s="119"/>
      <c r="F798" s="119"/>
      <c r="G798" s="119"/>
      <c r="H798" s="119"/>
      <c r="I798" s="119"/>
      <c r="J798" s="119"/>
      <c r="K798" s="119"/>
      <c r="L798" s="119"/>
      <c r="M798" s="119"/>
      <c r="N798" s="119"/>
      <c r="O798" s="119"/>
      <c r="P798" s="119"/>
      <c r="Q798" s="119"/>
      <c r="R798" s="119"/>
      <c r="S798" s="119"/>
      <c r="T798" s="119"/>
      <c r="U798" s="119"/>
      <c r="V798" s="119"/>
      <c r="W798" s="119"/>
      <c r="X798" s="119"/>
      <c r="Y798" s="119"/>
      <c r="Z798" s="119"/>
    </row>
    <row r="799" spans="1:26" ht="14.4">
      <c r="A799" s="119"/>
      <c r="B799" s="119"/>
      <c r="C799" s="119"/>
      <c r="D799" s="119"/>
      <c r="E799" s="119"/>
      <c r="F799" s="119"/>
      <c r="G799" s="119"/>
      <c r="H799" s="119"/>
      <c r="I799" s="119"/>
      <c r="J799" s="119"/>
      <c r="K799" s="119"/>
      <c r="L799" s="119"/>
      <c r="M799" s="119"/>
      <c r="N799" s="119"/>
      <c r="O799" s="119"/>
      <c r="P799" s="119"/>
      <c r="Q799" s="119"/>
      <c r="R799" s="119"/>
      <c r="S799" s="119"/>
      <c r="T799" s="119"/>
      <c r="U799" s="119"/>
      <c r="V799" s="119"/>
      <c r="W799" s="119"/>
      <c r="X799" s="119"/>
      <c r="Y799" s="119"/>
      <c r="Z799" s="119"/>
    </row>
    <row r="800" spans="1:26" ht="14.4">
      <c r="A800" s="119"/>
      <c r="B800" s="119"/>
      <c r="C800" s="119"/>
      <c r="D800" s="119"/>
      <c r="E800" s="119"/>
      <c r="F800" s="119"/>
      <c r="G800" s="119"/>
      <c r="H800" s="119"/>
      <c r="I800" s="119"/>
      <c r="J800" s="119"/>
      <c r="K800" s="119"/>
      <c r="L800" s="119"/>
      <c r="M800" s="119"/>
      <c r="N800" s="119"/>
      <c r="O800" s="119"/>
      <c r="P800" s="119"/>
      <c r="Q800" s="119"/>
      <c r="R800" s="119"/>
      <c r="S800" s="119"/>
      <c r="T800" s="119"/>
      <c r="U800" s="119"/>
      <c r="V800" s="119"/>
      <c r="W800" s="119"/>
      <c r="X800" s="119"/>
      <c r="Y800" s="119"/>
      <c r="Z800" s="119"/>
    </row>
    <row r="801" spans="1:26" ht="14.4">
      <c r="A801" s="119"/>
      <c r="B801" s="119"/>
      <c r="C801" s="119"/>
      <c r="D801" s="119"/>
      <c r="E801" s="119"/>
      <c r="F801" s="119"/>
      <c r="G801" s="119"/>
      <c r="H801" s="119"/>
      <c r="I801" s="119"/>
      <c r="J801" s="119"/>
      <c r="K801" s="119"/>
      <c r="L801" s="119"/>
      <c r="M801" s="119"/>
      <c r="N801" s="119"/>
      <c r="O801" s="119"/>
      <c r="P801" s="119"/>
      <c r="Q801" s="119"/>
      <c r="R801" s="119"/>
      <c r="S801" s="119"/>
      <c r="T801" s="119"/>
      <c r="U801" s="119"/>
      <c r="V801" s="119"/>
      <c r="W801" s="119"/>
      <c r="X801" s="119"/>
      <c r="Y801" s="119"/>
      <c r="Z801" s="119"/>
    </row>
    <row r="802" spans="1:26" ht="14.4">
      <c r="A802" s="119"/>
      <c r="B802" s="119"/>
      <c r="C802" s="119"/>
      <c r="D802" s="119"/>
      <c r="E802" s="119"/>
      <c r="F802" s="119"/>
      <c r="G802" s="119"/>
      <c r="H802" s="119"/>
      <c r="I802" s="119"/>
      <c r="J802" s="119"/>
      <c r="K802" s="119"/>
      <c r="L802" s="119"/>
      <c r="M802" s="119"/>
      <c r="N802" s="119"/>
      <c r="O802" s="119"/>
      <c r="P802" s="119"/>
      <c r="Q802" s="119"/>
      <c r="R802" s="119"/>
      <c r="S802" s="119"/>
      <c r="T802" s="119"/>
      <c r="U802" s="119"/>
      <c r="V802" s="119"/>
      <c r="W802" s="119"/>
      <c r="X802" s="119"/>
      <c r="Y802" s="119"/>
      <c r="Z802" s="119"/>
    </row>
    <row r="803" spans="1:26" ht="14.4">
      <c r="A803" s="119"/>
      <c r="B803" s="119"/>
      <c r="C803" s="119"/>
      <c r="D803" s="119"/>
      <c r="E803" s="119"/>
      <c r="F803" s="119"/>
      <c r="G803" s="119"/>
      <c r="H803" s="119"/>
      <c r="I803" s="119"/>
      <c r="J803" s="119"/>
      <c r="K803" s="119"/>
      <c r="L803" s="119"/>
      <c r="M803" s="119"/>
      <c r="N803" s="119"/>
      <c r="O803" s="119"/>
      <c r="P803" s="119"/>
      <c r="Q803" s="119"/>
      <c r="R803" s="119"/>
      <c r="S803" s="119"/>
      <c r="T803" s="119"/>
      <c r="U803" s="119"/>
      <c r="V803" s="119"/>
      <c r="W803" s="119"/>
      <c r="X803" s="119"/>
      <c r="Y803" s="119"/>
      <c r="Z803" s="119"/>
    </row>
    <row r="804" spans="1:26" ht="14.4">
      <c r="A804" s="119"/>
      <c r="B804" s="119"/>
      <c r="C804" s="119"/>
      <c r="D804" s="119"/>
      <c r="E804" s="119"/>
      <c r="F804" s="119"/>
      <c r="G804" s="119"/>
      <c r="H804" s="119"/>
      <c r="I804" s="119"/>
      <c r="J804" s="119"/>
      <c r="K804" s="119"/>
      <c r="L804" s="119"/>
      <c r="M804" s="119"/>
      <c r="N804" s="119"/>
      <c r="O804" s="119"/>
      <c r="P804" s="119"/>
      <c r="Q804" s="119"/>
      <c r="R804" s="119"/>
      <c r="S804" s="119"/>
      <c r="T804" s="119"/>
      <c r="U804" s="119"/>
      <c r="V804" s="119"/>
      <c r="W804" s="119"/>
      <c r="X804" s="119"/>
      <c r="Y804" s="119"/>
      <c r="Z804" s="119"/>
    </row>
    <row r="805" spans="1:26" ht="14.4">
      <c r="A805" s="119"/>
      <c r="B805" s="119"/>
      <c r="C805" s="119"/>
      <c r="D805" s="119"/>
      <c r="E805" s="119"/>
      <c r="F805" s="119"/>
      <c r="G805" s="119"/>
      <c r="H805" s="119"/>
      <c r="I805" s="119"/>
      <c r="J805" s="119"/>
      <c r="K805" s="119"/>
      <c r="L805" s="119"/>
      <c r="M805" s="119"/>
      <c r="N805" s="119"/>
      <c r="O805" s="119"/>
      <c r="P805" s="119"/>
      <c r="Q805" s="119"/>
      <c r="R805" s="119"/>
      <c r="S805" s="119"/>
      <c r="T805" s="119"/>
      <c r="U805" s="119"/>
      <c r="V805" s="119"/>
      <c r="W805" s="119"/>
      <c r="X805" s="119"/>
      <c r="Y805" s="119"/>
      <c r="Z805" s="119"/>
    </row>
    <row r="806" spans="1:26" ht="14.4">
      <c r="A806" s="119"/>
      <c r="B806" s="119"/>
      <c r="C806" s="119"/>
      <c r="D806" s="119"/>
      <c r="E806" s="119"/>
      <c r="F806" s="119"/>
      <c r="G806" s="119"/>
      <c r="H806" s="119"/>
      <c r="I806" s="119"/>
      <c r="J806" s="119"/>
      <c r="K806" s="119"/>
      <c r="L806" s="119"/>
      <c r="M806" s="119"/>
      <c r="N806" s="119"/>
      <c r="O806" s="119"/>
      <c r="P806" s="119"/>
      <c r="Q806" s="119"/>
      <c r="R806" s="119"/>
      <c r="S806" s="119"/>
      <c r="T806" s="119"/>
      <c r="U806" s="119"/>
      <c r="V806" s="119"/>
      <c r="W806" s="119"/>
      <c r="X806" s="119"/>
      <c r="Y806" s="119"/>
      <c r="Z806" s="119"/>
    </row>
    <row r="807" spans="1:26" ht="14.4">
      <c r="A807" s="119"/>
      <c r="B807" s="119"/>
      <c r="C807" s="119"/>
      <c r="D807" s="119"/>
      <c r="E807" s="119"/>
      <c r="F807" s="119"/>
      <c r="G807" s="119"/>
      <c r="H807" s="119"/>
      <c r="I807" s="119"/>
      <c r="J807" s="119"/>
      <c r="K807" s="119"/>
      <c r="L807" s="119"/>
      <c r="M807" s="119"/>
      <c r="N807" s="119"/>
      <c r="O807" s="119"/>
      <c r="P807" s="119"/>
      <c r="Q807" s="119"/>
      <c r="R807" s="119"/>
      <c r="S807" s="119"/>
      <c r="T807" s="119"/>
      <c r="U807" s="119"/>
      <c r="V807" s="119"/>
      <c r="W807" s="119"/>
      <c r="X807" s="119"/>
      <c r="Y807" s="119"/>
      <c r="Z807" s="119"/>
    </row>
    <row r="808" spans="1:26" ht="14.4">
      <c r="A808" s="119"/>
      <c r="B808" s="119"/>
      <c r="C808" s="119"/>
      <c r="D808" s="119"/>
      <c r="E808" s="119"/>
      <c r="F808" s="119"/>
      <c r="G808" s="119"/>
      <c r="H808" s="119"/>
      <c r="I808" s="119"/>
      <c r="J808" s="119"/>
      <c r="K808" s="119"/>
      <c r="L808" s="119"/>
      <c r="M808" s="119"/>
      <c r="N808" s="119"/>
      <c r="O808" s="119"/>
      <c r="P808" s="119"/>
      <c r="Q808" s="119"/>
      <c r="R808" s="119"/>
      <c r="S808" s="119"/>
      <c r="T808" s="119"/>
      <c r="U808" s="119"/>
      <c r="V808" s="119"/>
      <c r="W808" s="119"/>
      <c r="X808" s="119"/>
      <c r="Y808" s="119"/>
      <c r="Z808" s="119"/>
    </row>
    <row r="809" spans="1:26" ht="14.4">
      <c r="A809" s="119"/>
      <c r="B809" s="119"/>
      <c r="C809" s="119"/>
      <c r="D809" s="119"/>
      <c r="E809" s="119"/>
      <c r="F809" s="119"/>
      <c r="G809" s="119"/>
      <c r="H809" s="119"/>
      <c r="I809" s="119"/>
      <c r="J809" s="119"/>
      <c r="K809" s="119"/>
      <c r="L809" s="119"/>
      <c r="M809" s="119"/>
      <c r="N809" s="119"/>
      <c r="O809" s="119"/>
      <c r="P809" s="119"/>
      <c r="Q809" s="119"/>
      <c r="R809" s="119"/>
      <c r="S809" s="119"/>
      <c r="T809" s="119"/>
      <c r="U809" s="119"/>
      <c r="V809" s="119"/>
      <c r="W809" s="119"/>
      <c r="X809" s="119"/>
      <c r="Y809" s="119"/>
      <c r="Z809" s="119"/>
    </row>
    <row r="810" spans="1:26" ht="14.4">
      <c r="A810" s="119"/>
      <c r="B810" s="119"/>
      <c r="C810" s="119"/>
      <c r="D810" s="119"/>
      <c r="E810" s="119"/>
      <c r="F810" s="119"/>
      <c r="G810" s="119"/>
      <c r="H810" s="119"/>
      <c r="I810" s="119"/>
      <c r="J810" s="119"/>
      <c r="K810" s="119"/>
      <c r="L810" s="119"/>
      <c r="M810" s="119"/>
      <c r="N810" s="119"/>
      <c r="O810" s="119"/>
      <c r="P810" s="119"/>
      <c r="Q810" s="119"/>
      <c r="R810" s="119"/>
      <c r="S810" s="119"/>
      <c r="T810" s="119"/>
      <c r="U810" s="119"/>
      <c r="V810" s="119"/>
      <c r="W810" s="119"/>
      <c r="X810" s="119"/>
      <c r="Y810" s="119"/>
      <c r="Z810" s="119"/>
    </row>
    <row r="811" spans="1:26" ht="14.4">
      <c r="A811" s="119"/>
      <c r="B811" s="119"/>
      <c r="C811" s="119"/>
      <c r="D811" s="119"/>
      <c r="E811" s="119"/>
      <c r="F811" s="119"/>
      <c r="G811" s="119"/>
      <c r="H811" s="119"/>
      <c r="I811" s="119"/>
      <c r="J811" s="119"/>
      <c r="K811" s="119"/>
      <c r="L811" s="119"/>
      <c r="M811" s="119"/>
      <c r="N811" s="119"/>
      <c r="O811" s="119"/>
      <c r="P811" s="119"/>
      <c r="Q811" s="119"/>
      <c r="R811" s="119"/>
      <c r="S811" s="119"/>
      <c r="T811" s="119"/>
      <c r="U811" s="119"/>
      <c r="V811" s="119"/>
      <c r="W811" s="119"/>
      <c r="X811" s="119"/>
      <c r="Y811" s="119"/>
      <c r="Z811" s="119"/>
    </row>
    <row r="812" spans="1:26" ht="14.4">
      <c r="A812" s="119"/>
      <c r="B812" s="119"/>
      <c r="C812" s="119"/>
      <c r="D812" s="119"/>
      <c r="E812" s="119"/>
      <c r="F812" s="119"/>
      <c r="G812" s="119"/>
      <c r="H812" s="119"/>
      <c r="I812" s="119"/>
      <c r="J812" s="119"/>
      <c r="K812" s="119"/>
      <c r="L812" s="119"/>
      <c r="M812" s="119"/>
      <c r="N812" s="119"/>
      <c r="O812" s="119"/>
      <c r="P812" s="119"/>
      <c r="Q812" s="119"/>
      <c r="R812" s="119"/>
      <c r="S812" s="119"/>
      <c r="T812" s="119"/>
      <c r="U812" s="119"/>
      <c r="V812" s="119"/>
      <c r="W812" s="119"/>
      <c r="X812" s="119"/>
      <c r="Y812" s="119"/>
      <c r="Z812" s="119"/>
    </row>
    <row r="813" spans="1:26" ht="14.4">
      <c r="A813" s="119"/>
      <c r="B813" s="119"/>
      <c r="C813" s="119"/>
      <c r="D813" s="119"/>
      <c r="E813" s="119"/>
      <c r="F813" s="119"/>
      <c r="G813" s="119"/>
      <c r="H813" s="119"/>
      <c r="I813" s="119"/>
      <c r="J813" s="119"/>
      <c r="K813" s="119"/>
      <c r="L813" s="119"/>
      <c r="M813" s="119"/>
      <c r="N813" s="119"/>
      <c r="O813" s="119"/>
      <c r="P813" s="119"/>
      <c r="Q813" s="119"/>
      <c r="R813" s="119"/>
      <c r="S813" s="119"/>
      <c r="T813" s="119"/>
      <c r="U813" s="119"/>
      <c r="V813" s="119"/>
      <c r="W813" s="119"/>
      <c r="X813" s="119"/>
      <c r="Y813" s="119"/>
      <c r="Z813" s="119"/>
    </row>
    <row r="814" spans="1:26" ht="14.4">
      <c r="A814" s="119"/>
      <c r="B814" s="119"/>
      <c r="C814" s="119"/>
      <c r="D814" s="119"/>
      <c r="E814" s="119"/>
      <c r="F814" s="119"/>
      <c r="G814" s="119"/>
      <c r="H814" s="119"/>
      <c r="I814" s="119"/>
      <c r="J814" s="119"/>
      <c r="K814" s="119"/>
      <c r="L814" s="119"/>
      <c r="M814" s="119"/>
      <c r="N814" s="119"/>
      <c r="O814" s="119"/>
      <c r="P814" s="119"/>
      <c r="Q814" s="119"/>
      <c r="R814" s="119"/>
      <c r="S814" s="119"/>
      <c r="T814" s="119"/>
      <c r="U814" s="119"/>
      <c r="V814" s="119"/>
      <c r="W814" s="119"/>
      <c r="X814" s="119"/>
      <c r="Y814" s="119"/>
      <c r="Z814" s="119"/>
    </row>
    <row r="815" spans="1:26" ht="14.4">
      <c r="A815" s="119"/>
      <c r="B815" s="119"/>
      <c r="C815" s="119"/>
      <c r="D815" s="119"/>
      <c r="E815" s="119"/>
      <c r="F815" s="119"/>
      <c r="G815" s="119"/>
      <c r="H815" s="119"/>
      <c r="I815" s="119"/>
      <c r="J815" s="119"/>
      <c r="K815" s="119"/>
      <c r="L815" s="119"/>
      <c r="M815" s="119"/>
      <c r="N815" s="119"/>
      <c r="O815" s="119"/>
      <c r="P815" s="119"/>
      <c r="Q815" s="119"/>
      <c r="R815" s="119"/>
      <c r="S815" s="119"/>
      <c r="T815" s="119"/>
      <c r="U815" s="119"/>
      <c r="V815" s="119"/>
      <c r="W815" s="119"/>
      <c r="X815" s="119"/>
      <c r="Y815" s="119"/>
      <c r="Z815" s="119"/>
    </row>
    <row r="816" spans="1:26" ht="14.4">
      <c r="A816" s="119"/>
      <c r="B816" s="119"/>
      <c r="C816" s="119"/>
      <c r="D816" s="119"/>
      <c r="E816" s="119"/>
      <c r="F816" s="119"/>
      <c r="G816" s="119"/>
      <c r="H816" s="119"/>
      <c r="I816" s="119"/>
      <c r="J816" s="119"/>
      <c r="K816" s="119"/>
      <c r="L816" s="119"/>
      <c r="M816" s="119"/>
      <c r="N816" s="119"/>
      <c r="O816" s="119"/>
      <c r="P816" s="119"/>
      <c r="Q816" s="119"/>
      <c r="R816" s="119"/>
      <c r="S816" s="119"/>
      <c r="T816" s="119"/>
      <c r="U816" s="119"/>
      <c r="V816" s="119"/>
      <c r="W816" s="119"/>
      <c r="X816" s="119"/>
      <c r="Y816" s="119"/>
      <c r="Z816" s="119"/>
    </row>
    <row r="817" spans="1:26" ht="14.4">
      <c r="A817" s="119"/>
      <c r="B817" s="119"/>
      <c r="C817" s="119"/>
      <c r="D817" s="119"/>
      <c r="E817" s="119"/>
      <c r="F817" s="119"/>
      <c r="G817" s="119"/>
      <c r="H817" s="119"/>
      <c r="I817" s="119"/>
      <c r="J817" s="119"/>
      <c r="K817" s="119"/>
      <c r="L817" s="119"/>
      <c r="M817" s="119"/>
      <c r="N817" s="119"/>
      <c r="O817" s="119"/>
      <c r="P817" s="119"/>
      <c r="Q817" s="119"/>
      <c r="R817" s="119"/>
      <c r="S817" s="119"/>
      <c r="T817" s="119"/>
      <c r="U817" s="119"/>
      <c r="V817" s="119"/>
      <c r="W817" s="119"/>
      <c r="X817" s="119"/>
      <c r="Y817" s="119"/>
      <c r="Z817" s="119"/>
    </row>
    <row r="818" spans="1:26" ht="14.4">
      <c r="A818" s="119"/>
      <c r="B818" s="119"/>
      <c r="C818" s="119"/>
      <c r="D818" s="119"/>
      <c r="E818" s="119"/>
      <c r="F818" s="119"/>
      <c r="G818" s="119"/>
      <c r="H818" s="119"/>
      <c r="I818" s="119"/>
      <c r="J818" s="119"/>
      <c r="K818" s="119"/>
      <c r="L818" s="119"/>
      <c r="M818" s="119"/>
      <c r="N818" s="119"/>
      <c r="O818" s="119"/>
      <c r="P818" s="119"/>
      <c r="Q818" s="119"/>
      <c r="R818" s="119"/>
      <c r="S818" s="119"/>
      <c r="T818" s="119"/>
      <c r="U818" s="119"/>
      <c r="V818" s="119"/>
      <c r="W818" s="119"/>
      <c r="X818" s="119"/>
      <c r="Y818" s="119"/>
      <c r="Z818" s="119"/>
    </row>
    <row r="819" spans="1:26" ht="14.4">
      <c r="A819" s="119"/>
      <c r="B819" s="119"/>
      <c r="C819" s="119"/>
      <c r="D819" s="119"/>
      <c r="E819" s="119"/>
      <c r="F819" s="119"/>
      <c r="G819" s="119"/>
      <c r="H819" s="119"/>
      <c r="I819" s="119"/>
      <c r="J819" s="119"/>
      <c r="K819" s="119"/>
      <c r="L819" s="119"/>
      <c r="M819" s="119"/>
      <c r="N819" s="119"/>
      <c r="O819" s="119"/>
      <c r="P819" s="119"/>
      <c r="Q819" s="119"/>
      <c r="R819" s="119"/>
      <c r="S819" s="119"/>
      <c r="T819" s="119"/>
      <c r="U819" s="119"/>
      <c r="V819" s="119"/>
      <c r="W819" s="119"/>
      <c r="X819" s="119"/>
      <c r="Y819" s="119"/>
      <c r="Z819" s="119"/>
    </row>
    <row r="820" spans="1:26" ht="14.4">
      <c r="A820" s="119"/>
      <c r="B820" s="119"/>
      <c r="C820" s="119"/>
      <c r="D820" s="119"/>
      <c r="E820" s="119"/>
      <c r="F820" s="119"/>
      <c r="G820" s="119"/>
      <c r="H820" s="119"/>
      <c r="I820" s="119"/>
      <c r="J820" s="119"/>
      <c r="K820" s="119"/>
      <c r="L820" s="119"/>
      <c r="M820" s="119"/>
      <c r="N820" s="119"/>
      <c r="O820" s="119"/>
      <c r="P820" s="119"/>
      <c r="Q820" s="119"/>
      <c r="R820" s="119"/>
      <c r="S820" s="119"/>
      <c r="T820" s="119"/>
      <c r="U820" s="119"/>
      <c r="V820" s="119"/>
      <c r="W820" s="119"/>
      <c r="X820" s="119"/>
      <c r="Y820" s="119"/>
      <c r="Z820" s="119"/>
    </row>
    <row r="821" spans="1:26" ht="14.4">
      <c r="A821" s="119"/>
      <c r="B821" s="119"/>
      <c r="C821" s="119"/>
      <c r="D821" s="119"/>
      <c r="E821" s="119"/>
      <c r="F821" s="119"/>
      <c r="G821" s="119"/>
      <c r="H821" s="119"/>
      <c r="I821" s="119"/>
      <c r="J821" s="119"/>
      <c r="K821" s="119"/>
      <c r="L821" s="119"/>
      <c r="M821" s="119"/>
      <c r="N821" s="119"/>
      <c r="O821" s="119"/>
      <c r="P821" s="119"/>
      <c r="Q821" s="119"/>
      <c r="R821" s="119"/>
      <c r="S821" s="119"/>
      <c r="T821" s="119"/>
      <c r="U821" s="119"/>
      <c r="V821" s="119"/>
      <c r="W821" s="119"/>
      <c r="X821" s="119"/>
      <c r="Y821" s="119"/>
      <c r="Z821" s="119"/>
    </row>
    <row r="822" spans="1:26" ht="14.4">
      <c r="A822" s="119"/>
      <c r="B822" s="119"/>
      <c r="C822" s="119"/>
      <c r="D822" s="119"/>
      <c r="E822" s="119"/>
      <c r="F822" s="119"/>
      <c r="G822" s="119"/>
      <c r="H822" s="119"/>
      <c r="I822" s="119"/>
      <c r="J822" s="119"/>
      <c r="K822" s="119"/>
      <c r="L822" s="119"/>
      <c r="M822" s="119"/>
      <c r="N822" s="119"/>
      <c r="O822" s="119"/>
      <c r="P822" s="119"/>
      <c r="Q822" s="119"/>
      <c r="R822" s="119"/>
      <c r="S822" s="119"/>
      <c r="T822" s="119"/>
      <c r="U822" s="119"/>
      <c r="V822" s="119"/>
      <c r="W822" s="119"/>
      <c r="X822" s="119"/>
      <c r="Y822" s="119"/>
      <c r="Z822" s="119"/>
    </row>
    <row r="823" spans="1:26" ht="14.4">
      <c r="A823" s="119"/>
      <c r="B823" s="119"/>
      <c r="C823" s="119"/>
      <c r="D823" s="119"/>
      <c r="E823" s="119"/>
      <c r="F823" s="119"/>
      <c r="G823" s="119"/>
      <c r="H823" s="119"/>
      <c r="I823" s="119"/>
      <c r="J823" s="119"/>
      <c r="K823" s="119"/>
      <c r="L823" s="119"/>
      <c r="M823" s="119"/>
      <c r="N823" s="119"/>
      <c r="O823" s="119"/>
      <c r="P823" s="119"/>
      <c r="Q823" s="119"/>
      <c r="R823" s="119"/>
      <c r="S823" s="119"/>
      <c r="T823" s="119"/>
      <c r="U823" s="119"/>
      <c r="V823" s="119"/>
      <c r="W823" s="119"/>
      <c r="X823" s="119"/>
      <c r="Y823" s="119"/>
      <c r="Z823" s="119"/>
    </row>
    <row r="824" spans="1:26" ht="14.4">
      <c r="A824" s="119"/>
      <c r="B824" s="119"/>
      <c r="C824" s="119"/>
      <c r="D824" s="119"/>
      <c r="E824" s="119"/>
      <c r="F824" s="119"/>
      <c r="G824" s="119"/>
      <c r="H824" s="119"/>
      <c r="I824" s="119"/>
      <c r="J824" s="119"/>
      <c r="K824" s="119"/>
      <c r="L824" s="119"/>
      <c r="M824" s="119"/>
      <c r="N824" s="119"/>
      <c r="O824" s="119"/>
      <c r="P824" s="119"/>
      <c r="Q824" s="119"/>
      <c r="R824" s="119"/>
      <c r="S824" s="119"/>
      <c r="T824" s="119"/>
      <c r="U824" s="119"/>
      <c r="V824" s="119"/>
      <c r="W824" s="119"/>
      <c r="X824" s="119"/>
      <c r="Y824" s="119"/>
      <c r="Z824" s="119"/>
    </row>
    <row r="825" spans="1:26" ht="14.4">
      <c r="A825" s="119"/>
      <c r="B825" s="119"/>
      <c r="C825" s="119"/>
      <c r="D825" s="119"/>
      <c r="E825" s="119"/>
      <c r="F825" s="119"/>
      <c r="G825" s="119"/>
      <c r="H825" s="119"/>
      <c r="I825" s="119"/>
      <c r="J825" s="119"/>
      <c r="K825" s="119"/>
      <c r="L825" s="119"/>
      <c r="M825" s="119"/>
      <c r="N825" s="119"/>
      <c r="O825" s="119"/>
      <c r="P825" s="119"/>
      <c r="Q825" s="119"/>
      <c r="R825" s="119"/>
      <c r="S825" s="119"/>
      <c r="T825" s="119"/>
      <c r="U825" s="119"/>
      <c r="V825" s="119"/>
      <c r="W825" s="119"/>
      <c r="X825" s="119"/>
      <c r="Y825" s="119"/>
      <c r="Z825" s="119"/>
    </row>
    <row r="826" spans="1:26" ht="14.4">
      <c r="A826" s="119"/>
      <c r="B826" s="119"/>
      <c r="C826" s="119"/>
      <c r="D826" s="119"/>
      <c r="E826" s="119"/>
      <c r="F826" s="119"/>
      <c r="G826" s="119"/>
      <c r="H826" s="119"/>
      <c r="I826" s="119"/>
      <c r="J826" s="119"/>
      <c r="K826" s="119"/>
      <c r="L826" s="119"/>
      <c r="M826" s="119"/>
      <c r="N826" s="119"/>
      <c r="O826" s="119"/>
      <c r="P826" s="119"/>
      <c r="Q826" s="119"/>
      <c r="R826" s="119"/>
      <c r="S826" s="119"/>
      <c r="T826" s="119"/>
      <c r="U826" s="119"/>
      <c r="V826" s="119"/>
      <c r="W826" s="119"/>
      <c r="X826" s="119"/>
      <c r="Y826" s="119"/>
      <c r="Z826" s="119"/>
    </row>
    <row r="827" spans="1:26" ht="14.4">
      <c r="A827" s="119"/>
      <c r="B827" s="119"/>
      <c r="C827" s="119"/>
      <c r="D827" s="119"/>
      <c r="E827" s="119"/>
      <c r="F827" s="119"/>
      <c r="G827" s="119"/>
      <c r="H827" s="119"/>
      <c r="I827" s="119"/>
      <c r="J827" s="119"/>
      <c r="K827" s="119"/>
      <c r="L827" s="119"/>
      <c r="M827" s="119"/>
      <c r="N827" s="119"/>
      <c r="O827" s="119"/>
      <c r="P827" s="119"/>
      <c r="Q827" s="119"/>
      <c r="R827" s="119"/>
      <c r="S827" s="119"/>
      <c r="T827" s="119"/>
      <c r="U827" s="119"/>
      <c r="V827" s="119"/>
      <c r="W827" s="119"/>
      <c r="X827" s="119"/>
      <c r="Y827" s="119"/>
      <c r="Z827" s="119"/>
    </row>
    <row r="828" spans="1:26" ht="14.4">
      <c r="A828" s="119"/>
      <c r="B828" s="119"/>
      <c r="C828" s="119"/>
      <c r="D828" s="119"/>
      <c r="E828" s="119"/>
      <c r="F828" s="119"/>
      <c r="G828" s="119"/>
      <c r="H828" s="119"/>
      <c r="I828" s="119"/>
      <c r="J828" s="119"/>
      <c r="K828" s="119"/>
      <c r="L828" s="119"/>
      <c r="M828" s="119"/>
      <c r="N828" s="119"/>
      <c r="O828" s="119"/>
      <c r="P828" s="119"/>
      <c r="Q828" s="119"/>
      <c r="R828" s="119"/>
      <c r="S828" s="119"/>
      <c r="T828" s="119"/>
      <c r="U828" s="119"/>
      <c r="V828" s="119"/>
      <c r="W828" s="119"/>
      <c r="X828" s="119"/>
      <c r="Y828" s="119"/>
      <c r="Z828" s="119"/>
    </row>
    <row r="829" spans="1:26" ht="14.4">
      <c r="A829" s="119"/>
      <c r="B829" s="119"/>
      <c r="C829" s="119"/>
      <c r="D829" s="119"/>
      <c r="E829" s="119"/>
      <c r="F829" s="119"/>
      <c r="G829" s="119"/>
      <c r="H829" s="119"/>
      <c r="I829" s="119"/>
      <c r="J829" s="119"/>
      <c r="K829" s="119"/>
      <c r="L829" s="119"/>
      <c r="M829" s="119"/>
      <c r="N829" s="119"/>
      <c r="O829" s="119"/>
      <c r="P829" s="119"/>
      <c r="Q829" s="119"/>
      <c r="R829" s="119"/>
      <c r="S829" s="119"/>
      <c r="T829" s="119"/>
      <c r="U829" s="119"/>
      <c r="V829" s="119"/>
      <c r="W829" s="119"/>
      <c r="X829" s="119"/>
      <c r="Y829" s="119"/>
      <c r="Z829" s="119"/>
    </row>
    <row r="830" spans="1:26" ht="14.4">
      <c r="A830" s="119"/>
      <c r="B830" s="119"/>
      <c r="C830" s="119"/>
      <c r="D830" s="119"/>
      <c r="E830" s="119"/>
      <c r="F830" s="119"/>
      <c r="G830" s="119"/>
      <c r="H830" s="119"/>
      <c r="I830" s="119"/>
      <c r="J830" s="119"/>
      <c r="K830" s="119"/>
      <c r="L830" s="119"/>
      <c r="M830" s="119"/>
      <c r="N830" s="119"/>
      <c r="O830" s="119"/>
      <c r="P830" s="119"/>
      <c r="Q830" s="119"/>
      <c r="R830" s="119"/>
      <c r="S830" s="119"/>
      <c r="T830" s="119"/>
      <c r="U830" s="119"/>
      <c r="V830" s="119"/>
      <c r="W830" s="119"/>
      <c r="X830" s="119"/>
      <c r="Y830" s="119"/>
      <c r="Z830" s="119"/>
    </row>
    <row r="831" spans="1:26" ht="14.4">
      <c r="A831" s="119"/>
      <c r="B831" s="119"/>
      <c r="C831" s="119"/>
      <c r="D831" s="119"/>
      <c r="E831" s="119"/>
      <c r="F831" s="119"/>
      <c r="G831" s="119"/>
      <c r="H831" s="119"/>
      <c r="I831" s="119"/>
      <c r="J831" s="119"/>
      <c r="K831" s="119"/>
      <c r="L831" s="119"/>
      <c r="M831" s="119"/>
      <c r="N831" s="119"/>
      <c r="O831" s="119"/>
      <c r="P831" s="119"/>
      <c r="Q831" s="119"/>
      <c r="R831" s="119"/>
      <c r="S831" s="119"/>
      <c r="T831" s="119"/>
      <c r="U831" s="119"/>
      <c r="V831" s="119"/>
      <c r="W831" s="119"/>
      <c r="X831" s="119"/>
      <c r="Y831" s="119"/>
      <c r="Z831" s="119"/>
    </row>
    <row r="832" spans="1:26" ht="14.4">
      <c r="A832" s="119"/>
      <c r="B832" s="119"/>
      <c r="C832" s="119"/>
      <c r="D832" s="119"/>
      <c r="E832" s="119"/>
      <c r="F832" s="119"/>
      <c r="G832" s="119"/>
      <c r="H832" s="119"/>
      <c r="I832" s="119"/>
      <c r="J832" s="119"/>
      <c r="K832" s="119"/>
      <c r="L832" s="119"/>
      <c r="M832" s="119"/>
      <c r="N832" s="119"/>
      <c r="O832" s="119"/>
      <c r="P832" s="119"/>
      <c r="Q832" s="119"/>
      <c r="R832" s="119"/>
      <c r="S832" s="119"/>
      <c r="T832" s="119"/>
      <c r="U832" s="119"/>
      <c r="V832" s="119"/>
      <c r="W832" s="119"/>
      <c r="X832" s="119"/>
      <c r="Y832" s="119"/>
      <c r="Z832" s="119"/>
    </row>
    <row r="833" spans="1:26" ht="14.4">
      <c r="A833" s="119"/>
      <c r="B833" s="119"/>
      <c r="C833" s="119"/>
      <c r="D833" s="119"/>
      <c r="E833" s="119"/>
      <c r="F833" s="119"/>
      <c r="G833" s="119"/>
      <c r="H833" s="119"/>
      <c r="I833" s="119"/>
      <c r="J833" s="119"/>
      <c r="K833" s="119"/>
      <c r="L833" s="119"/>
      <c r="M833" s="119"/>
      <c r="N833" s="119"/>
      <c r="O833" s="119"/>
      <c r="P833" s="119"/>
      <c r="Q833" s="119"/>
      <c r="R833" s="119"/>
      <c r="S833" s="119"/>
      <c r="T833" s="119"/>
      <c r="U833" s="119"/>
      <c r="V833" s="119"/>
      <c r="W833" s="119"/>
      <c r="X833" s="119"/>
      <c r="Y833" s="119"/>
      <c r="Z833" s="119"/>
    </row>
    <row r="834" spans="1:26" ht="14.4">
      <c r="A834" s="119"/>
      <c r="B834" s="119"/>
      <c r="C834" s="119"/>
      <c r="D834" s="119"/>
      <c r="E834" s="119"/>
      <c r="F834" s="119"/>
      <c r="G834" s="119"/>
      <c r="H834" s="119"/>
      <c r="I834" s="119"/>
      <c r="J834" s="119"/>
      <c r="K834" s="119"/>
      <c r="L834" s="119"/>
      <c r="M834" s="119"/>
      <c r="N834" s="119"/>
      <c r="O834" s="119"/>
      <c r="P834" s="119"/>
      <c r="Q834" s="119"/>
      <c r="R834" s="119"/>
      <c r="S834" s="119"/>
      <c r="T834" s="119"/>
      <c r="U834" s="119"/>
      <c r="V834" s="119"/>
      <c r="W834" s="119"/>
      <c r="X834" s="119"/>
      <c r="Y834" s="119"/>
      <c r="Z834" s="119"/>
    </row>
    <row r="835" spans="1:26" ht="14.4">
      <c r="A835" s="119"/>
      <c r="B835" s="119"/>
      <c r="C835" s="119"/>
      <c r="D835" s="119"/>
      <c r="E835" s="119"/>
      <c r="F835" s="119"/>
      <c r="G835" s="119"/>
      <c r="H835" s="119"/>
      <c r="I835" s="119"/>
      <c r="J835" s="119"/>
      <c r="K835" s="119"/>
      <c r="L835" s="119"/>
      <c r="M835" s="119"/>
      <c r="N835" s="119"/>
      <c r="O835" s="119"/>
      <c r="P835" s="119"/>
      <c r="Q835" s="119"/>
      <c r="R835" s="119"/>
      <c r="S835" s="119"/>
      <c r="T835" s="119"/>
      <c r="U835" s="119"/>
      <c r="V835" s="119"/>
      <c r="W835" s="119"/>
      <c r="X835" s="119"/>
      <c r="Y835" s="119"/>
      <c r="Z835" s="119"/>
    </row>
    <row r="836" spans="1:26" ht="14.4">
      <c r="A836" s="119"/>
      <c r="B836" s="119"/>
      <c r="C836" s="119"/>
      <c r="D836" s="119"/>
      <c r="E836" s="119"/>
      <c r="F836" s="119"/>
      <c r="G836" s="119"/>
      <c r="H836" s="119"/>
      <c r="I836" s="119"/>
      <c r="J836" s="119"/>
      <c r="K836" s="119"/>
      <c r="L836" s="119"/>
      <c r="M836" s="119"/>
      <c r="N836" s="119"/>
      <c r="O836" s="119"/>
      <c r="P836" s="119"/>
      <c r="Q836" s="119"/>
      <c r="R836" s="119"/>
      <c r="S836" s="119"/>
      <c r="T836" s="119"/>
      <c r="U836" s="119"/>
      <c r="V836" s="119"/>
      <c r="W836" s="119"/>
      <c r="X836" s="119"/>
      <c r="Y836" s="119"/>
      <c r="Z836" s="119"/>
    </row>
    <row r="837" spans="1:26" ht="14.4">
      <c r="A837" s="119"/>
      <c r="B837" s="119"/>
      <c r="C837" s="119"/>
      <c r="D837" s="119"/>
      <c r="E837" s="119"/>
      <c r="F837" s="119"/>
      <c r="G837" s="119"/>
      <c r="H837" s="119"/>
      <c r="I837" s="119"/>
      <c r="J837" s="119"/>
      <c r="K837" s="119"/>
      <c r="L837" s="119"/>
      <c r="M837" s="119"/>
      <c r="N837" s="119"/>
      <c r="O837" s="119"/>
      <c r="P837" s="119"/>
      <c r="Q837" s="119"/>
      <c r="R837" s="119"/>
      <c r="S837" s="119"/>
      <c r="T837" s="119"/>
      <c r="U837" s="119"/>
      <c r="V837" s="119"/>
      <c r="W837" s="119"/>
      <c r="X837" s="119"/>
      <c r="Y837" s="119"/>
      <c r="Z837" s="119"/>
    </row>
    <row r="838" spans="1:26" ht="14.4">
      <c r="A838" s="119"/>
      <c r="B838" s="119"/>
      <c r="C838" s="119"/>
      <c r="D838" s="119"/>
      <c r="E838" s="119"/>
      <c r="F838" s="119"/>
      <c r="G838" s="119"/>
      <c r="H838" s="119"/>
      <c r="I838" s="119"/>
      <c r="J838" s="119"/>
      <c r="K838" s="119"/>
      <c r="L838" s="119"/>
      <c r="M838" s="119"/>
      <c r="N838" s="119"/>
      <c r="O838" s="119"/>
      <c r="P838" s="119"/>
      <c r="Q838" s="119"/>
      <c r="R838" s="119"/>
      <c r="S838" s="119"/>
      <c r="T838" s="119"/>
      <c r="U838" s="119"/>
      <c r="V838" s="119"/>
      <c r="W838" s="119"/>
      <c r="X838" s="119"/>
      <c r="Y838" s="119"/>
      <c r="Z838" s="119"/>
    </row>
    <row r="839" spans="1:26" ht="14.4">
      <c r="A839" s="119"/>
      <c r="B839" s="119"/>
      <c r="C839" s="119"/>
      <c r="D839" s="119"/>
      <c r="E839" s="119"/>
      <c r="F839" s="119"/>
      <c r="G839" s="119"/>
      <c r="H839" s="119"/>
      <c r="I839" s="119"/>
      <c r="J839" s="119"/>
      <c r="K839" s="119"/>
      <c r="L839" s="119"/>
      <c r="M839" s="119"/>
      <c r="N839" s="119"/>
      <c r="O839" s="119"/>
      <c r="P839" s="119"/>
      <c r="Q839" s="119"/>
      <c r="R839" s="119"/>
      <c r="S839" s="119"/>
      <c r="T839" s="119"/>
      <c r="U839" s="119"/>
      <c r="V839" s="119"/>
      <c r="W839" s="119"/>
      <c r="X839" s="119"/>
      <c r="Y839" s="119"/>
      <c r="Z839" s="119"/>
    </row>
    <row r="840" spans="1:26" ht="14.4">
      <c r="A840" s="119"/>
      <c r="B840" s="119"/>
      <c r="C840" s="119"/>
      <c r="D840" s="119"/>
      <c r="E840" s="119"/>
      <c r="F840" s="119"/>
      <c r="G840" s="119"/>
      <c r="H840" s="119"/>
      <c r="I840" s="119"/>
      <c r="J840" s="119"/>
      <c r="K840" s="119"/>
      <c r="L840" s="119"/>
      <c r="M840" s="119"/>
      <c r="N840" s="119"/>
      <c r="O840" s="119"/>
      <c r="P840" s="119"/>
      <c r="Q840" s="119"/>
      <c r="R840" s="119"/>
      <c r="S840" s="119"/>
      <c r="T840" s="119"/>
      <c r="U840" s="119"/>
      <c r="V840" s="119"/>
      <c r="W840" s="119"/>
      <c r="X840" s="119"/>
      <c r="Y840" s="119"/>
      <c r="Z840" s="119"/>
    </row>
    <row r="841" spans="1:26" ht="14.4">
      <c r="A841" s="119"/>
      <c r="B841" s="119"/>
      <c r="C841" s="119"/>
      <c r="D841" s="119"/>
      <c r="E841" s="119"/>
      <c r="F841" s="119"/>
      <c r="G841" s="119"/>
      <c r="H841" s="119"/>
      <c r="I841" s="119"/>
      <c r="J841" s="119"/>
      <c r="K841" s="119"/>
      <c r="L841" s="119"/>
      <c r="M841" s="119"/>
      <c r="N841" s="119"/>
      <c r="O841" s="119"/>
      <c r="P841" s="119"/>
      <c r="Q841" s="119"/>
      <c r="R841" s="119"/>
      <c r="S841" s="119"/>
      <c r="T841" s="119"/>
      <c r="U841" s="119"/>
      <c r="V841" s="119"/>
      <c r="W841" s="119"/>
      <c r="X841" s="119"/>
      <c r="Y841" s="119"/>
      <c r="Z841" s="119"/>
    </row>
    <row r="842" spans="1:26" ht="14.4">
      <c r="A842" s="119"/>
      <c r="B842" s="119"/>
      <c r="C842" s="119"/>
      <c r="D842" s="119"/>
      <c r="E842" s="119"/>
      <c r="F842" s="119"/>
      <c r="G842" s="119"/>
      <c r="H842" s="119"/>
      <c r="I842" s="119"/>
      <c r="J842" s="119"/>
      <c r="K842" s="119"/>
      <c r="L842" s="119"/>
      <c r="M842" s="119"/>
      <c r="N842" s="119"/>
      <c r="O842" s="119"/>
      <c r="P842" s="119"/>
      <c r="Q842" s="119"/>
      <c r="R842" s="119"/>
      <c r="S842" s="119"/>
      <c r="T842" s="119"/>
      <c r="U842" s="119"/>
      <c r="V842" s="119"/>
      <c r="W842" s="119"/>
      <c r="X842" s="119"/>
      <c r="Y842" s="119"/>
      <c r="Z842" s="119"/>
    </row>
    <row r="843" spans="1:26" ht="14.4">
      <c r="A843" s="119"/>
      <c r="B843" s="119"/>
      <c r="C843" s="119"/>
      <c r="D843" s="119"/>
      <c r="E843" s="119"/>
      <c r="F843" s="119"/>
      <c r="G843" s="119"/>
      <c r="H843" s="119"/>
      <c r="I843" s="119"/>
      <c r="J843" s="119"/>
      <c r="K843" s="119"/>
      <c r="L843" s="119"/>
      <c r="M843" s="119"/>
      <c r="N843" s="119"/>
      <c r="O843" s="119"/>
      <c r="P843" s="119"/>
      <c r="Q843" s="119"/>
      <c r="R843" s="119"/>
      <c r="S843" s="119"/>
      <c r="T843" s="119"/>
      <c r="U843" s="119"/>
      <c r="V843" s="119"/>
      <c r="W843" s="119"/>
      <c r="X843" s="119"/>
      <c r="Y843" s="119"/>
      <c r="Z843" s="119"/>
    </row>
    <row r="844" spans="1:26" ht="14.4">
      <c r="A844" s="119"/>
      <c r="B844" s="119"/>
      <c r="C844" s="119"/>
      <c r="D844" s="119"/>
      <c r="E844" s="119"/>
      <c r="F844" s="119"/>
      <c r="G844" s="119"/>
      <c r="H844" s="119"/>
      <c r="I844" s="119"/>
      <c r="J844" s="119"/>
      <c r="K844" s="119"/>
      <c r="L844" s="119"/>
      <c r="M844" s="119"/>
      <c r="N844" s="119"/>
      <c r="O844" s="119"/>
      <c r="P844" s="119"/>
      <c r="Q844" s="119"/>
      <c r="R844" s="119"/>
      <c r="S844" s="119"/>
      <c r="T844" s="119"/>
      <c r="U844" s="119"/>
      <c r="V844" s="119"/>
      <c r="W844" s="119"/>
      <c r="X844" s="119"/>
      <c r="Y844" s="119"/>
      <c r="Z844" s="119"/>
    </row>
    <row r="845" spans="1:26" ht="14.4">
      <c r="A845" s="119"/>
      <c r="B845" s="119"/>
      <c r="C845" s="119"/>
      <c r="D845" s="119"/>
      <c r="E845" s="119"/>
      <c r="F845" s="119"/>
      <c r="G845" s="119"/>
      <c r="H845" s="119"/>
      <c r="I845" s="119"/>
      <c r="J845" s="119"/>
      <c r="K845" s="119"/>
      <c r="L845" s="119"/>
      <c r="M845" s="119"/>
      <c r="N845" s="119"/>
      <c r="O845" s="119"/>
      <c r="P845" s="119"/>
      <c r="Q845" s="119"/>
      <c r="R845" s="119"/>
      <c r="S845" s="119"/>
      <c r="T845" s="119"/>
      <c r="U845" s="119"/>
      <c r="V845" s="119"/>
      <c r="W845" s="119"/>
      <c r="X845" s="119"/>
      <c r="Y845" s="119"/>
      <c r="Z845" s="119"/>
    </row>
    <row r="846" spans="1:26" ht="14.4">
      <c r="A846" s="119"/>
      <c r="B846" s="119"/>
      <c r="C846" s="119"/>
      <c r="D846" s="119"/>
      <c r="E846" s="119"/>
      <c r="F846" s="119"/>
      <c r="G846" s="119"/>
      <c r="H846" s="119"/>
      <c r="I846" s="119"/>
      <c r="J846" s="119"/>
      <c r="K846" s="119"/>
      <c r="L846" s="119"/>
      <c r="M846" s="119"/>
      <c r="N846" s="119"/>
      <c r="O846" s="119"/>
      <c r="P846" s="119"/>
      <c r="Q846" s="119"/>
      <c r="R846" s="119"/>
      <c r="S846" s="119"/>
      <c r="T846" s="119"/>
      <c r="U846" s="119"/>
      <c r="V846" s="119"/>
      <c r="W846" s="119"/>
      <c r="X846" s="119"/>
      <c r="Y846" s="119"/>
      <c r="Z846" s="119"/>
    </row>
    <row r="847" spans="1:26" ht="14.4">
      <c r="A847" s="119"/>
      <c r="B847" s="119"/>
      <c r="C847" s="119"/>
      <c r="D847" s="119"/>
      <c r="E847" s="119"/>
      <c r="F847" s="119"/>
      <c r="G847" s="119"/>
      <c r="H847" s="119"/>
      <c r="I847" s="119"/>
      <c r="J847" s="119"/>
      <c r="K847" s="119"/>
      <c r="L847" s="119"/>
      <c r="M847" s="119"/>
      <c r="N847" s="119"/>
      <c r="O847" s="119"/>
      <c r="P847" s="119"/>
      <c r="Q847" s="119"/>
      <c r="R847" s="119"/>
      <c r="S847" s="119"/>
      <c r="T847" s="119"/>
      <c r="U847" s="119"/>
      <c r="V847" s="119"/>
      <c r="W847" s="119"/>
      <c r="X847" s="119"/>
      <c r="Y847" s="119"/>
      <c r="Z847" s="119"/>
    </row>
    <row r="848" spans="1:26" ht="14.4">
      <c r="A848" s="119"/>
      <c r="B848" s="119"/>
      <c r="C848" s="119"/>
      <c r="D848" s="119"/>
      <c r="E848" s="119"/>
      <c r="F848" s="119"/>
      <c r="G848" s="119"/>
      <c r="H848" s="119"/>
      <c r="I848" s="119"/>
      <c r="J848" s="119"/>
      <c r="K848" s="119"/>
      <c r="L848" s="119"/>
      <c r="M848" s="119"/>
      <c r="N848" s="119"/>
      <c r="O848" s="119"/>
      <c r="P848" s="119"/>
      <c r="Q848" s="119"/>
      <c r="R848" s="119"/>
      <c r="S848" s="119"/>
      <c r="T848" s="119"/>
      <c r="U848" s="119"/>
      <c r="V848" s="119"/>
      <c r="W848" s="119"/>
      <c r="X848" s="119"/>
      <c r="Y848" s="119"/>
      <c r="Z848" s="119"/>
    </row>
    <row r="849" spans="1:26" ht="14.4">
      <c r="A849" s="119"/>
      <c r="B849" s="119"/>
      <c r="C849" s="119"/>
      <c r="D849" s="119"/>
      <c r="E849" s="119"/>
      <c r="F849" s="119"/>
      <c r="G849" s="119"/>
      <c r="H849" s="119"/>
      <c r="I849" s="119"/>
      <c r="J849" s="119"/>
      <c r="K849" s="119"/>
      <c r="L849" s="119"/>
      <c r="M849" s="119"/>
      <c r="N849" s="119"/>
      <c r="O849" s="119"/>
      <c r="P849" s="119"/>
      <c r="Q849" s="119"/>
      <c r="R849" s="119"/>
      <c r="S849" s="119"/>
      <c r="T849" s="119"/>
      <c r="U849" s="119"/>
      <c r="V849" s="119"/>
      <c r="W849" s="119"/>
      <c r="X849" s="119"/>
      <c r="Y849" s="119"/>
      <c r="Z849" s="119"/>
    </row>
    <row r="850" spans="1:26" ht="14.4">
      <c r="A850" s="119"/>
      <c r="B850" s="119"/>
      <c r="C850" s="119"/>
      <c r="D850" s="119"/>
      <c r="E850" s="119"/>
      <c r="F850" s="119"/>
      <c r="G850" s="119"/>
      <c r="H850" s="119"/>
      <c r="I850" s="119"/>
      <c r="J850" s="119"/>
      <c r="K850" s="119"/>
      <c r="L850" s="119"/>
      <c r="M850" s="119"/>
      <c r="N850" s="119"/>
      <c r="O850" s="119"/>
      <c r="P850" s="119"/>
      <c r="Q850" s="119"/>
      <c r="R850" s="119"/>
      <c r="S850" s="119"/>
      <c r="T850" s="119"/>
      <c r="U850" s="119"/>
      <c r="V850" s="119"/>
      <c r="W850" s="119"/>
      <c r="X850" s="119"/>
      <c r="Y850" s="119"/>
      <c r="Z850" s="119"/>
    </row>
    <row r="851" spans="1:26" ht="14.4">
      <c r="A851" s="119"/>
      <c r="B851" s="119"/>
      <c r="C851" s="119"/>
      <c r="D851" s="119"/>
      <c r="E851" s="119"/>
      <c r="F851" s="119"/>
      <c r="G851" s="119"/>
      <c r="H851" s="119"/>
      <c r="I851" s="119"/>
      <c r="J851" s="119"/>
      <c r="K851" s="119"/>
      <c r="L851" s="119"/>
      <c r="M851" s="119"/>
      <c r="N851" s="119"/>
      <c r="O851" s="119"/>
      <c r="P851" s="119"/>
      <c r="Q851" s="119"/>
      <c r="R851" s="119"/>
      <c r="S851" s="119"/>
      <c r="T851" s="119"/>
      <c r="U851" s="119"/>
      <c r="V851" s="119"/>
      <c r="W851" s="119"/>
      <c r="X851" s="119"/>
      <c r="Y851" s="119"/>
      <c r="Z851" s="119"/>
    </row>
    <row r="852" spans="1:26" ht="14.4">
      <c r="A852" s="119"/>
      <c r="B852" s="119"/>
      <c r="C852" s="119"/>
      <c r="D852" s="119"/>
      <c r="E852" s="119"/>
      <c r="F852" s="119"/>
      <c r="G852" s="119"/>
      <c r="H852" s="119"/>
      <c r="I852" s="119"/>
      <c r="J852" s="119"/>
      <c r="K852" s="119"/>
      <c r="L852" s="119"/>
      <c r="M852" s="119"/>
      <c r="N852" s="119"/>
      <c r="O852" s="119"/>
      <c r="P852" s="119"/>
      <c r="Q852" s="119"/>
      <c r="R852" s="119"/>
      <c r="S852" s="119"/>
      <c r="T852" s="119"/>
      <c r="U852" s="119"/>
      <c r="V852" s="119"/>
      <c r="W852" s="119"/>
      <c r="X852" s="119"/>
      <c r="Y852" s="119"/>
      <c r="Z852" s="119"/>
    </row>
    <row r="853" spans="1:26" ht="14.4">
      <c r="A853" s="119"/>
      <c r="B853" s="119"/>
      <c r="C853" s="119"/>
      <c r="D853" s="119"/>
      <c r="E853" s="119"/>
      <c r="F853" s="119"/>
      <c r="G853" s="119"/>
      <c r="H853" s="119"/>
      <c r="I853" s="119"/>
      <c r="J853" s="119"/>
      <c r="K853" s="119"/>
      <c r="L853" s="119"/>
      <c r="M853" s="119"/>
      <c r="N853" s="119"/>
      <c r="O853" s="119"/>
      <c r="P853" s="119"/>
      <c r="Q853" s="119"/>
      <c r="R853" s="119"/>
      <c r="S853" s="119"/>
      <c r="T853" s="119"/>
      <c r="U853" s="119"/>
      <c r="V853" s="119"/>
      <c r="W853" s="119"/>
      <c r="X853" s="119"/>
      <c r="Y853" s="119"/>
      <c r="Z853" s="119"/>
    </row>
    <row r="854" spans="1:26" ht="14.4">
      <c r="A854" s="119"/>
      <c r="B854" s="119"/>
      <c r="C854" s="119"/>
      <c r="D854" s="119"/>
      <c r="E854" s="119"/>
      <c r="F854" s="119"/>
      <c r="G854" s="119"/>
      <c r="H854" s="119"/>
      <c r="I854" s="119"/>
      <c r="J854" s="119"/>
      <c r="K854" s="119"/>
      <c r="L854" s="119"/>
      <c r="M854" s="119"/>
      <c r="N854" s="119"/>
      <c r="O854" s="119"/>
      <c r="P854" s="119"/>
      <c r="Q854" s="119"/>
      <c r="R854" s="119"/>
      <c r="S854" s="119"/>
      <c r="T854" s="119"/>
      <c r="U854" s="119"/>
      <c r="V854" s="119"/>
      <c r="W854" s="119"/>
      <c r="X854" s="119"/>
      <c r="Y854" s="119"/>
      <c r="Z854" s="119"/>
    </row>
    <row r="855" spans="1:26" ht="14.4">
      <c r="A855" s="119"/>
      <c r="B855" s="119"/>
      <c r="C855" s="119"/>
      <c r="D855" s="119"/>
      <c r="E855" s="119"/>
      <c r="F855" s="119"/>
      <c r="G855" s="119"/>
      <c r="H855" s="119"/>
      <c r="I855" s="119"/>
      <c r="J855" s="119"/>
      <c r="K855" s="119"/>
      <c r="L855" s="119"/>
      <c r="M855" s="119"/>
      <c r="N855" s="119"/>
      <c r="O855" s="119"/>
      <c r="P855" s="119"/>
      <c r="Q855" s="119"/>
      <c r="R855" s="119"/>
      <c r="S855" s="119"/>
      <c r="T855" s="119"/>
      <c r="U855" s="119"/>
      <c r="V855" s="119"/>
      <c r="W855" s="119"/>
      <c r="X855" s="119"/>
      <c r="Y855" s="119"/>
      <c r="Z855" s="119"/>
    </row>
    <row r="856" spans="1:26" ht="14.4">
      <c r="A856" s="119"/>
      <c r="B856" s="119"/>
      <c r="C856" s="119"/>
      <c r="D856" s="119"/>
      <c r="E856" s="119"/>
      <c r="F856" s="119"/>
      <c r="G856" s="119"/>
      <c r="H856" s="119"/>
      <c r="I856" s="119"/>
      <c r="J856" s="119"/>
      <c r="K856" s="119"/>
      <c r="L856" s="119"/>
      <c r="M856" s="119"/>
      <c r="N856" s="119"/>
      <c r="O856" s="119"/>
      <c r="P856" s="119"/>
      <c r="Q856" s="119"/>
      <c r="R856" s="119"/>
      <c r="S856" s="119"/>
      <c r="T856" s="119"/>
      <c r="U856" s="119"/>
      <c r="V856" s="119"/>
      <c r="W856" s="119"/>
      <c r="X856" s="119"/>
      <c r="Y856" s="119"/>
      <c r="Z856" s="119"/>
    </row>
    <row r="857" spans="1:26" ht="14.4">
      <c r="A857" s="119"/>
      <c r="B857" s="119"/>
      <c r="C857" s="119"/>
      <c r="D857" s="119"/>
      <c r="E857" s="119"/>
      <c r="F857" s="119"/>
      <c r="G857" s="119"/>
      <c r="H857" s="119"/>
      <c r="I857" s="119"/>
      <c r="J857" s="119"/>
      <c r="K857" s="119"/>
      <c r="L857" s="119"/>
      <c r="M857" s="119"/>
      <c r="N857" s="119"/>
      <c r="O857" s="119"/>
      <c r="P857" s="119"/>
      <c r="Q857" s="119"/>
      <c r="R857" s="119"/>
      <c r="S857" s="119"/>
      <c r="T857" s="119"/>
      <c r="U857" s="119"/>
      <c r="V857" s="119"/>
      <c r="W857" s="119"/>
      <c r="X857" s="119"/>
      <c r="Y857" s="119"/>
      <c r="Z857" s="119"/>
    </row>
    <row r="858" spans="1:26" ht="14.4">
      <c r="A858" s="119"/>
      <c r="B858" s="119"/>
      <c r="C858" s="119"/>
      <c r="D858" s="119"/>
      <c r="E858" s="119"/>
      <c r="F858" s="119"/>
      <c r="G858" s="119"/>
      <c r="H858" s="119"/>
      <c r="I858" s="119"/>
      <c r="J858" s="119"/>
      <c r="K858" s="119"/>
      <c r="L858" s="119"/>
      <c r="M858" s="119"/>
      <c r="N858" s="119"/>
      <c r="O858" s="119"/>
      <c r="P858" s="119"/>
      <c r="Q858" s="119"/>
      <c r="R858" s="119"/>
      <c r="S858" s="119"/>
      <c r="T858" s="119"/>
      <c r="U858" s="119"/>
      <c r="V858" s="119"/>
      <c r="W858" s="119"/>
      <c r="X858" s="119"/>
      <c r="Y858" s="119"/>
      <c r="Z858" s="119"/>
    </row>
    <row r="859" spans="1:26" ht="14.4">
      <c r="A859" s="119"/>
      <c r="B859" s="119"/>
      <c r="C859" s="119"/>
      <c r="D859" s="119"/>
      <c r="E859" s="119"/>
      <c r="F859" s="119"/>
      <c r="G859" s="119"/>
      <c r="H859" s="119"/>
      <c r="I859" s="119"/>
      <c r="J859" s="119"/>
      <c r="K859" s="119"/>
      <c r="L859" s="119"/>
      <c r="M859" s="119"/>
      <c r="N859" s="119"/>
      <c r="O859" s="119"/>
      <c r="P859" s="119"/>
      <c r="Q859" s="119"/>
      <c r="R859" s="119"/>
      <c r="S859" s="119"/>
      <c r="T859" s="119"/>
      <c r="U859" s="119"/>
      <c r="V859" s="119"/>
      <c r="W859" s="119"/>
      <c r="X859" s="119"/>
      <c r="Y859" s="119"/>
      <c r="Z859" s="119"/>
    </row>
    <row r="860" spans="1:26" ht="14.4">
      <c r="A860" s="119"/>
      <c r="B860" s="119"/>
      <c r="C860" s="119"/>
      <c r="D860" s="119"/>
      <c r="E860" s="119"/>
      <c r="F860" s="119"/>
      <c r="G860" s="119"/>
      <c r="H860" s="119"/>
      <c r="I860" s="119"/>
      <c r="J860" s="119"/>
      <c r="K860" s="119"/>
      <c r="L860" s="119"/>
      <c r="M860" s="119"/>
      <c r="N860" s="119"/>
      <c r="O860" s="119"/>
      <c r="P860" s="119"/>
      <c r="Q860" s="119"/>
      <c r="R860" s="119"/>
      <c r="S860" s="119"/>
      <c r="T860" s="119"/>
      <c r="U860" s="119"/>
      <c r="V860" s="119"/>
      <c r="W860" s="119"/>
      <c r="X860" s="119"/>
      <c r="Y860" s="119"/>
      <c r="Z860" s="119"/>
    </row>
    <row r="861" spans="1:26" ht="14.4">
      <c r="A861" s="119"/>
      <c r="B861" s="119"/>
      <c r="C861" s="119"/>
      <c r="D861" s="119"/>
      <c r="E861" s="119"/>
      <c r="F861" s="119"/>
      <c r="G861" s="119"/>
      <c r="H861" s="119"/>
      <c r="I861" s="119"/>
      <c r="J861" s="119"/>
      <c r="K861" s="119"/>
      <c r="L861" s="119"/>
      <c r="M861" s="119"/>
      <c r="N861" s="119"/>
      <c r="O861" s="119"/>
      <c r="P861" s="119"/>
      <c r="Q861" s="119"/>
      <c r="R861" s="119"/>
      <c r="S861" s="119"/>
      <c r="T861" s="119"/>
      <c r="U861" s="119"/>
      <c r="V861" s="119"/>
      <c r="W861" s="119"/>
      <c r="X861" s="119"/>
      <c r="Y861" s="119"/>
      <c r="Z861" s="119"/>
    </row>
    <row r="862" spans="1:26" ht="14.4">
      <c r="A862" s="119"/>
      <c r="B862" s="119"/>
      <c r="C862" s="119"/>
      <c r="D862" s="119"/>
      <c r="E862" s="119"/>
      <c r="F862" s="119"/>
      <c r="G862" s="119"/>
      <c r="H862" s="119"/>
      <c r="I862" s="119"/>
      <c r="J862" s="119"/>
      <c r="K862" s="119"/>
      <c r="L862" s="119"/>
      <c r="M862" s="119"/>
      <c r="N862" s="119"/>
      <c r="O862" s="119"/>
      <c r="P862" s="119"/>
      <c r="Q862" s="119"/>
      <c r="R862" s="119"/>
      <c r="S862" s="119"/>
      <c r="T862" s="119"/>
      <c r="U862" s="119"/>
      <c r="V862" s="119"/>
      <c r="W862" s="119"/>
      <c r="X862" s="119"/>
      <c r="Y862" s="119"/>
      <c r="Z862" s="119"/>
    </row>
    <row r="863" spans="1:26" ht="14.4">
      <c r="A863" s="119"/>
      <c r="B863" s="119"/>
      <c r="C863" s="119"/>
      <c r="D863" s="119"/>
      <c r="E863" s="119"/>
      <c r="F863" s="119"/>
      <c r="G863" s="119"/>
      <c r="H863" s="119"/>
      <c r="I863" s="119"/>
      <c r="J863" s="119"/>
      <c r="K863" s="119"/>
      <c r="L863" s="119"/>
      <c r="M863" s="119"/>
      <c r="N863" s="119"/>
      <c r="O863" s="119"/>
      <c r="P863" s="119"/>
      <c r="Q863" s="119"/>
      <c r="R863" s="119"/>
      <c r="S863" s="119"/>
      <c r="T863" s="119"/>
      <c r="U863" s="119"/>
      <c r="V863" s="119"/>
      <c r="W863" s="119"/>
      <c r="X863" s="119"/>
      <c r="Y863" s="119"/>
      <c r="Z863" s="119"/>
    </row>
    <row r="864" spans="1:26" ht="14.4">
      <c r="A864" s="119"/>
      <c r="B864" s="119"/>
      <c r="C864" s="119"/>
      <c r="D864" s="119"/>
      <c r="E864" s="119"/>
      <c r="F864" s="119"/>
      <c r="G864" s="119"/>
      <c r="H864" s="119"/>
      <c r="I864" s="119"/>
      <c r="J864" s="119"/>
      <c r="K864" s="119"/>
      <c r="L864" s="119"/>
      <c r="M864" s="119"/>
      <c r="N864" s="119"/>
      <c r="O864" s="119"/>
      <c r="P864" s="119"/>
      <c r="Q864" s="119"/>
      <c r="R864" s="119"/>
      <c r="S864" s="119"/>
      <c r="T864" s="119"/>
      <c r="U864" s="119"/>
      <c r="V864" s="119"/>
      <c r="W864" s="119"/>
      <c r="X864" s="119"/>
      <c r="Y864" s="119"/>
      <c r="Z864" s="119"/>
    </row>
    <row r="865" spans="1:26" ht="14.4">
      <c r="A865" s="119"/>
      <c r="B865" s="119"/>
      <c r="C865" s="119"/>
      <c r="D865" s="119"/>
      <c r="E865" s="119"/>
      <c r="F865" s="119"/>
      <c r="G865" s="119"/>
      <c r="H865" s="119"/>
      <c r="I865" s="119"/>
      <c r="J865" s="119"/>
      <c r="K865" s="119"/>
      <c r="L865" s="119"/>
      <c r="M865" s="119"/>
      <c r="N865" s="119"/>
      <c r="O865" s="119"/>
      <c r="P865" s="119"/>
      <c r="Q865" s="119"/>
      <c r="R865" s="119"/>
      <c r="S865" s="119"/>
      <c r="T865" s="119"/>
      <c r="U865" s="119"/>
      <c r="V865" s="119"/>
      <c r="W865" s="119"/>
      <c r="X865" s="119"/>
      <c r="Y865" s="119"/>
      <c r="Z865" s="119"/>
    </row>
    <row r="866" spans="1:26" ht="14.4">
      <c r="A866" s="119"/>
      <c r="B866" s="119"/>
      <c r="C866" s="119"/>
      <c r="D866" s="119"/>
      <c r="E866" s="119"/>
      <c r="F866" s="119"/>
      <c r="G866" s="119"/>
      <c r="H866" s="119"/>
      <c r="I866" s="119"/>
      <c r="J866" s="119"/>
      <c r="K866" s="119"/>
      <c r="L866" s="119"/>
      <c r="M866" s="119"/>
      <c r="N866" s="119"/>
      <c r="O866" s="119"/>
      <c r="P866" s="119"/>
      <c r="Q866" s="119"/>
      <c r="R866" s="119"/>
      <c r="S866" s="119"/>
      <c r="T866" s="119"/>
      <c r="U866" s="119"/>
      <c r="V866" s="119"/>
      <c r="W866" s="119"/>
      <c r="X866" s="119"/>
      <c r="Y866" s="119"/>
      <c r="Z866" s="119"/>
    </row>
    <row r="867" spans="1:26" ht="14.4">
      <c r="A867" s="119"/>
      <c r="B867" s="119"/>
      <c r="C867" s="119"/>
      <c r="D867" s="119"/>
      <c r="E867" s="119"/>
      <c r="F867" s="119"/>
      <c r="G867" s="119"/>
      <c r="H867" s="119"/>
      <c r="I867" s="119"/>
      <c r="J867" s="119"/>
      <c r="K867" s="119"/>
      <c r="L867" s="119"/>
      <c r="M867" s="119"/>
      <c r="N867" s="119"/>
      <c r="O867" s="119"/>
      <c r="P867" s="119"/>
      <c r="Q867" s="119"/>
      <c r="R867" s="119"/>
      <c r="S867" s="119"/>
      <c r="T867" s="119"/>
      <c r="U867" s="119"/>
      <c r="V867" s="119"/>
      <c r="W867" s="119"/>
      <c r="X867" s="119"/>
      <c r="Y867" s="119"/>
      <c r="Z867" s="119"/>
    </row>
    <row r="868" spans="1:26" ht="14.4">
      <c r="A868" s="119"/>
      <c r="B868" s="119"/>
      <c r="C868" s="119"/>
      <c r="D868" s="119"/>
      <c r="E868" s="119"/>
      <c r="F868" s="119"/>
      <c r="G868" s="119"/>
      <c r="H868" s="119"/>
      <c r="I868" s="119"/>
      <c r="J868" s="119"/>
      <c r="K868" s="119"/>
      <c r="L868" s="119"/>
      <c r="M868" s="119"/>
      <c r="N868" s="119"/>
      <c r="O868" s="119"/>
      <c r="P868" s="119"/>
      <c r="Q868" s="119"/>
      <c r="R868" s="119"/>
      <c r="S868" s="119"/>
      <c r="T868" s="119"/>
      <c r="U868" s="119"/>
      <c r="V868" s="119"/>
      <c r="W868" s="119"/>
      <c r="X868" s="119"/>
      <c r="Y868" s="119"/>
      <c r="Z868" s="119"/>
    </row>
    <row r="869" spans="1:26" ht="14.4">
      <c r="A869" s="119"/>
      <c r="B869" s="119"/>
      <c r="C869" s="119"/>
      <c r="D869" s="119"/>
      <c r="E869" s="119"/>
      <c r="F869" s="119"/>
      <c r="G869" s="119"/>
      <c r="H869" s="119"/>
      <c r="I869" s="119"/>
      <c r="J869" s="119"/>
      <c r="K869" s="119"/>
      <c r="L869" s="119"/>
      <c r="M869" s="119"/>
      <c r="N869" s="119"/>
      <c r="O869" s="119"/>
      <c r="P869" s="119"/>
      <c r="Q869" s="119"/>
      <c r="R869" s="119"/>
      <c r="S869" s="119"/>
      <c r="T869" s="119"/>
      <c r="U869" s="119"/>
      <c r="V869" s="119"/>
      <c r="W869" s="119"/>
      <c r="X869" s="119"/>
      <c r="Y869" s="119"/>
      <c r="Z869" s="119"/>
    </row>
    <row r="870" spans="1:26" ht="14.4">
      <c r="A870" s="119"/>
      <c r="B870" s="119"/>
      <c r="C870" s="119"/>
      <c r="D870" s="119"/>
      <c r="E870" s="119"/>
      <c r="F870" s="119"/>
      <c r="G870" s="119"/>
      <c r="H870" s="119"/>
      <c r="I870" s="119"/>
      <c r="J870" s="119"/>
      <c r="K870" s="119"/>
      <c r="L870" s="119"/>
      <c r="M870" s="119"/>
      <c r="N870" s="119"/>
      <c r="O870" s="119"/>
      <c r="P870" s="119"/>
      <c r="Q870" s="119"/>
      <c r="R870" s="119"/>
      <c r="S870" s="119"/>
      <c r="T870" s="119"/>
      <c r="U870" s="119"/>
      <c r="V870" s="119"/>
      <c r="W870" s="119"/>
      <c r="X870" s="119"/>
      <c r="Y870" s="119"/>
      <c r="Z870" s="119"/>
    </row>
    <row r="871" spans="1:26" ht="14.4">
      <c r="A871" s="119"/>
      <c r="B871" s="119"/>
      <c r="C871" s="119"/>
      <c r="D871" s="119"/>
      <c r="E871" s="119"/>
      <c r="F871" s="119"/>
      <c r="G871" s="119"/>
      <c r="H871" s="119"/>
      <c r="I871" s="119"/>
      <c r="J871" s="119"/>
      <c r="K871" s="119"/>
      <c r="L871" s="119"/>
      <c r="M871" s="119"/>
      <c r="N871" s="119"/>
      <c r="O871" s="119"/>
      <c r="P871" s="119"/>
      <c r="Q871" s="119"/>
      <c r="R871" s="119"/>
      <c r="S871" s="119"/>
      <c r="T871" s="119"/>
      <c r="U871" s="119"/>
      <c r="V871" s="119"/>
      <c r="W871" s="119"/>
      <c r="X871" s="119"/>
      <c r="Y871" s="119"/>
      <c r="Z871" s="119"/>
    </row>
    <row r="872" spans="1:26" ht="14.4">
      <c r="A872" s="119"/>
      <c r="B872" s="119"/>
      <c r="C872" s="119"/>
      <c r="D872" s="119"/>
      <c r="E872" s="119"/>
      <c r="F872" s="119"/>
      <c r="G872" s="119"/>
      <c r="H872" s="119"/>
      <c r="I872" s="119"/>
      <c r="J872" s="119"/>
      <c r="K872" s="119"/>
      <c r="L872" s="119"/>
      <c r="M872" s="119"/>
      <c r="N872" s="119"/>
      <c r="O872" s="119"/>
      <c r="P872" s="119"/>
      <c r="Q872" s="119"/>
      <c r="R872" s="119"/>
      <c r="S872" s="119"/>
      <c r="T872" s="119"/>
      <c r="U872" s="119"/>
      <c r="V872" s="119"/>
      <c r="W872" s="119"/>
      <c r="X872" s="119"/>
      <c r="Y872" s="119"/>
      <c r="Z872" s="119"/>
    </row>
    <row r="873" spans="1:26" ht="14.4">
      <c r="A873" s="119"/>
      <c r="B873" s="119"/>
      <c r="C873" s="119"/>
      <c r="D873" s="119"/>
      <c r="E873" s="119"/>
      <c r="F873" s="119"/>
      <c r="G873" s="119"/>
      <c r="H873" s="119"/>
      <c r="I873" s="119"/>
      <c r="J873" s="119"/>
      <c r="K873" s="119"/>
      <c r="L873" s="119"/>
      <c r="M873" s="119"/>
      <c r="N873" s="119"/>
      <c r="O873" s="119"/>
      <c r="P873" s="119"/>
      <c r="Q873" s="119"/>
      <c r="R873" s="119"/>
      <c r="S873" s="119"/>
      <c r="T873" s="119"/>
      <c r="U873" s="119"/>
      <c r="V873" s="119"/>
      <c r="W873" s="119"/>
      <c r="X873" s="119"/>
      <c r="Y873" s="119"/>
      <c r="Z873" s="119"/>
    </row>
    <row r="874" spans="1:26" ht="14.4">
      <c r="A874" s="119"/>
      <c r="B874" s="119"/>
      <c r="C874" s="119"/>
      <c r="D874" s="119"/>
      <c r="E874" s="119"/>
      <c r="F874" s="119"/>
      <c r="G874" s="119"/>
      <c r="H874" s="119"/>
      <c r="I874" s="119"/>
      <c r="J874" s="119"/>
      <c r="K874" s="119"/>
      <c r="L874" s="119"/>
      <c r="M874" s="119"/>
      <c r="N874" s="119"/>
      <c r="O874" s="119"/>
      <c r="P874" s="119"/>
      <c r="Q874" s="119"/>
      <c r="R874" s="119"/>
      <c r="S874" s="119"/>
      <c r="T874" s="119"/>
      <c r="U874" s="119"/>
      <c r="V874" s="119"/>
      <c r="W874" s="119"/>
      <c r="X874" s="119"/>
      <c r="Y874" s="119"/>
      <c r="Z874" s="119"/>
    </row>
    <row r="875" spans="1:26" ht="14.4">
      <c r="A875" s="119"/>
      <c r="B875" s="119"/>
      <c r="C875" s="119"/>
      <c r="D875" s="119"/>
      <c r="E875" s="119"/>
      <c r="F875" s="119"/>
      <c r="G875" s="119"/>
      <c r="H875" s="119"/>
      <c r="I875" s="119"/>
      <c r="J875" s="119"/>
      <c r="K875" s="119"/>
      <c r="L875" s="119"/>
      <c r="M875" s="119"/>
      <c r="N875" s="119"/>
      <c r="O875" s="119"/>
      <c r="P875" s="119"/>
      <c r="Q875" s="119"/>
      <c r="R875" s="119"/>
      <c r="S875" s="119"/>
      <c r="T875" s="119"/>
      <c r="U875" s="119"/>
      <c r="V875" s="119"/>
      <c r="W875" s="119"/>
      <c r="X875" s="119"/>
      <c r="Y875" s="119"/>
      <c r="Z875" s="119"/>
    </row>
    <row r="876" spans="1:26" ht="14.4">
      <c r="A876" s="119"/>
      <c r="B876" s="119"/>
      <c r="C876" s="119"/>
      <c r="D876" s="119"/>
      <c r="E876" s="119"/>
      <c r="F876" s="119"/>
      <c r="G876" s="119"/>
      <c r="H876" s="119"/>
      <c r="I876" s="119"/>
      <c r="J876" s="119"/>
      <c r="K876" s="119"/>
      <c r="L876" s="119"/>
      <c r="M876" s="119"/>
      <c r="N876" s="119"/>
      <c r="O876" s="119"/>
      <c r="P876" s="119"/>
      <c r="Q876" s="119"/>
      <c r="R876" s="119"/>
      <c r="S876" s="119"/>
      <c r="T876" s="119"/>
      <c r="U876" s="119"/>
      <c r="V876" s="119"/>
      <c r="W876" s="119"/>
      <c r="X876" s="119"/>
      <c r="Y876" s="119"/>
      <c r="Z876" s="119"/>
    </row>
    <row r="877" spans="1:26" ht="14.4">
      <c r="A877" s="119"/>
      <c r="B877" s="119"/>
      <c r="C877" s="119"/>
      <c r="D877" s="119"/>
      <c r="E877" s="119"/>
      <c r="F877" s="119"/>
      <c r="G877" s="119"/>
      <c r="H877" s="119"/>
      <c r="I877" s="119"/>
      <c r="J877" s="119"/>
      <c r="K877" s="119"/>
      <c r="L877" s="119"/>
      <c r="M877" s="119"/>
      <c r="N877" s="119"/>
      <c r="O877" s="119"/>
      <c r="P877" s="119"/>
      <c r="Q877" s="119"/>
      <c r="R877" s="119"/>
      <c r="S877" s="119"/>
      <c r="T877" s="119"/>
      <c r="U877" s="119"/>
      <c r="V877" s="119"/>
      <c r="W877" s="119"/>
      <c r="X877" s="119"/>
      <c r="Y877" s="119"/>
      <c r="Z877" s="119"/>
    </row>
    <row r="878" spans="1:26" ht="14.4">
      <c r="A878" s="119"/>
      <c r="B878" s="119"/>
      <c r="C878" s="119"/>
      <c r="D878" s="119"/>
      <c r="E878" s="119"/>
      <c r="F878" s="119"/>
      <c r="G878" s="119"/>
      <c r="H878" s="119"/>
      <c r="I878" s="119"/>
      <c r="J878" s="119"/>
      <c r="K878" s="119"/>
      <c r="L878" s="119"/>
      <c r="M878" s="119"/>
      <c r="N878" s="119"/>
      <c r="O878" s="119"/>
      <c r="P878" s="119"/>
      <c r="Q878" s="119"/>
      <c r="R878" s="119"/>
      <c r="S878" s="119"/>
      <c r="T878" s="119"/>
      <c r="U878" s="119"/>
      <c r="V878" s="119"/>
      <c r="W878" s="119"/>
      <c r="X878" s="119"/>
      <c r="Y878" s="119"/>
      <c r="Z878" s="119"/>
    </row>
    <row r="879" spans="1:26" ht="14.4">
      <c r="A879" s="119"/>
      <c r="B879" s="119"/>
      <c r="C879" s="119"/>
      <c r="D879" s="119"/>
      <c r="E879" s="119"/>
      <c r="F879" s="119"/>
      <c r="G879" s="119"/>
      <c r="H879" s="119"/>
      <c r="I879" s="119"/>
      <c r="J879" s="119"/>
      <c r="K879" s="119"/>
      <c r="L879" s="119"/>
      <c r="M879" s="119"/>
      <c r="N879" s="119"/>
      <c r="O879" s="119"/>
      <c r="P879" s="119"/>
      <c r="Q879" s="119"/>
      <c r="R879" s="119"/>
      <c r="S879" s="119"/>
      <c r="T879" s="119"/>
      <c r="U879" s="119"/>
      <c r="V879" s="119"/>
      <c r="W879" s="119"/>
      <c r="X879" s="119"/>
      <c r="Y879" s="119"/>
      <c r="Z879" s="119"/>
    </row>
    <row r="880" spans="1:26" ht="14.4">
      <c r="A880" s="119"/>
      <c r="B880" s="119"/>
      <c r="C880" s="119"/>
      <c r="D880" s="119"/>
      <c r="E880" s="119"/>
      <c r="F880" s="119"/>
      <c r="G880" s="119"/>
      <c r="H880" s="119"/>
      <c r="I880" s="119"/>
      <c r="J880" s="119"/>
      <c r="K880" s="119"/>
      <c r="L880" s="119"/>
      <c r="M880" s="119"/>
      <c r="N880" s="119"/>
      <c r="O880" s="119"/>
      <c r="P880" s="119"/>
      <c r="Q880" s="119"/>
      <c r="R880" s="119"/>
      <c r="S880" s="119"/>
      <c r="T880" s="119"/>
      <c r="U880" s="119"/>
      <c r="V880" s="119"/>
      <c r="W880" s="119"/>
      <c r="X880" s="119"/>
      <c r="Y880" s="119"/>
      <c r="Z880" s="119"/>
    </row>
    <row r="881" spans="1:26" ht="14.4">
      <c r="A881" s="119"/>
      <c r="B881" s="119"/>
      <c r="C881" s="119"/>
      <c r="D881" s="119"/>
      <c r="E881" s="119"/>
      <c r="F881" s="119"/>
      <c r="G881" s="119"/>
      <c r="H881" s="119"/>
      <c r="I881" s="119"/>
      <c r="J881" s="119"/>
      <c r="K881" s="119"/>
      <c r="L881" s="119"/>
      <c r="M881" s="119"/>
      <c r="N881" s="119"/>
      <c r="O881" s="119"/>
      <c r="P881" s="119"/>
      <c r="Q881" s="119"/>
      <c r="R881" s="119"/>
      <c r="S881" s="119"/>
      <c r="T881" s="119"/>
      <c r="U881" s="119"/>
      <c r="V881" s="119"/>
      <c r="W881" s="119"/>
      <c r="X881" s="119"/>
      <c r="Y881" s="119"/>
      <c r="Z881" s="119"/>
    </row>
    <row r="882" spans="1:26" ht="14.4">
      <c r="A882" s="119"/>
      <c r="B882" s="119"/>
      <c r="C882" s="119"/>
      <c r="D882" s="119"/>
      <c r="E882" s="119"/>
      <c r="F882" s="119"/>
      <c r="G882" s="119"/>
      <c r="H882" s="119"/>
      <c r="I882" s="119"/>
      <c r="J882" s="119"/>
      <c r="K882" s="119"/>
      <c r="L882" s="119"/>
      <c r="M882" s="119"/>
      <c r="N882" s="119"/>
      <c r="O882" s="119"/>
      <c r="P882" s="119"/>
      <c r="Q882" s="119"/>
      <c r="R882" s="119"/>
      <c r="S882" s="119"/>
      <c r="T882" s="119"/>
      <c r="U882" s="119"/>
      <c r="V882" s="119"/>
      <c r="W882" s="119"/>
      <c r="X882" s="119"/>
      <c r="Y882" s="119"/>
      <c r="Z882" s="119"/>
    </row>
    <row r="883" spans="1:26" ht="14.4">
      <c r="A883" s="119"/>
      <c r="B883" s="119"/>
      <c r="C883" s="119"/>
      <c r="D883" s="119"/>
      <c r="E883" s="119"/>
      <c r="F883" s="119"/>
      <c r="G883" s="119"/>
      <c r="H883" s="119"/>
      <c r="I883" s="119"/>
      <c r="J883" s="119"/>
      <c r="K883" s="119"/>
      <c r="L883" s="119"/>
      <c r="M883" s="119"/>
      <c r="N883" s="119"/>
      <c r="O883" s="119"/>
      <c r="P883" s="119"/>
      <c r="Q883" s="119"/>
      <c r="R883" s="119"/>
      <c r="S883" s="119"/>
      <c r="T883" s="119"/>
      <c r="U883" s="119"/>
      <c r="V883" s="119"/>
      <c r="W883" s="119"/>
      <c r="X883" s="119"/>
      <c r="Y883" s="119"/>
      <c r="Z883" s="119"/>
    </row>
    <row r="884" spans="1:26" ht="14.4">
      <c r="A884" s="119"/>
      <c r="B884" s="119"/>
      <c r="C884" s="119"/>
      <c r="D884" s="119"/>
      <c r="E884" s="119"/>
      <c r="F884" s="119"/>
      <c r="G884" s="119"/>
      <c r="H884" s="119"/>
      <c r="I884" s="119"/>
      <c r="J884" s="119"/>
      <c r="K884" s="119"/>
      <c r="L884" s="119"/>
      <c r="M884" s="119"/>
      <c r="N884" s="119"/>
      <c r="O884" s="119"/>
      <c r="P884" s="119"/>
      <c r="Q884" s="119"/>
      <c r="R884" s="119"/>
      <c r="S884" s="119"/>
      <c r="T884" s="119"/>
      <c r="U884" s="119"/>
      <c r="V884" s="119"/>
      <c r="W884" s="119"/>
      <c r="X884" s="119"/>
      <c r="Y884" s="119"/>
      <c r="Z884" s="119"/>
    </row>
    <row r="885" spans="1:26" ht="14.4">
      <c r="A885" s="119"/>
      <c r="B885" s="119"/>
      <c r="C885" s="119"/>
      <c r="D885" s="119"/>
      <c r="E885" s="119"/>
      <c r="F885" s="119"/>
      <c r="G885" s="119"/>
      <c r="H885" s="119"/>
      <c r="I885" s="119"/>
      <c r="J885" s="119"/>
      <c r="K885" s="119"/>
      <c r="L885" s="119"/>
      <c r="M885" s="119"/>
      <c r="N885" s="119"/>
      <c r="O885" s="119"/>
      <c r="P885" s="119"/>
      <c r="Q885" s="119"/>
      <c r="R885" s="119"/>
      <c r="S885" s="119"/>
      <c r="T885" s="119"/>
      <c r="U885" s="119"/>
      <c r="V885" s="119"/>
      <c r="W885" s="119"/>
      <c r="X885" s="119"/>
      <c r="Y885" s="119"/>
      <c r="Z885" s="119"/>
    </row>
    <row r="886" spans="1:26" ht="14.4">
      <c r="A886" s="119"/>
      <c r="B886" s="119"/>
      <c r="C886" s="119"/>
      <c r="D886" s="119"/>
      <c r="E886" s="119"/>
      <c r="F886" s="119"/>
      <c r="G886" s="119"/>
      <c r="H886" s="119"/>
      <c r="I886" s="119"/>
      <c r="J886" s="119"/>
      <c r="K886" s="119"/>
      <c r="L886" s="119"/>
      <c r="M886" s="119"/>
      <c r="N886" s="119"/>
      <c r="O886" s="119"/>
      <c r="P886" s="119"/>
      <c r="Q886" s="119"/>
      <c r="R886" s="119"/>
      <c r="S886" s="119"/>
      <c r="T886" s="119"/>
      <c r="U886" s="119"/>
      <c r="V886" s="119"/>
      <c r="W886" s="119"/>
      <c r="X886" s="119"/>
      <c r="Y886" s="119"/>
      <c r="Z886" s="119"/>
    </row>
    <row r="887" spans="1:26" ht="14.4">
      <c r="A887" s="119"/>
      <c r="B887" s="119"/>
      <c r="C887" s="119"/>
      <c r="D887" s="119"/>
      <c r="E887" s="119"/>
      <c r="F887" s="119"/>
      <c r="G887" s="119"/>
      <c r="H887" s="119"/>
      <c r="I887" s="119"/>
      <c r="J887" s="119"/>
      <c r="K887" s="119"/>
      <c r="L887" s="119"/>
      <c r="M887" s="119"/>
      <c r="N887" s="119"/>
      <c r="O887" s="119"/>
      <c r="P887" s="119"/>
      <c r="Q887" s="119"/>
      <c r="R887" s="119"/>
      <c r="S887" s="119"/>
      <c r="T887" s="119"/>
      <c r="U887" s="119"/>
      <c r="V887" s="119"/>
      <c r="W887" s="119"/>
      <c r="X887" s="119"/>
      <c r="Y887" s="119"/>
      <c r="Z887" s="119"/>
    </row>
    <row r="888" spans="1:26" ht="14.4">
      <c r="A888" s="119"/>
      <c r="B888" s="119"/>
      <c r="C888" s="119"/>
      <c r="D888" s="119"/>
      <c r="E888" s="119"/>
      <c r="F888" s="119"/>
      <c r="G888" s="119"/>
      <c r="H888" s="119"/>
      <c r="I888" s="119"/>
      <c r="J888" s="119"/>
      <c r="K888" s="119"/>
      <c r="L888" s="119"/>
      <c r="M888" s="119"/>
      <c r="N888" s="119"/>
      <c r="O888" s="119"/>
      <c r="P888" s="119"/>
      <c r="Q888" s="119"/>
      <c r="R888" s="119"/>
      <c r="S888" s="119"/>
      <c r="T888" s="119"/>
      <c r="U888" s="119"/>
      <c r="V888" s="119"/>
      <c r="W888" s="119"/>
      <c r="X888" s="119"/>
      <c r="Y888" s="119"/>
      <c r="Z888" s="119"/>
    </row>
    <row r="889" spans="1:26" ht="14.4">
      <c r="A889" s="119"/>
      <c r="B889" s="119"/>
      <c r="C889" s="119"/>
      <c r="D889" s="119"/>
      <c r="E889" s="119"/>
      <c r="F889" s="119"/>
      <c r="G889" s="119"/>
      <c r="H889" s="119"/>
      <c r="I889" s="119"/>
      <c r="J889" s="119"/>
      <c r="K889" s="119"/>
      <c r="L889" s="119"/>
      <c r="M889" s="119"/>
      <c r="N889" s="119"/>
      <c r="O889" s="119"/>
      <c r="P889" s="119"/>
      <c r="Q889" s="119"/>
      <c r="R889" s="119"/>
      <c r="S889" s="119"/>
      <c r="T889" s="119"/>
      <c r="U889" s="119"/>
      <c r="V889" s="119"/>
      <c r="W889" s="119"/>
      <c r="X889" s="119"/>
      <c r="Y889" s="119"/>
      <c r="Z889" s="119"/>
    </row>
    <row r="890" spans="1:26" ht="14.4">
      <c r="A890" s="119"/>
      <c r="B890" s="119"/>
      <c r="C890" s="119"/>
      <c r="D890" s="119"/>
      <c r="E890" s="119"/>
      <c r="F890" s="119"/>
      <c r="G890" s="119"/>
      <c r="H890" s="119"/>
      <c r="I890" s="119"/>
      <c r="J890" s="119"/>
      <c r="K890" s="119"/>
      <c r="L890" s="119"/>
      <c r="M890" s="119"/>
      <c r="N890" s="119"/>
      <c r="O890" s="119"/>
      <c r="P890" s="119"/>
      <c r="Q890" s="119"/>
      <c r="R890" s="119"/>
      <c r="S890" s="119"/>
      <c r="T890" s="119"/>
      <c r="U890" s="119"/>
      <c r="V890" s="119"/>
      <c r="W890" s="119"/>
      <c r="X890" s="119"/>
      <c r="Y890" s="119"/>
      <c r="Z890" s="119"/>
    </row>
    <row r="891" spans="1:26" ht="14.4">
      <c r="A891" s="119"/>
      <c r="B891" s="119"/>
      <c r="C891" s="119"/>
      <c r="D891" s="119"/>
      <c r="E891" s="119"/>
      <c r="F891" s="119"/>
      <c r="G891" s="119"/>
      <c r="H891" s="119"/>
      <c r="I891" s="119"/>
      <c r="J891" s="119"/>
      <c r="K891" s="119"/>
      <c r="L891" s="119"/>
      <c r="M891" s="119"/>
      <c r="N891" s="119"/>
      <c r="O891" s="119"/>
      <c r="P891" s="119"/>
      <c r="Q891" s="119"/>
      <c r="R891" s="119"/>
      <c r="S891" s="119"/>
      <c r="T891" s="119"/>
      <c r="U891" s="119"/>
      <c r="V891" s="119"/>
      <c r="W891" s="119"/>
      <c r="X891" s="119"/>
      <c r="Y891" s="119"/>
      <c r="Z891" s="119"/>
    </row>
    <row r="892" spans="1:26" ht="14.4">
      <c r="A892" s="119"/>
      <c r="B892" s="119"/>
      <c r="C892" s="119"/>
      <c r="D892" s="119"/>
      <c r="E892" s="119"/>
      <c r="F892" s="119"/>
      <c r="G892" s="119"/>
      <c r="H892" s="119"/>
      <c r="I892" s="119"/>
      <c r="J892" s="119"/>
      <c r="K892" s="119"/>
      <c r="L892" s="119"/>
      <c r="M892" s="119"/>
      <c r="N892" s="119"/>
      <c r="O892" s="119"/>
      <c r="P892" s="119"/>
      <c r="Q892" s="119"/>
      <c r="R892" s="119"/>
      <c r="S892" s="119"/>
      <c r="T892" s="119"/>
      <c r="U892" s="119"/>
      <c r="V892" s="119"/>
      <c r="W892" s="119"/>
      <c r="X892" s="119"/>
      <c r="Y892" s="119"/>
      <c r="Z892" s="119"/>
    </row>
    <row r="893" spans="1:26" ht="14.4">
      <c r="A893" s="119"/>
      <c r="B893" s="119"/>
      <c r="C893" s="119"/>
      <c r="D893" s="119"/>
      <c r="E893" s="119"/>
      <c r="F893" s="119"/>
      <c r="G893" s="119"/>
      <c r="H893" s="119"/>
      <c r="I893" s="119"/>
      <c r="J893" s="119"/>
      <c r="K893" s="119"/>
      <c r="L893" s="119"/>
      <c r="M893" s="119"/>
      <c r="N893" s="119"/>
      <c r="O893" s="119"/>
      <c r="P893" s="119"/>
      <c r="Q893" s="119"/>
      <c r="R893" s="119"/>
      <c r="S893" s="119"/>
      <c r="T893" s="119"/>
      <c r="U893" s="119"/>
      <c r="V893" s="119"/>
      <c r="W893" s="119"/>
      <c r="X893" s="119"/>
      <c r="Y893" s="119"/>
      <c r="Z893" s="119"/>
    </row>
    <row r="894" spans="1:26" ht="14.4">
      <c r="A894" s="119"/>
      <c r="B894" s="119"/>
      <c r="C894" s="119"/>
      <c r="D894" s="119"/>
      <c r="E894" s="119"/>
      <c r="F894" s="119"/>
      <c r="G894" s="119"/>
      <c r="H894" s="119"/>
      <c r="I894" s="119"/>
      <c r="J894" s="119"/>
      <c r="K894" s="119"/>
      <c r="L894" s="119"/>
      <c r="M894" s="119"/>
      <c r="N894" s="119"/>
      <c r="O894" s="119"/>
      <c r="P894" s="119"/>
      <c r="Q894" s="119"/>
      <c r="R894" s="119"/>
      <c r="S894" s="119"/>
      <c r="T894" s="119"/>
      <c r="U894" s="119"/>
      <c r="V894" s="119"/>
      <c r="W894" s="119"/>
      <c r="X894" s="119"/>
      <c r="Y894" s="119"/>
      <c r="Z894" s="119"/>
    </row>
    <row r="895" spans="1:26" ht="14.4">
      <c r="A895" s="119"/>
      <c r="B895" s="119"/>
      <c r="C895" s="119"/>
      <c r="D895" s="119"/>
      <c r="E895" s="119"/>
      <c r="F895" s="119"/>
      <c r="G895" s="119"/>
      <c r="H895" s="119"/>
      <c r="I895" s="119"/>
      <c r="J895" s="119"/>
      <c r="K895" s="119"/>
      <c r="L895" s="119"/>
      <c r="M895" s="119"/>
      <c r="N895" s="119"/>
      <c r="O895" s="119"/>
      <c r="P895" s="119"/>
      <c r="Q895" s="119"/>
      <c r="R895" s="119"/>
      <c r="S895" s="119"/>
      <c r="T895" s="119"/>
      <c r="U895" s="119"/>
      <c r="V895" s="119"/>
      <c r="W895" s="119"/>
      <c r="X895" s="119"/>
      <c r="Y895" s="119"/>
      <c r="Z895" s="119"/>
    </row>
    <row r="896" spans="1:26" ht="14.4">
      <c r="A896" s="119"/>
      <c r="B896" s="119"/>
      <c r="C896" s="119"/>
      <c r="D896" s="119"/>
      <c r="E896" s="119"/>
      <c r="F896" s="119"/>
      <c r="G896" s="119"/>
      <c r="H896" s="119"/>
      <c r="I896" s="119"/>
      <c r="J896" s="119"/>
      <c r="K896" s="119"/>
      <c r="L896" s="119"/>
      <c r="M896" s="119"/>
      <c r="N896" s="119"/>
      <c r="O896" s="119"/>
      <c r="P896" s="119"/>
      <c r="Q896" s="119"/>
      <c r="R896" s="119"/>
      <c r="S896" s="119"/>
      <c r="T896" s="119"/>
      <c r="U896" s="119"/>
      <c r="V896" s="119"/>
      <c r="W896" s="119"/>
      <c r="X896" s="119"/>
      <c r="Y896" s="119"/>
      <c r="Z896" s="119"/>
    </row>
    <row r="897" spans="1:26" ht="14.4">
      <c r="A897" s="119"/>
      <c r="B897" s="119"/>
      <c r="C897" s="119"/>
      <c r="D897" s="119"/>
      <c r="E897" s="119"/>
      <c r="F897" s="119"/>
      <c r="G897" s="119"/>
      <c r="H897" s="119"/>
      <c r="I897" s="119"/>
      <c r="J897" s="119"/>
      <c r="K897" s="119"/>
      <c r="L897" s="119"/>
      <c r="M897" s="119"/>
      <c r="N897" s="119"/>
      <c r="O897" s="119"/>
      <c r="P897" s="119"/>
      <c r="Q897" s="119"/>
      <c r="R897" s="119"/>
      <c r="S897" s="119"/>
      <c r="T897" s="119"/>
      <c r="U897" s="119"/>
      <c r="V897" s="119"/>
      <c r="W897" s="119"/>
      <c r="X897" s="119"/>
      <c r="Y897" s="119"/>
      <c r="Z897" s="119"/>
    </row>
    <row r="898" spans="1:26" ht="14.4">
      <c r="A898" s="119"/>
      <c r="B898" s="119"/>
      <c r="C898" s="119"/>
      <c r="D898" s="119"/>
      <c r="E898" s="119"/>
      <c r="F898" s="119"/>
      <c r="G898" s="119"/>
      <c r="H898" s="119"/>
      <c r="I898" s="119"/>
      <c r="J898" s="119"/>
      <c r="K898" s="119"/>
      <c r="L898" s="119"/>
      <c r="M898" s="119"/>
      <c r="N898" s="119"/>
      <c r="O898" s="119"/>
      <c r="P898" s="119"/>
      <c r="Q898" s="119"/>
      <c r="R898" s="119"/>
      <c r="S898" s="119"/>
      <c r="T898" s="119"/>
      <c r="U898" s="119"/>
      <c r="V898" s="119"/>
      <c r="W898" s="119"/>
      <c r="X898" s="119"/>
      <c r="Y898" s="119"/>
      <c r="Z898" s="119"/>
    </row>
    <row r="899" spans="1:26" ht="14.4">
      <c r="A899" s="119"/>
      <c r="B899" s="119"/>
      <c r="C899" s="119"/>
      <c r="D899" s="119"/>
      <c r="E899" s="119"/>
      <c r="F899" s="119"/>
      <c r="G899" s="119"/>
      <c r="H899" s="119"/>
      <c r="I899" s="119"/>
      <c r="J899" s="119"/>
      <c r="K899" s="119"/>
      <c r="L899" s="119"/>
      <c r="M899" s="119"/>
      <c r="N899" s="119"/>
      <c r="O899" s="119"/>
      <c r="P899" s="119"/>
      <c r="Q899" s="119"/>
      <c r="R899" s="119"/>
      <c r="S899" s="119"/>
      <c r="T899" s="119"/>
      <c r="U899" s="119"/>
      <c r="V899" s="119"/>
      <c r="W899" s="119"/>
      <c r="X899" s="119"/>
      <c r="Y899" s="119"/>
      <c r="Z899" s="119"/>
    </row>
    <row r="900" spans="1:26" ht="14.4">
      <c r="A900" s="119"/>
      <c r="B900" s="119"/>
      <c r="C900" s="119"/>
      <c r="D900" s="119"/>
      <c r="E900" s="119"/>
      <c r="F900" s="119"/>
      <c r="G900" s="119"/>
      <c r="H900" s="119"/>
      <c r="I900" s="119"/>
      <c r="J900" s="119"/>
      <c r="K900" s="119"/>
      <c r="L900" s="119"/>
      <c r="M900" s="119"/>
      <c r="N900" s="119"/>
      <c r="O900" s="119"/>
      <c r="P900" s="119"/>
      <c r="Q900" s="119"/>
      <c r="R900" s="119"/>
      <c r="S900" s="119"/>
      <c r="T900" s="119"/>
      <c r="U900" s="119"/>
      <c r="V900" s="119"/>
      <c r="W900" s="119"/>
      <c r="X900" s="119"/>
      <c r="Y900" s="119"/>
      <c r="Z900" s="119"/>
    </row>
    <row r="901" spans="1:26" ht="14.4">
      <c r="A901" s="119"/>
      <c r="B901" s="119"/>
      <c r="C901" s="119"/>
      <c r="D901" s="119"/>
      <c r="E901" s="119"/>
      <c r="F901" s="119"/>
      <c r="G901" s="119"/>
      <c r="H901" s="119"/>
      <c r="I901" s="119"/>
      <c r="J901" s="119"/>
      <c r="K901" s="119"/>
      <c r="L901" s="119"/>
      <c r="M901" s="119"/>
      <c r="N901" s="119"/>
      <c r="O901" s="119"/>
      <c r="P901" s="119"/>
      <c r="Q901" s="119"/>
      <c r="R901" s="119"/>
      <c r="S901" s="119"/>
      <c r="T901" s="119"/>
      <c r="U901" s="119"/>
      <c r="V901" s="119"/>
      <c r="W901" s="119"/>
      <c r="X901" s="119"/>
      <c r="Y901" s="119"/>
      <c r="Z901" s="119"/>
    </row>
    <row r="902" spans="1:26" ht="14.4">
      <c r="A902" s="119"/>
      <c r="B902" s="119"/>
      <c r="C902" s="119"/>
      <c r="D902" s="119"/>
      <c r="E902" s="119"/>
      <c r="F902" s="119"/>
      <c r="G902" s="119"/>
      <c r="H902" s="119"/>
      <c r="I902" s="119"/>
      <c r="J902" s="119"/>
      <c r="K902" s="119"/>
      <c r="L902" s="119"/>
      <c r="M902" s="119"/>
      <c r="N902" s="119"/>
      <c r="O902" s="119"/>
      <c r="P902" s="119"/>
      <c r="Q902" s="119"/>
      <c r="R902" s="119"/>
      <c r="S902" s="119"/>
      <c r="T902" s="119"/>
      <c r="U902" s="119"/>
      <c r="V902" s="119"/>
      <c r="W902" s="119"/>
      <c r="X902" s="119"/>
      <c r="Y902" s="119"/>
      <c r="Z902" s="119"/>
    </row>
    <row r="903" spans="1:26" ht="14.4">
      <c r="A903" s="119"/>
      <c r="B903" s="119"/>
      <c r="C903" s="119"/>
      <c r="D903" s="119"/>
      <c r="E903" s="119"/>
      <c r="F903" s="119"/>
      <c r="G903" s="119"/>
      <c r="H903" s="119"/>
      <c r="I903" s="119"/>
      <c r="J903" s="119"/>
      <c r="K903" s="119"/>
      <c r="L903" s="119"/>
      <c r="M903" s="119"/>
      <c r="N903" s="119"/>
      <c r="O903" s="119"/>
      <c r="P903" s="119"/>
      <c r="Q903" s="119"/>
      <c r="R903" s="119"/>
      <c r="S903" s="119"/>
      <c r="T903" s="119"/>
      <c r="U903" s="119"/>
      <c r="V903" s="119"/>
      <c r="W903" s="119"/>
      <c r="X903" s="119"/>
      <c r="Y903" s="119"/>
      <c r="Z903" s="119"/>
    </row>
    <row r="904" spans="1:26" ht="14.4">
      <c r="A904" s="119"/>
      <c r="B904" s="119"/>
      <c r="C904" s="119"/>
      <c r="D904" s="119"/>
      <c r="E904" s="119"/>
      <c r="F904" s="119"/>
      <c r="G904" s="119"/>
      <c r="H904" s="119"/>
      <c r="I904" s="119"/>
      <c r="J904" s="119"/>
      <c r="K904" s="119"/>
      <c r="L904" s="119"/>
      <c r="M904" s="119"/>
      <c r="N904" s="119"/>
      <c r="O904" s="119"/>
      <c r="P904" s="119"/>
      <c r="Q904" s="119"/>
      <c r="R904" s="119"/>
      <c r="S904" s="119"/>
      <c r="T904" s="119"/>
      <c r="U904" s="119"/>
      <c r="V904" s="119"/>
      <c r="W904" s="119"/>
      <c r="X904" s="119"/>
      <c r="Y904" s="119"/>
      <c r="Z904" s="119"/>
    </row>
    <row r="905" spans="1:26" ht="14.4">
      <c r="A905" s="119"/>
      <c r="B905" s="119"/>
      <c r="C905" s="119"/>
      <c r="D905" s="119"/>
      <c r="E905" s="119"/>
      <c r="F905" s="119"/>
      <c r="G905" s="119"/>
      <c r="H905" s="119"/>
      <c r="I905" s="119"/>
      <c r="J905" s="119"/>
      <c r="K905" s="119"/>
      <c r="L905" s="119"/>
      <c r="M905" s="119"/>
      <c r="N905" s="119"/>
      <c r="O905" s="119"/>
      <c r="P905" s="119"/>
      <c r="Q905" s="119"/>
      <c r="R905" s="119"/>
      <c r="S905" s="119"/>
      <c r="T905" s="119"/>
      <c r="U905" s="119"/>
      <c r="V905" s="119"/>
      <c r="W905" s="119"/>
      <c r="X905" s="119"/>
      <c r="Y905" s="119"/>
      <c r="Z905" s="119"/>
    </row>
    <row r="906" spans="1:26" ht="14.4">
      <c r="A906" s="119"/>
      <c r="B906" s="119"/>
      <c r="C906" s="119"/>
      <c r="D906" s="119"/>
      <c r="E906" s="119"/>
      <c r="F906" s="119"/>
      <c r="G906" s="119"/>
      <c r="H906" s="119"/>
      <c r="I906" s="119"/>
      <c r="J906" s="119"/>
      <c r="K906" s="119"/>
      <c r="L906" s="119"/>
      <c r="M906" s="119"/>
      <c r="N906" s="119"/>
      <c r="O906" s="119"/>
      <c r="P906" s="119"/>
      <c r="Q906" s="119"/>
      <c r="R906" s="119"/>
      <c r="S906" s="119"/>
      <c r="T906" s="119"/>
      <c r="U906" s="119"/>
      <c r="V906" s="119"/>
      <c r="W906" s="119"/>
      <c r="X906" s="119"/>
      <c r="Y906" s="119"/>
      <c r="Z906" s="119"/>
    </row>
    <row r="907" spans="1:26" ht="14.4">
      <c r="A907" s="119"/>
      <c r="B907" s="119"/>
      <c r="C907" s="119"/>
      <c r="D907" s="119"/>
      <c r="E907" s="119"/>
      <c r="F907" s="119"/>
      <c r="G907" s="119"/>
      <c r="H907" s="119"/>
      <c r="I907" s="119"/>
      <c r="J907" s="119"/>
      <c r="K907" s="119"/>
      <c r="L907" s="119"/>
      <c r="M907" s="119"/>
      <c r="N907" s="119"/>
      <c r="O907" s="119"/>
      <c r="P907" s="119"/>
      <c r="Q907" s="119"/>
      <c r="R907" s="119"/>
      <c r="S907" s="119"/>
      <c r="T907" s="119"/>
      <c r="U907" s="119"/>
      <c r="V907" s="119"/>
      <c r="W907" s="119"/>
      <c r="X907" s="119"/>
      <c r="Y907" s="119"/>
      <c r="Z907" s="119"/>
    </row>
    <row r="908" spans="1:26" ht="14.4">
      <c r="A908" s="119"/>
      <c r="B908" s="119"/>
      <c r="C908" s="119"/>
      <c r="D908" s="119"/>
      <c r="E908" s="119"/>
      <c r="F908" s="119"/>
      <c r="G908" s="119"/>
      <c r="H908" s="119"/>
      <c r="I908" s="119"/>
      <c r="J908" s="119"/>
      <c r="K908" s="119"/>
      <c r="L908" s="119"/>
      <c r="M908" s="119"/>
      <c r="N908" s="119"/>
      <c r="O908" s="119"/>
      <c r="P908" s="119"/>
      <c r="Q908" s="119"/>
      <c r="R908" s="119"/>
      <c r="S908" s="119"/>
      <c r="T908" s="119"/>
      <c r="U908" s="119"/>
      <c r="V908" s="119"/>
      <c r="W908" s="119"/>
      <c r="X908" s="119"/>
      <c r="Y908" s="119"/>
      <c r="Z908" s="119"/>
    </row>
    <row r="909" spans="1:26" ht="14.4">
      <c r="A909" s="119"/>
      <c r="B909" s="119"/>
      <c r="C909" s="119"/>
      <c r="D909" s="119"/>
      <c r="E909" s="119"/>
      <c r="F909" s="119"/>
      <c r="G909" s="119"/>
      <c r="H909" s="119"/>
      <c r="I909" s="119"/>
      <c r="J909" s="119"/>
      <c r="K909" s="119"/>
      <c r="L909" s="119"/>
      <c r="M909" s="119"/>
      <c r="N909" s="119"/>
      <c r="O909" s="119"/>
      <c r="P909" s="119"/>
      <c r="Q909" s="119"/>
      <c r="R909" s="119"/>
      <c r="S909" s="119"/>
      <c r="T909" s="119"/>
      <c r="U909" s="119"/>
      <c r="V909" s="119"/>
      <c r="W909" s="119"/>
      <c r="X909" s="119"/>
      <c r="Y909" s="119"/>
      <c r="Z909" s="119"/>
    </row>
    <row r="910" spans="1:26" ht="14.4">
      <c r="A910" s="119"/>
      <c r="B910" s="119"/>
      <c r="C910" s="119"/>
      <c r="D910" s="119"/>
      <c r="E910" s="119"/>
      <c r="F910" s="119"/>
      <c r="G910" s="119"/>
      <c r="H910" s="119"/>
      <c r="I910" s="119"/>
      <c r="J910" s="119"/>
      <c r="K910" s="119"/>
      <c r="L910" s="119"/>
      <c r="M910" s="119"/>
      <c r="N910" s="119"/>
      <c r="O910" s="119"/>
      <c r="P910" s="119"/>
      <c r="Q910" s="119"/>
      <c r="R910" s="119"/>
      <c r="S910" s="119"/>
      <c r="T910" s="119"/>
      <c r="U910" s="119"/>
      <c r="V910" s="119"/>
      <c r="W910" s="119"/>
      <c r="X910" s="119"/>
      <c r="Y910" s="119"/>
      <c r="Z910" s="119"/>
    </row>
    <row r="911" spans="1:26" ht="14.4">
      <c r="A911" s="119"/>
      <c r="B911" s="119"/>
      <c r="C911" s="119"/>
      <c r="D911" s="119"/>
      <c r="E911" s="119"/>
      <c r="F911" s="119"/>
      <c r="G911" s="119"/>
      <c r="H911" s="119"/>
      <c r="I911" s="119"/>
      <c r="J911" s="119"/>
      <c r="K911" s="119"/>
      <c r="L911" s="119"/>
      <c r="M911" s="119"/>
      <c r="N911" s="119"/>
      <c r="O911" s="119"/>
      <c r="P911" s="119"/>
      <c r="Q911" s="119"/>
      <c r="R911" s="119"/>
      <c r="S911" s="119"/>
      <c r="T911" s="119"/>
      <c r="U911" s="119"/>
      <c r="V911" s="119"/>
      <c r="W911" s="119"/>
      <c r="X911" s="119"/>
      <c r="Y911" s="119"/>
      <c r="Z911" s="119"/>
    </row>
    <row r="912" spans="1:26" ht="14.4">
      <c r="A912" s="119"/>
      <c r="B912" s="119"/>
      <c r="C912" s="119"/>
      <c r="D912" s="119"/>
      <c r="E912" s="119"/>
      <c r="F912" s="119"/>
      <c r="G912" s="119"/>
      <c r="H912" s="119"/>
      <c r="I912" s="119"/>
      <c r="J912" s="119"/>
      <c r="K912" s="119"/>
      <c r="L912" s="119"/>
      <c r="M912" s="119"/>
      <c r="N912" s="119"/>
      <c r="O912" s="119"/>
      <c r="P912" s="119"/>
      <c r="Q912" s="119"/>
      <c r="R912" s="119"/>
      <c r="S912" s="119"/>
      <c r="T912" s="119"/>
      <c r="U912" s="119"/>
      <c r="V912" s="119"/>
      <c r="W912" s="119"/>
      <c r="X912" s="119"/>
      <c r="Y912" s="119"/>
      <c r="Z912" s="119"/>
    </row>
    <row r="913" spans="1:26" ht="14.4">
      <c r="A913" s="119"/>
      <c r="B913" s="119"/>
      <c r="C913" s="119"/>
      <c r="D913" s="119"/>
      <c r="E913" s="119"/>
      <c r="F913" s="119"/>
      <c r="G913" s="119"/>
      <c r="H913" s="119"/>
      <c r="I913" s="119"/>
      <c r="J913" s="119"/>
      <c r="K913" s="119"/>
      <c r="L913" s="119"/>
      <c r="M913" s="119"/>
      <c r="N913" s="119"/>
      <c r="O913" s="119"/>
      <c r="P913" s="119"/>
      <c r="Q913" s="119"/>
      <c r="R913" s="119"/>
      <c r="S913" s="119"/>
      <c r="T913" s="119"/>
      <c r="U913" s="119"/>
      <c r="V913" s="119"/>
      <c r="W913" s="119"/>
      <c r="X913" s="119"/>
      <c r="Y913" s="119"/>
      <c r="Z913" s="119"/>
    </row>
    <row r="914" spans="1:26" ht="14.4">
      <c r="A914" s="119"/>
      <c r="B914" s="119"/>
      <c r="C914" s="119"/>
      <c r="D914" s="119"/>
      <c r="E914" s="119"/>
      <c r="F914" s="119"/>
      <c r="G914" s="119"/>
      <c r="H914" s="119"/>
      <c r="I914" s="119"/>
      <c r="J914" s="119"/>
      <c r="K914" s="119"/>
      <c r="L914" s="119"/>
      <c r="M914" s="119"/>
      <c r="N914" s="119"/>
      <c r="O914" s="119"/>
      <c r="P914" s="119"/>
      <c r="Q914" s="119"/>
      <c r="R914" s="119"/>
      <c r="S914" s="119"/>
      <c r="T914" s="119"/>
      <c r="U914" s="119"/>
      <c r="V914" s="119"/>
      <c r="W914" s="119"/>
      <c r="X914" s="119"/>
      <c r="Y914" s="119"/>
      <c r="Z914" s="119"/>
    </row>
    <row r="915" spans="1:26" ht="14.4">
      <c r="A915" s="119"/>
      <c r="B915" s="119"/>
      <c r="C915" s="119"/>
      <c r="D915" s="119"/>
      <c r="E915" s="119"/>
      <c r="F915" s="119"/>
      <c r="G915" s="119"/>
      <c r="H915" s="119"/>
      <c r="I915" s="119"/>
      <c r="J915" s="119"/>
      <c r="K915" s="119"/>
      <c r="L915" s="119"/>
      <c r="M915" s="119"/>
      <c r="N915" s="119"/>
      <c r="O915" s="119"/>
      <c r="P915" s="119"/>
      <c r="Q915" s="119"/>
      <c r="R915" s="119"/>
      <c r="S915" s="119"/>
      <c r="T915" s="119"/>
      <c r="U915" s="119"/>
      <c r="V915" s="119"/>
      <c r="W915" s="119"/>
      <c r="X915" s="119"/>
      <c r="Y915" s="119"/>
      <c r="Z915" s="119"/>
    </row>
    <row r="916" spans="1:26" ht="14.4">
      <c r="A916" s="119"/>
      <c r="B916" s="119"/>
      <c r="C916" s="119"/>
      <c r="D916" s="119"/>
      <c r="E916" s="119"/>
      <c r="F916" s="119"/>
      <c r="G916" s="119"/>
      <c r="H916" s="119"/>
      <c r="I916" s="119"/>
      <c r="J916" s="119"/>
      <c r="K916" s="119"/>
      <c r="L916" s="119"/>
      <c r="M916" s="119"/>
      <c r="N916" s="119"/>
      <c r="O916" s="119"/>
      <c r="P916" s="119"/>
      <c r="Q916" s="119"/>
      <c r="R916" s="119"/>
      <c r="S916" s="119"/>
      <c r="T916" s="119"/>
      <c r="U916" s="119"/>
      <c r="V916" s="119"/>
      <c r="W916" s="119"/>
      <c r="X916" s="119"/>
      <c r="Y916" s="119"/>
      <c r="Z916" s="119"/>
    </row>
    <row r="917" spans="1:26" ht="14.4">
      <c r="A917" s="119"/>
      <c r="B917" s="119"/>
      <c r="C917" s="119"/>
      <c r="D917" s="119"/>
      <c r="E917" s="119"/>
      <c r="F917" s="119"/>
      <c r="G917" s="119"/>
      <c r="H917" s="119"/>
      <c r="I917" s="119"/>
      <c r="J917" s="119"/>
      <c r="K917" s="119"/>
      <c r="L917" s="119"/>
      <c r="M917" s="119"/>
      <c r="N917" s="119"/>
      <c r="O917" s="119"/>
      <c r="P917" s="119"/>
      <c r="Q917" s="119"/>
      <c r="R917" s="119"/>
      <c r="S917" s="119"/>
      <c r="T917" s="119"/>
      <c r="U917" s="119"/>
      <c r="V917" s="119"/>
      <c r="W917" s="119"/>
      <c r="X917" s="119"/>
      <c r="Y917" s="119"/>
      <c r="Z917" s="119"/>
    </row>
    <row r="918" spans="1:26" ht="14.4">
      <c r="A918" s="119"/>
      <c r="B918" s="119"/>
      <c r="C918" s="119"/>
      <c r="D918" s="119"/>
      <c r="E918" s="119"/>
      <c r="F918" s="119"/>
      <c r="G918" s="119"/>
      <c r="H918" s="119"/>
      <c r="I918" s="119"/>
      <c r="J918" s="119"/>
      <c r="K918" s="119"/>
      <c r="L918" s="119"/>
      <c r="M918" s="119"/>
      <c r="N918" s="119"/>
      <c r="O918" s="119"/>
      <c r="P918" s="119"/>
      <c r="Q918" s="119"/>
      <c r="R918" s="119"/>
      <c r="S918" s="119"/>
      <c r="T918" s="119"/>
      <c r="U918" s="119"/>
      <c r="V918" s="119"/>
      <c r="W918" s="119"/>
      <c r="X918" s="119"/>
      <c r="Y918" s="119"/>
      <c r="Z918" s="119"/>
    </row>
    <row r="919" spans="1:26" ht="14.4">
      <c r="A919" s="119"/>
      <c r="B919" s="119"/>
      <c r="C919" s="119"/>
      <c r="D919" s="119"/>
      <c r="E919" s="119"/>
      <c r="F919" s="119"/>
      <c r="G919" s="119"/>
      <c r="H919" s="119"/>
      <c r="I919" s="119"/>
      <c r="J919" s="119"/>
      <c r="K919" s="119"/>
      <c r="L919" s="119"/>
      <c r="M919" s="119"/>
      <c r="N919" s="119"/>
      <c r="O919" s="119"/>
      <c r="P919" s="119"/>
      <c r="Q919" s="119"/>
      <c r="R919" s="119"/>
      <c r="S919" s="119"/>
      <c r="T919" s="119"/>
      <c r="U919" s="119"/>
      <c r="V919" s="119"/>
      <c r="W919" s="119"/>
      <c r="X919" s="119"/>
      <c r="Y919" s="119"/>
      <c r="Z919" s="119"/>
    </row>
    <row r="920" spans="1:26" ht="14.4">
      <c r="A920" s="119"/>
      <c r="B920" s="119"/>
      <c r="C920" s="119"/>
      <c r="D920" s="119"/>
      <c r="E920" s="119"/>
      <c r="F920" s="119"/>
      <c r="G920" s="119"/>
      <c r="H920" s="119"/>
      <c r="I920" s="119"/>
      <c r="J920" s="119"/>
      <c r="K920" s="119"/>
      <c r="L920" s="119"/>
      <c r="M920" s="119"/>
      <c r="N920" s="119"/>
      <c r="O920" s="119"/>
      <c r="P920" s="119"/>
      <c r="Q920" s="119"/>
      <c r="R920" s="119"/>
      <c r="S920" s="119"/>
      <c r="T920" s="119"/>
      <c r="U920" s="119"/>
      <c r="V920" s="119"/>
      <c r="W920" s="119"/>
      <c r="X920" s="119"/>
      <c r="Y920" s="119"/>
      <c r="Z920" s="119"/>
    </row>
    <row r="921" spans="1:26" ht="14.4">
      <c r="A921" s="119"/>
      <c r="B921" s="119"/>
      <c r="C921" s="119"/>
      <c r="D921" s="119"/>
      <c r="E921" s="119"/>
      <c r="F921" s="119"/>
      <c r="G921" s="119"/>
      <c r="H921" s="119"/>
      <c r="I921" s="119"/>
      <c r="J921" s="119"/>
      <c r="K921" s="119"/>
      <c r="L921" s="119"/>
      <c r="M921" s="119"/>
      <c r="N921" s="119"/>
      <c r="O921" s="119"/>
      <c r="P921" s="119"/>
      <c r="Q921" s="119"/>
      <c r="R921" s="119"/>
      <c r="S921" s="119"/>
      <c r="T921" s="119"/>
      <c r="U921" s="119"/>
      <c r="V921" s="119"/>
      <c r="W921" s="119"/>
      <c r="X921" s="119"/>
      <c r="Y921" s="119"/>
      <c r="Z921" s="119"/>
    </row>
    <row r="922" spans="1:26" ht="14.4">
      <c r="A922" s="119"/>
      <c r="B922" s="119"/>
      <c r="C922" s="119"/>
      <c r="D922" s="119"/>
      <c r="E922" s="119"/>
      <c r="F922" s="119"/>
      <c r="G922" s="119"/>
      <c r="H922" s="119"/>
      <c r="I922" s="119"/>
      <c r="J922" s="119"/>
      <c r="K922" s="119"/>
      <c r="L922" s="119"/>
      <c r="M922" s="119"/>
      <c r="N922" s="119"/>
      <c r="O922" s="119"/>
      <c r="P922" s="119"/>
      <c r="Q922" s="119"/>
      <c r="R922" s="119"/>
      <c r="S922" s="119"/>
      <c r="T922" s="119"/>
      <c r="U922" s="119"/>
      <c r="V922" s="119"/>
      <c r="W922" s="119"/>
      <c r="X922" s="119"/>
      <c r="Y922" s="119"/>
      <c r="Z922" s="119"/>
    </row>
    <row r="923" spans="1:26" ht="14.4">
      <c r="A923" s="119"/>
      <c r="B923" s="119"/>
      <c r="C923" s="119"/>
      <c r="D923" s="119"/>
      <c r="E923" s="119"/>
      <c r="F923" s="119"/>
      <c r="G923" s="119"/>
      <c r="H923" s="119"/>
      <c r="I923" s="119"/>
      <c r="J923" s="119"/>
      <c r="K923" s="119"/>
      <c r="L923" s="119"/>
      <c r="M923" s="119"/>
      <c r="N923" s="119"/>
      <c r="O923" s="119"/>
      <c r="P923" s="119"/>
      <c r="Q923" s="119"/>
      <c r="R923" s="119"/>
      <c r="S923" s="119"/>
      <c r="T923" s="119"/>
      <c r="U923" s="119"/>
      <c r="V923" s="119"/>
      <c r="W923" s="119"/>
      <c r="X923" s="119"/>
      <c r="Y923" s="119"/>
      <c r="Z923" s="119"/>
    </row>
    <row r="924" spans="1:26" ht="14.4">
      <c r="A924" s="119"/>
      <c r="B924" s="119"/>
      <c r="C924" s="119"/>
      <c r="D924" s="119"/>
      <c r="E924" s="119"/>
      <c r="F924" s="119"/>
      <c r="G924" s="119"/>
      <c r="H924" s="119"/>
      <c r="I924" s="119"/>
      <c r="J924" s="119"/>
      <c r="K924" s="119"/>
      <c r="L924" s="119"/>
      <c r="M924" s="119"/>
      <c r="N924" s="119"/>
      <c r="O924" s="119"/>
      <c r="P924" s="119"/>
      <c r="Q924" s="119"/>
      <c r="R924" s="119"/>
      <c r="S924" s="119"/>
      <c r="T924" s="119"/>
      <c r="U924" s="119"/>
      <c r="V924" s="119"/>
      <c r="W924" s="119"/>
      <c r="X924" s="119"/>
      <c r="Y924" s="119"/>
      <c r="Z924" s="119"/>
    </row>
    <row r="925" spans="1:26" ht="14.4">
      <c r="A925" s="119"/>
      <c r="B925" s="119"/>
      <c r="C925" s="119"/>
      <c r="D925" s="119"/>
      <c r="E925" s="119"/>
      <c r="F925" s="119"/>
      <c r="G925" s="119"/>
      <c r="H925" s="119"/>
      <c r="I925" s="119"/>
      <c r="J925" s="119"/>
      <c r="K925" s="119"/>
      <c r="L925" s="119"/>
      <c r="M925" s="119"/>
      <c r="N925" s="119"/>
      <c r="O925" s="119"/>
      <c r="P925" s="119"/>
      <c r="Q925" s="119"/>
      <c r="R925" s="119"/>
      <c r="S925" s="119"/>
      <c r="T925" s="119"/>
      <c r="U925" s="119"/>
      <c r="V925" s="119"/>
      <c r="W925" s="119"/>
      <c r="X925" s="119"/>
      <c r="Y925" s="119"/>
      <c r="Z925" s="119"/>
    </row>
    <row r="926" spans="1:26" ht="14.4">
      <c r="A926" s="119"/>
      <c r="B926" s="119"/>
      <c r="C926" s="119"/>
      <c r="D926" s="119"/>
      <c r="E926" s="119"/>
      <c r="F926" s="119"/>
      <c r="G926" s="119"/>
      <c r="H926" s="119"/>
      <c r="I926" s="119"/>
      <c r="J926" s="119"/>
      <c r="K926" s="119"/>
      <c r="L926" s="119"/>
      <c r="M926" s="119"/>
      <c r="N926" s="119"/>
      <c r="O926" s="119"/>
      <c r="P926" s="119"/>
      <c r="Q926" s="119"/>
      <c r="R926" s="119"/>
      <c r="S926" s="119"/>
      <c r="T926" s="119"/>
      <c r="U926" s="119"/>
      <c r="V926" s="119"/>
      <c r="W926" s="119"/>
      <c r="X926" s="119"/>
      <c r="Y926" s="119"/>
      <c r="Z926" s="119"/>
    </row>
    <row r="927" spans="1:26" ht="14.4">
      <c r="A927" s="119"/>
      <c r="B927" s="119"/>
      <c r="C927" s="119"/>
      <c r="D927" s="119"/>
      <c r="E927" s="119"/>
      <c r="F927" s="119"/>
      <c r="G927" s="119"/>
      <c r="H927" s="119"/>
      <c r="I927" s="119"/>
      <c r="J927" s="119"/>
      <c r="K927" s="119"/>
      <c r="L927" s="119"/>
      <c r="M927" s="119"/>
      <c r="N927" s="119"/>
      <c r="O927" s="119"/>
      <c r="P927" s="119"/>
      <c r="Q927" s="119"/>
      <c r="R927" s="119"/>
      <c r="S927" s="119"/>
      <c r="T927" s="119"/>
      <c r="U927" s="119"/>
      <c r="V927" s="119"/>
      <c r="W927" s="119"/>
      <c r="X927" s="119"/>
      <c r="Y927" s="119"/>
      <c r="Z927" s="119"/>
    </row>
    <row r="928" spans="1:26" ht="14.4">
      <c r="A928" s="119"/>
      <c r="B928" s="119"/>
      <c r="C928" s="119"/>
      <c r="D928" s="119"/>
      <c r="E928" s="119"/>
      <c r="F928" s="119"/>
      <c r="G928" s="119"/>
      <c r="H928" s="119"/>
      <c r="I928" s="119"/>
      <c r="J928" s="119"/>
      <c r="K928" s="119"/>
      <c r="L928" s="119"/>
      <c r="M928" s="119"/>
      <c r="N928" s="119"/>
      <c r="O928" s="119"/>
      <c r="P928" s="119"/>
      <c r="Q928" s="119"/>
      <c r="R928" s="119"/>
      <c r="S928" s="119"/>
      <c r="T928" s="119"/>
      <c r="U928" s="119"/>
      <c r="V928" s="119"/>
      <c r="W928" s="119"/>
      <c r="X928" s="119"/>
      <c r="Y928" s="119"/>
      <c r="Z928" s="119"/>
    </row>
    <row r="929" spans="1:26" ht="14.4">
      <c r="A929" s="119"/>
      <c r="B929" s="119"/>
      <c r="C929" s="119"/>
      <c r="D929" s="119"/>
      <c r="E929" s="119"/>
      <c r="F929" s="119"/>
      <c r="G929" s="119"/>
      <c r="H929" s="119"/>
      <c r="I929" s="119"/>
      <c r="J929" s="119"/>
      <c r="K929" s="119"/>
      <c r="L929" s="119"/>
      <c r="M929" s="119"/>
      <c r="N929" s="119"/>
      <c r="O929" s="119"/>
      <c r="P929" s="119"/>
      <c r="Q929" s="119"/>
      <c r="R929" s="119"/>
      <c r="S929" s="119"/>
      <c r="T929" s="119"/>
      <c r="U929" s="119"/>
      <c r="V929" s="119"/>
      <c r="W929" s="119"/>
      <c r="X929" s="119"/>
      <c r="Y929" s="119"/>
      <c r="Z929" s="119"/>
    </row>
    <row r="930" spans="1:26" ht="14.4">
      <c r="A930" s="119"/>
      <c r="B930" s="119"/>
      <c r="C930" s="119"/>
      <c r="D930" s="119"/>
      <c r="E930" s="119"/>
      <c r="F930" s="119"/>
      <c r="G930" s="119"/>
      <c r="H930" s="119"/>
      <c r="I930" s="119"/>
      <c r="J930" s="119"/>
      <c r="K930" s="119"/>
      <c r="L930" s="119"/>
      <c r="M930" s="119"/>
      <c r="N930" s="119"/>
      <c r="O930" s="119"/>
      <c r="P930" s="119"/>
      <c r="Q930" s="119"/>
      <c r="R930" s="119"/>
      <c r="S930" s="119"/>
      <c r="T930" s="119"/>
      <c r="U930" s="119"/>
      <c r="V930" s="119"/>
      <c r="W930" s="119"/>
      <c r="X930" s="119"/>
      <c r="Y930" s="119"/>
      <c r="Z930" s="119"/>
    </row>
    <row r="931" spans="1:26" ht="14.4">
      <c r="A931" s="119"/>
      <c r="B931" s="119"/>
      <c r="C931" s="119"/>
      <c r="D931" s="119"/>
      <c r="E931" s="119"/>
      <c r="F931" s="119"/>
      <c r="G931" s="119"/>
      <c r="H931" s="119"/>
      <c r="I931" s="119"/>
      <c r="J931" s="119"/>
      <c r="K931" s="119"/>
      <c r="L931" s="119"/>
      <c r="M931" s="119"/>
      <c r="N931" s="119"/>
      <c r="O931" s="119"/>
      <c r="P931" s="119"/>
      <c r="Q931" s="119"/>
      <c r="R931" s="119"/>
      <c r="S931" s="119"/>
      <c r="T931" s="119"/>
      <c r="U931" s="119"/>
      <c r="V931" s="119"/>
      <c r="W931" s="119"/>
      <c r="X931" s="119"/>
      <c r="Y931" s="119"/>
      <c r="Z931" s="119"/>
    </row>
    <row r="932" spans="1:26" ht="14.4">
      <c r="A932" s="119"/>
      <c r="B932" s="119"/>
      <c r="C932" s="119"/>
      <c r="D932" s="119"/>
      <c r="E932" s="119"/>
      <c r="F932" s="119"/>
      <c r="G932" s="119"/>
      <c r="H932" s="119"/>
      <c r="I932" s="119"/>
      <c r="J932" s="119"/>
      <c r="K932" s="119"/>
      <c r="L932" s="119"/>
      <c r="M932" s="119"/>
      <c r="N932" s="119"/>
      <c r="O932" s="119"/>
      <c r="P932" s="119"/>
      <c r="Q932" s="119"/>
      <c r="R932" s="119"/>
      <c r="S932" s="119"/>
      <c r="T932" s="119"/>
      <c r="U932" s="119"/>
      <c r="V932" s="119"/>
      <c r="W932" s="119"/>
      <c r="X932" s="119"/>
      <c r="Y932" s="119"/>
      <c r="Z932" s="119"/>
    </row>
    <row r="933" spans="1:26" ht="14.4">
      <c r="A933" s="119"/>
      <c r="B933" s="119"/>
      <c r="C933" s="119"/>
      <c r="D933" s="119"/>
      <c r="E933" s="119"/>
      <c r="F933" s="119"/>
      <c r="G933" s="119"/>
      <c r="H933" s="119"/>
      <c r="I933" s="119"/>
      <c r="J933" s="119"/>
      <c r="K933" s="119"/>
      <c r="L933" s="119"/>
      <c r="M933" s="119"/>
      <c r="N933" s="119"/>
      <c r="O933" s="119"/>
      <c r="P933" s="119"/>
      <c r="Q933" s="119"/>
      <c r="R933" s="119"/>
      <c r="S933" s="119"/>
      <c r="T933" s="119"/>
      <c r="U933" s="119"/>
      <c r="V933" s="119"/>
      <c r="W933" s="119"/>
      <c r="X933" s="119"/>
      <c r="Y933" s="119"/>
      <c r="Z933" s="119"/>
    </row>
    <row r="934" spans="1:26" ht="14.4">
      <c r="A934" s="119"/>
      <c r="B934" s="119"/>
      <c r="C934" s="119"/>
      <c r="D934" s="119"/>
      <c r="E934" s="119"/>
      <c r="F934" s="119"/>
      <c r="G934" s="119"/>
      <c r="H934" s="119"/>
      <c r="I934" s="119"/>
      <c r="J934" s="119"/>
      <c r="K934" s="119"/>
      <c r="L934" s="119"/>
      <c r="M934" s="119"/>
      <c r="N934" s="119"/>
      <c r="O934" s="119"/>
      <c r="P934" s="119"/>
      <c r="Q934" s="119"/>
      <c r="R934" s="119"/>
      <c r="S934" s="119"/>
      <c r="T934" s="119"/>
      <c r="U934" s="119"/>
      <c r="V934" s="119"/>
      <c r="W934" s="119"/>
      <c r="X934" s="119"/>
      <c r="Y934" s="119"/>
      <c r="Z934" s="119"/>
    </row>
    <row r="935" spans="1:26" ht="14.4">
      <c r="A935" s="119"/>
      <c r="B935" s="119"/>
      <c r="C935" s="119"/>
      <c r="D935" s="119"/>
      <c r="E935" s="119"/>
      <c r="F935" s="119"/>
      <c r="G935" s="119"/>
      <c r="H935" s="119"/>
      <c r="I935" s="119"/>
      <c r="J935" s="119"/>
      <c r="K935" s="119"/>
      <c r="L935" s="119"/>
      <c r="M935" s="119"/>
      <c r="N935" s="119"/>
      <c r="O935" s="119"/>
      <c r="P935" s="119"/>
      <c r="Q935" s="119"/>
      <c r="R935" s="119"/>
      <c r="S935" s="119"/>
      <c r="T935" s="119"/>
      <c r="U935" s="119"/>
      <c r="V935" s="119"/>
      <c r="W935" s="119"/>
      <c r="X935" s="119"/>
      <c r="Y935" s="119"/>
      <c r="Z935" s="119"/>
    </row>
    <row r="936" spans="1:26" ht="14.4">
      <c r="A936" s="119"/>
      <c r="B936" s="119"/>
      <c r="C936" s="119"/>
      <c r="D936" s="119"/>
      <c r="E936" s="119"/>
      <c r="F936" s="119"/>
      <c r="G936" s="119"/>
      <c r="H936" s="119"/>
      <c r="I936" s="119"/>
      <c r="J936" s="119"/>
      <c r="K936" s="119"/>
      <c r="L936" s="119"/>
      <c r="M936" s="119"/>
      <c r="N936" s="119"/>
      <c r="O936" s="119"/>
      <c r="P936" s="119"/>
      <c r="Q936" s="119"/>
      <c r="R936" s="119"/>
      <c r="S936" s="119"/>
      <c r="T936" s="119"/>
      <c r="U936" s="119"/>
      <c r="V936" s="119"/>
      <c r="W936" s="119"/>
      <c r="X936" s="119"/>
      <c r="Y936" s="119"/>
      <c r="Z936" s="119"/>
    </row>
    <row r="937" spans="1:26" ht="14.4">
      <c r="A937" s="119"/>
      <c r="B937" s="119"/>
      <c r="C937" s="119"/>
      <c r="D937" s="119"/>
      <c r="E937" s="119"/>
      <c r="F937" s="119"/>
      <c r="G937" s="119"/>
      <c r="H937" s="119"/>
      <c r="I937" s="119"/>
      <c r="J937" s="119"/>
      <c r="K937" s="119"/>
      <c r="L937" s="119"/>
      <c r="M937" s="119"/>
      <c r="N937" s="119"/>
      <c r="O937" s="119"/>
      <c r="P937" s="119"/>
      <c r="Q937" s="119"/>
      <c r="R937" s="119"/>
      <c r="S937" s="119"/>
      <c r="T937" s="119"/>
      <c r="U937" s="119"/>
      <c r="V937" s="119"/>
      <c r="W937" s="119"/>
      <c r="X937" s="119"/>
      <c r="Y937" s="119"/>
      <c r="Z937" s="119"/>
    </row>
    <row r="938" spans="1:26" ht="14.4">
      <c r="A938" s="119"/>
      <c r="B938" s="119"/>
      <c r="C938" s="119"/>
      <c r="D938" s="119"/>
      <c r="E938" s="119"/>
      <c r="F938" s="119"/>
      <c r="G938" s="119"/>
      <c r="H938" s="119"/>
      <c r="I938" s="119"/>
      <c r="J938" s="119"/>
      <c r="K938" s="119"/>
      <c r="L938" s="119"/>
      <c r="M938" s="119"/>
      <c r="N938" s="119"/>
      <c r="O938" s="119"/>
      <c r="P938" s="119"/>
      <c r="Q938" s="119"/>
      <c r="R938" s="119"/>
      <c r="S938" s="119"/>
      <c r="T938" s="119"/>
      <c r="U938" s="119"/>
      <c r="V938" s="119"/>
      <c r="W938" s="119"/>
      <c r="X938" s="119"/>
      <c r="Y938" s="119"/>
      <c r="Z938" s="119"/>
    </row>
    <row r="939" spans="1:26" ht="14.4">
      <c r="A939" s="119"/>
      <c r="B939" s="119"/>
      <c r="C939" s="119"/>
      <c r="D939" s="119"/>
      <c r="E939" s="119"/>
      <c r="F939" s="119"/>
      <c r="G939" s="119"/>
      <c r="H939" s="119"/>
      <c r="I939" s="119"/>
      <c r="J939" s="119"/>
      <c r="K939" s="119"/>
      <c r="L939" s="119"/>
      <c r="M939" s="119"/>
      <c r="N939" s="119"/>
      <c r="O939" s="119"/>
      <c r="P939" s="119"/>
      <c r="Q939" s="119"/>
      <c r="R939" s="119"/>
      <c r="S939" s="119"/>
      <c r="T939" s="119"/>
      <c r="U939" s="119"/>
      <c r="V939" s="119"/>
      <c r="W939" s="119"/>
      <c r="X939" s="119"/>
      <c r="Y939" s="119"/>
      <c r="Z939" s="119"/>
    </row>
    <row r="940" spans="1:26" ht="14.4">
      <c r="A940" s="119"/>
      <c r="B940" s="119"/>
      <c r="C940" s="119"/>
      <c r="D940" s="119"/>
      <c r="E940" s="119"/>
      <c r="F940" s="119"/>
      <c r="G940" s="119"/>
      <c r="H940" s="119"/>
      <c r="I940" s="119"/>
      <c r="J940" s="119"/>
      <c r="K940" s="119"/>
      <c r="L940" s="119"/>
      <c r="M940" s="119"/>
      <c r="N940" s="119"/>
      <c r="O940" s="119"/>
      <c r="P940" s="119"/>
      <c r="Q940" s="119"/>
      <c r="R940" s="119"/>
      <c r="S940" s="119"/>
      <c r="T940" s="119"/>
      <c r="U940" s="119"/>
      <c r="V940" s="119"/>
      <c r="W940" s="119"/>
      <c r="X940" s="119"/>
      <c r="Y940" s="119"/>
      <c r="Z940" s="119"/>
    </row>
    <row r="941" spans="1:26" ht="14.4">
      <c r="A941" s="119"/>
      <c r="B941" s="119"/>
      <c r="C941" s="119"/>
      <c r="D941" s="119"/>
      <c r="E941" s="119"/>
      <c r="F941" s="119"/>
      <c r="G941" s="119"/>
      <c r="H941" s="119"/>
      <c r="I941" s="119"/>
      <c r="J941" s="119"/>
      <c r="K941" s="119"/>
      <c r="L941" s="119"/>
      <c r="M941" s="119"/>
      <c r="N941" s="119"/>
      <c r="O941" s="119"/>
      <c r="P941" s="119"/>
      <c r="Q941" s="119"/>
      <c r="R941" s="119"/>
      <c r="S941" s="119"/>
      <c r="T941" s="119"/>
      <c r="U941" s="119"/>
      <c r="V941" s="119"/>
      <c r="W941" s="119"/>
      <c r="X941" s="119"/>
      <c r="Y941" s="119"/>
      <c r="Z941" s="119"/>
    </row>
    <row r="942" spans="1:26" ht="14.4">
      <c r="A942" s="119"/>
      <c r="B942" s="119"/>
      <c r="C942" s="119"/>
      <c r="D942" s="119"/>
      <c r="E942" s="119"/>
      <c r="F942" s="119"/>
      <c r="G942" s="119"/>
      <c r="H942" s="119"/>
      <c r="I942" s="119"/>
      <c r="J942" s="119"/>
      <c r="K942" s="119"/>
      <c r="L942" s="119"/>
      <c r="M942" s="119"/>
      <c r="N942" s="119"/>
      <c r="O942" s="119"/>
      <c r="P942" s="119"/>
      <c r="Q942" s="119"/>
      <c r="R942" s="119"/>
      <c r="S942" s="119"/>
      <c r="T942" s="119"/>
      <c r="U942" s="119"/>
      <c r="V942" s="119"/>
      <c r="W942" s="119"/>
      <c r="X942" s="119"/>
      <c r="Y942" s="119"/>
      <c r="Z942" s="119"/>
    </row>
    <row r="943" spans="1:26" ht="14.4">
      <c r="A943" s="119"/>
      <c r="B943" s="119"/>
      <c r="C943" s="119"/>
      <c r="D943" s="119"/>
      <c r="E943" s="119"/>
      <c r="F943" s="119"/>
      <c r="G943" s="119"/>
      <c r="H943" s="119"/>
      <c r="I943" s="119"/>
      <c r="J943" s="119"/>
      <c r="K943" s="119"/>
      <c r="L943" s="119"/>
      <c r="M943" s="119"/>
      <c r="N943" s="119"/>
      <c r="O943" s="119"/>
      <c r="P943" s="119"/>
      <c r="Q943" s="119"/>
      <c r="R943" s="119"/>
      <c r="S943" s="119"/>
      <c r="T943" s="119"/>
      <c r="U943" s="119"/>
      <c r="V943" s="119"/>
      <c r="W943" s="119"/>
      <c r="X943" s="119"/>
      <c r="Y943" s="119"/>
      <c r="Z943" s="119"/>
    </row>
    <row r="944" spans="1:26" ht="14.4">
      <c r="A944" s="119"/>
      <c r="B944" s="119"/>
      <c r="C944" s="119"/>
      <c r="D944" s="119"/>
      <c r="E944" s="119"/>
      <c r="F944" s="119"/>
      <c r="G944" s="119"/>
      <c r="H944" s="119"/>
      <c r="I944" s="119"/>
      <c r="J944" s="119"/>
      <c r="K944" s="119"/>
      <c r="L944" s="119"/>
      <c r="M944" s="119"/>
      <c r="N944" s="119"/>
      <c r="O944" s="119"/>
      <c r="P944" s="119"/>
      <c r="Q944" s="119"/>
      <c r="R944" s="119"/>
      <c r="S944" s="119"/>
      <c r="T944" s="119"/>
      <c r="U944" s="119"/>
      <c r="V944" s="119"/>
      <c r="W944" s="119"/>
      <c r="X944" s="119"/>
      <c r="Y944" s="119"/>
      <c r="Z944" s="119"/>
    </row>
    <row r="945" spans="1:26" ht="14.4">
      <c r="A945" s="119"/>
      <c r="B945" s="119"/>
      <c r="C945" s="119"/>
      <c r="D945" s="119"/>
      <c r="E945" s="119"/>
      <c r="F945" s="119"/>
      <c r="G945" s="119"/>
      <c r="H945" s="119"/>
      <c r="I945" s="119"/>
      <c r="J945" s="119"/>
      <c r="K945" s="119"/>
      <c r="L945" s="119"/>
      <c r="M945" s="119"/>
      <c r="N945" s="119"/>
      <c r="O945" s="119"/>
      <c r="P945" s="119"/>
      <c r="Q945" s="119"/>
      <c r="R945" s="119"/>
      <c r="S945" s="119"/>
      <c r="T945" s="119"/>
      <c r="U945" s="119"/>
      <c r="V945" s="119"/>
      <c r="W945" s="119"/>
      <c r="X945" s="119"/>
      <c r="Y945" s="119"/>
      <c r="Z945" s="119"/>
    </row>
    <row r="946" spans="1:26" ht="14.4">
      <c r="A946" s="119"/>
      <c r="B946" s="119"/>
      <c r="C946" s="119"/>
      <c r="D946" s="119"/>
      <c r="E946" s="119"/>
      <c r="F946" s="119"/>
      <c r="G946" s="119"/>
      <c r="H946" s="119"/>
      <c r="I946" s="119"/>
      <c r="J946" s="119"/>
      <c r="K946" s="119"/>
      <c r="L946" s="119"/>
      <c r="M946" s="119"/>
      <c r="N946" s="119"/>
      <c r="O946" s="119"/>
      <c r="P946" s="119"/>
      <c r="Q946" s="119"/>
      <c r="R946" s="119"/>
      <c r="S946" s="119"/>
      <c r="T946" s="119"/>
      <c r="U946" s="119"/>
      <c r="V946" s="119"/>
      <c r="W946" s="119"/>
      <c r="X946" s="119"/>
      <c r="Y946" s="119"/>
      <c r="Z946" s="119"/>
    </row>
    <row r="947" spans="1:26" ht="14.4">
      <c r="A947" s="119"/>
      <c r="B947" s="119"/>
      <c r="C947" s="119"/>
      <c r="D947" s="119"/>
      <c r="E947" s="119"/>
      <c r="F947" s="119"/>
      <c r="G947" s="119"/>
      <c r="H947" s="119"/>
      <c r="I947" s="119"/>
      <c r="J947" s="119"/>
      <c r="K947" s="119"/>
      <c r="L947" s="119"/>
      <c r="M947" s="119"/>
      <c r="N947" s="119"/>
      <c r="O947" s="119"/>
      <c r="P947" s="119"/>
      <c r="Q947" s="119"/>
      <c r="R947" s="119"/>
      <c r="S947" s="119"/>
      <c r="T947" s="119"/>
      <c r="U947" s="119"/>
      <c r="V947" s="119"/>
      <c r="W947" s="119"/>
      <c r="X947" s="119"/>
      <c r="Y947" s="119"/>
      <c r="Z947" s="119"/>
    </row>
    <row r="948" spans="1:26" ht="14.4">
      <c r="A948" s="119"/>
      <c r="B948" s="119"/>
      <c r="C948" s="119"/>
      <c r="D948" s="119"/>
      <c r="E948" s="119"/>
      <c r="F948" s="119"/>
      <c r="G948" s="119"/>
      <c r="H948" s="119"/>
      <c r="I948" s="119"/>
      <c r="J948" s="119"/>
      <c r="K948" s="119"/>
      <c r="L948" s="119"/>
      <c r="M948" s="119"/>
      <c r="N948" s="119"/>
      <c r="O948" s="119"/>
      <c r="P948" s="119"/>
      <c r="Q948" s="119"/>
      <c r="R948" s="119"/>
      <c r="S948" s="119"/>
      <c r="T948" s="119"/>
      <c r="U948" s="119"/>
      <c r="V948" s="119"/>
      <c r="W948" s="119"/>
      <c r="X948" s="119"/>
      <c r="Y948" s="119"/>
      <c r="Z948" s="119"/>
    </row>
    <row r="949" spans="1:26" ht="14.4">
      <c r="A949" s="119"/>
      <c r="B949" s="119"/>
      <c r="C949" s="119"/>
      <c r="D949" s="119"/>
      <c r="E949" s="119"/>
      <c r="F949" s="119"/>
      <c r="G949" s="119"/>
      <c r="H949" s="119"/>
      <c r="I949" s="119"/>
      <c r="J949" s="119"/>
      <c r="K949" s="119"/>
      <c r="L949" s="119"/>
      <c r="M949" s="119"/>
      <c r="N949" s="119"/>
      <c r="O949" s="119"/>
      <c r="P949" s="119"/>
      <c r="Q949" s="119"/>
      <c r="R949" s="119"/>
      <c r="S949" s="119"/>
      <c r="T949" s="119"/>
      <c r="U949" s="119"/>
      <c r="V949" s="119"/>
      <c r="W949" s="119"/>
      <c r="X949" s="119"/>
      <c r="Y949" s="119"/>
      <c r="Z949" s="119"/>
    </row>
    <row r="950" spans="1:26" ht="14.4">
      <c r="A950" s="119"/>
      <c r="B950" s="119"/>
      <c r="C950" s="119"/>
      <c r="D950" s="119"/>
      <c r="E950" s="119"/>
      <c r="F950" s="119"/>
      <c r="G950" s="119"/>
      <c r="H950" s="119"/>
      <c r="I950" s="119"/>
      <c r="J950" s="119"/>
      <c r="K950" s="119"/>
      <c r="L950" s="119"/>
      <c r="M950" s="119"/>
      <c r="N950" s="119"/>
      <c r="O950" s="119"/>
      <c r="P950" s="119"/>
      <c r="Q950" s="119"/>
      <c r="R950" s="119"/>
      <c r="S950" s="119"/>
      <c r="T950" s="119"/>
      <c r="U950" s="119"/>
      <c r="V950" s="119"/>
      <c r="W950" s="119"/>
      <c r="X950" s="119"/>
      <c r="Y950" s="119"/>
      <c r="Z950" s="119"/>
    </row>
    <row r="951" spans="1:26" ht="14.4">
      <c r="A951" s="119"/>
      <c r="B951" s="119"/>
      <c r="C951" s="119"/>
      <c r="D951" s="119"/>
      <c r="E951" s="119"/>
      <c r="F951" s="119"/>
      <c r="G951" s="119"/>
      <c r="H951" s="119"/>
      <c r="I951" s="119"/>
      <c r="J951" s="119"/>
      <c r="K951" s="119"/>
      <c r="L951" s="119"/>
      <c r="M951" s="119"/>
      <c r="N951" s="119"/>
      <c r="O951" s="119"/>
      <c r="P951" s="119"/>
      <c r="Q951" s="119"/>
      <c r="R951" s="119"/>
      <c r="S951" s="119"/>
      <c r="T951" s="119"/>
      <c r="U951" s="119"/>
      <c r="V951" s="119"/>
      <c r="W951" s="119"/>
      <c r="X951" s="119"/>
      <c r="Y951" s="119"/>
      <c r="Z951" s="119"/>
    </row>
    <row r="952" spans="1:26" ht="14.4">
      <c r="A952" s="119"/>
      <c r="B952" s="119"/>
      <c r="C952" s="119"/>
      <c r="D952" s="119"/>
      <c r="E952" s="119"/>
      <c r="F952" s="119"/>
      <c r="G952" s="119"/>
      <c r="H952" s="119"/>
      <c r="I952" s="119"/>
      <c r="J952" s="119"/>
      <c r="K952" s="119"/>
      <c r="L952" s="119"/>
      <c r="M952" s="119"/>
      <c r="N952" s="119"/>
      <c r="O952" s="119"/>
      <c r="P952" s="119"/>
      <c r="Q952" s="119"/>
      <c r="R952" s="119"/>
      <c r="S952" s="119"/>
      <c r="T952" s="119"/>
      <c r="U952" s="119"/>
      <c r="V952" s="119"/>
      <c r="W952" s="119"/>
      <c r="X952" s="119"/>
      <c r="Y952" s="119"/>
      <c r="Z952" s="119"/>
    </row>
    <row r="953" spans="1:26" ht="14.4">
      <c r="A953" s="119"/>
      <c r="B953" s="119"/>
      <c r="C953" s="119"/>
      <c r="D953" s="119"/>
      <c r="E953" s="119"/>
      <c r="F953" s="119"/>
      <c r="G953" s="119"/>
      <c r="H953" s="119"/>
      <c r="I953" s="119"/>
      <c r="J953" s="119"/>
      <c r="K953" s="119"/>
      <c r="L953" s="119"/>
      <c r="M953" s="119"/>
      <c r="N953" s="119"/>
      <c r="O953" s="119"/>
      <c r="P953" s="119"/>
      <c r="Q953" s="119"/>
      <c r="R953" s="119"/>
      <c r="S953" s="119"/>
      <c r="T953" s="119"/>
      <c r="U953" s="119"/>
      <c r="V953" s="119"/>
      <c r="W953" s="119"/>
      <c r="X953" s="119"/>
      <c r="Y953" s="119"/>
      <c r="Z953" s="119"/>
    </row>
    <row r="954" spans="1:26" ht="14.4">
      <c r="A954" s="119"/>
      <c r="B954" s="119"/>
      <c r="C954" s="119"/>
      <c r="D954" s="119"/>
      <c r="E954" s="119"/>
      <c r="F954" s="119"/>
      <c r="G954" s="119"/>
      <c r="H954" s="119"/>
      <c r="I954" s="119"/>
      <c r="J954" s="119"/>
      <c r="K954" s="119"/>
      <c r="L954" s="119"/>
      <c r="M954" s="119"/>
      <c r="N954" s="119"/>
      <c r="O954" s="119"/>
      <c r="P954" s="119"/>
      <c r="Q954" s="119"/>
      <c r="R954" s="119"/>
      <c r="S954" s="119"/>
      <c r="T954" s="119"/>
      <c r="U954" s="119"/>
      <c r="V954" s="119"/>
      <c r="W954" s="119"/>
      <c r="X954" s="119"/>
      <c r="Y954" s="119"/>
      <c r="Z954" s="119"/>
    </row>
    <row r="955" spans="1:26" ht="14.4">
      <c r="A955" s="119"/>
      <c r="B955" s="119"/>
      <c r="C955" s="119"/>
      <c r="D955" s="119"/>
      <c r="E955" s="119"/>
      <c r="F955" s="119"/>
      <c r="G955" s="119"/>
      <c r="H955" s="119"/>
      <c r="I955" s="119"/>
      <c r="J955" s="119"/>
      <c r="K955" s="119"/>
      <c r="L955" s="119"/>
      <c r="M955" s="119"/>
      <c r="N955" s="119"/>
      <c r="O955" s="119"/>
      <c r="P955" s="119"/>
      <c r="Q955" s="119"/>
      <c r="R955" s="119"/>
      <c r="S955" s="119"/>
      <c r="T955" s="119"/>
      <c r="U955" s="119"/>
      <c r="V955" s="119"/>
      <c r="W955" s="119"/>
      <c r="X955" s="119"/>
      <c r="Y955" s="119"/>
      <c r="Z955" s="119"/>
    </row>
    <row r="956" spans="1:26" ht="14.4">
      <c r="A956" s="119"/>
      <c r="B956" s="119"/>
      <c r="C956" s="119"/>
      <c r="D956" s="119"/>
      <c r="E956" s="119"/>
      <c r="F956" s="119"/>
      <c r="G956" s="119"/>
      <c r="H956" s="119"/>
      <c r="I956" s="119"/>
      <c r="J956" s="119"/>
      <c r="K956" s="119"/>
      <c r="L956" s="119"/>
      <c r="M956" s="119"/>
      <c r="N956" s="119"/>
      <c r="O956" s="119"/>
      <c r="P956" s="119"/>
      <c r="Q956" s="119"/>
      <c r="R956" s="119"/>
      <c r="S956" s="119"/>
      <c r="T956" s="119"/>
      <c r="U956" s="119"/>
      <c r="V956" s="119"/>
      <c r="W956" s="119"/>
      <c r="X956" s="119"/>
      <c r="Y956" s="119"/>
      <c r="Z956" s="119"/>
    </row>
    <row r="957" spans="1:26" ht="14.4">
      <c r="A957" s="119"/>
      <c r="B957" s="119"/>
      <c r="C957" s="119"/>
      <c r="D957" s="119"/>
      <c r="E957" s="119"/>
      <c r="F957" s="119"/>
      <c r="G957" s="119"/>
      <c r="H957" s="119"/>
      <c r="I957" s="119"/>
      <c r="J957" s="119"/>
      <c r="K957" s="119"/>
      <c r="L957" s="119"/>
      <c r="M957" s="119"/>
      <c r="N957" s="119"/>
      <c r="O957" s="119"/>
      <c r="P957" s="119"/>
      <c r="Q957" s="119"/>
      <c r="R957" s="119"/>
      <c r="S957" s="119"/>
      <c r="T957" s="119"/>
      <c r="U957" s="119"/>
      <c r="V957" s="119"/>
      <c r="W957" s="119"/>
      <c r="X957" s="119"/>
      <c r="Y957" s="119"/>
      <c r="Z957" s="119"/>
    </row>
    <row r="958" spans="1:26" ht="14.4">
      <c r="A958" s="119"/>
      <c r="B958" s="119"/>
      <c r="C958" s="119"/>
      <c r="D958" s="119"/>
      <c r="E958" s="119"/>
      <c r="F958" s="119"/>
      <c r="G958" s="119"/>
      <c r="H958" s="119"/>
      <c r="I958" s="119"/>
      <c r="J958" s="119"/>
      <c r="K958" s="119"/>
      <c r="L958" s="119"/>
      <c r="M958" s="119"/>
      <c r="N958" s="119"/>
      <c r="O958" s="119"/>
      <c r="P958" s="119"/>
      <c r="Q958" s="119"/>
      <c r="R958" s="119"/>
      <c r="S958" s="119"/>
      <c r="T958" s="119"/>
      <c r="U958" s="119"/>
      <c r="V958" s="119"/>
      <c r="W958" s="119"/>
      <c r="X958" s="119"/>
      <c r="Y958" s="119"/>
      <c r="Z958" s="119"/>
    </row>
    <row r="959" spans="1:26" ht="14.4">
      <c r="A959" s="119"/>
      <c r="B959" s="119"/>
      <c r="C959" s="119"/>
      <c r="D959" s="119"/>
      <c r="E959" s="119"/>
      <c r="F959" s="119"/>
      <c r="G959" s="119"/>
      <c r="H959" s="119"/>
      <c r="I959" s="119"/>
      <c r="J959" s="119"/>
      <c r="K959" s="119"/>
      <c r="L959" s="119"/>
      <c r="M959" s="119"/>
      <c r="N959" s="119"/>
      <c r="O959" s="119"/>
      <c r="P959" s="119"/>
      <c r="Q959" s="119"/>
      <c r="R959" s="119"/>
      <c r="S959" s="119"/>
      <c r="T959" s="119"/>
      <c r="U959" s="119"/>
      <c r="V959" s="119"/>
      <c r="W959" s="119"/>
      <c r="X959" s="119"/>
      <c r="Y959" s="119"/>
      <c r="Z959" s="119"/>
    </row>
    <row r="960" spans="1:26" ht="14.4">
      <c r="A960" s="119"/>
      <c r="B960" s="119"/>
      <c r="C960" s="119"/>
      <c r="D960" s="119"/>
      <c r="E960" s="119"/>
      <c r="F960" s="119"/>
      <c r="G960" s="119"/>
      <c r="H960" s="119"/>
      <c r="I960" s="119"/>
      <c r="J960" s="119"/>
      <c r="K960" s="119"/>
      <c r="L960" s="119"/>
      <c r="M960" s="119"/>
      <c r="N960" s="119"/>
      <c r="O960" s="119"/>
      <c r="P960" s="119"/>
      <c r="Q960" s="119"/>
      <c r="R960" s="119"/>
      <c r="S960" s="119"/>
      <c r="T960" s="119"/>
      <c r="U960" s="119"/>
      <c r="V960" s="119"/>
      <c r="W960" s="119"/>
      <c r="X960" s="119"/>
      <c r="Y960" s="119"/>
      <c r="Z960" s="119"/>
    </row>
    <row r="961" spans="1:26" ht="14.4">
      <c r="A961" s="119"/>
      <c r="B961" s="119"/>
      <c r="C961" s="119"/>
      <c r="D961" s="119"/>
      <c r="E961" s="119"/>
      <c r="F961" s="119"/>
      <c r="G961" s="119"/>
      <c r="H961" s="119"/>
      <c r="I961" s="119"/>
      <c r="J961" s="119"/>
      <c r="K961" s="119"/>
      <c r="L961" s="119"/>
      <c r="M961" s="119"/>
      <c r="N961" s="119"/>
      <c r="O961" s="119"/>
      <c r="P961" s="119"/>
      <c r="Q961" s="119"/>
      <c r="R961" s="119"/>
      <c r="S961" s="119"/>
      <c r="T961" s="119"/>
      <c r="U961" s="119"/>
      <c r="V961" s="119"/>
      <c r="W961" s="119"/>
      <c r="X961" s="119"/>
      <c r="Y961" s="119"/>
      <c r="Z961" s="119"/>
    </row>
    <row r="962" spans="1:26" ht="14.4">
      <c r="A962" s="119"/>
      <c r="B962" s="119"/>
      <c r="C962" s="119"/>
      <c r="D962" s="119"/>
      <c r="E962" s="119"/>
      <c r="F962" s="119"/>
      <c r="G962" s="119"/>
      <c r="H962" s="119"/>
      <c r="I962" s="119"/>
      <c r="J962" s="119"/>
      <c r="K962" s="119"/>
      <c r="L962" s="119"/>
      <c r="M962" s="119"/>
      <c r="N962" s="119"/>
      <c r="O962" s="119"/>
      <c r="P962" s="119"/>
      <c r="Q962" s="119"/>
      <c r="R962" s="119"/>
      <c r="S962" s="119"/>
      <c r="T962" s="119"/>
      <c r="U962" s="119"/>
      <c r="V962" s="119"/>
      <c r="W962" s="119"/>
      <c r="X962" s="119"/>
      <c r="Y962" s="119"/>
      <c r="Z962" s="119"/>
    </row>
    <row r="963" spans="1:26" ht="14.4">
      <c r="A963" s="119"/>
      <c r="B963" s="119"/>
      <c r="C963" s="119"/>
      <c r="D963" s="119"/>
      <c r="E963" s="119"/>
      <c r="F963" s="119"/>
      <c r="G963" s="119"/>
      <c r="H963" s="119"/>
      <c r="I963" s="119"/>
      <c r="J963" s="119"/>
      <c r="K963" s="119"/>
      <c r="L963" s="119"/>
      <c r="M963" s="119"/>
      <c r="N963" s="119"/>
      <c r="O963" s="119"/>
      <c r="P963" s="119"/>
      <c r="Q963" s="119"/>
      <c r="R963" s="119"/>
      <c r="S963" s="119"/>
      <c r="T963" s="119"/>
      <c r="U963" s="119"/>
      <c r="V963" s="119"/>
      <c r="W963" s="119"/>
      <c r="X963" s="119"/>
      <c r="Y963" s="119"/>
      <c r="Z963" s="119"/>
    </row>
    <row r="964" spans="1:26" ht="14.4">
      <c r="A964" s="119"/>
      <c r="B964" s="119"/>
      <c r="C964" s="119"/>
      <c r="D964" s="119"/>
      <c r="E964" s="119"/>
      <c r="F964" s="119"/>
      <c r="G964" s="119"/>
      <c r="H964" s="119"/>
      <c r="I964" s="119"/>
      <c r="J964" s="119"/>
      <c r="K964" s="119"/>
      <c r="L964" s="119"/>
      <c r="M964" s="119"/>
      <c r="N964" s="119"/>
      <c r="O964" s="119"/>
      <c r="P964" s="119"/>
      <c r="Q964" s="119"/>
      <c r="R964" s="119"/>
      <c r="S964" s="119"/>
      <c r="T964" s="119"/>
      <c r="U964" s="119"/>
      <c r="V964" s="119"/>
      <c r="W964" s="119"/>
      <c r="X964" s="119"/>
      <c r="Y964" s="119"/>
      <c r="Z964" s="119"/>
    </row>
    <row r="965" spans="1:26" ht="14.4">
      <c r="A965" s="119"/>
      <c r="B965" s="119"/>
      <c r="C965" s="119"/>
      <c r="D965" s="119"/>
      <c r="E965" s="119"/>
      <c r="F965" s="119"/>
      <c r="G965" s="119"/>
      <c r="H965" s="119"/>
      <c r="I965" s="119"/>
      <c r="J965" s="119"/>
      <c r="K965" s="119"/>
      <c r="L965" s="119"/>
      <c r="M965" s="119"/>
      <c r="N965" s="119"/>
      <c r="O965" s="119"/>
      <c r="P965" s="119"/>
      <c r="Q965" s="119"/>
      <c r="R965" s="119"/>
      <c r="S965" s="119"/>
      <c r="T965" s="119"/>
      <c r="U965" s="119"/>
      <c r="V965" s="119"/>
      <c r="W965" s="119"/>
      <c r="X965" s="119"/>
      <c r="Y965" s="119"/>
      <c r="Z965" s="119"/>
    </row>
    <row r="966" spans="1:26" ht="14.4">
      <c r="A966" s="119"/>
      <c r="B966" s="119"/>
      <c r="C966" s="119"/>
      <c r="D966" s="119"/>
      <c r="E966" s="119"/>
      <c r="F966" s="119"/>
      <c r="G966" s="119"/>
      <c r="H966" s="119"/>
      <c r="I966" s="119"/>
      <c r="J966" s="119"/>
      <c r="K966" s="119"/>
      <c r="L966" s="119"/>
      <c r="M966" s="119"/>
      <c r="N966" s="119"/>
      <c r="O966" s="119"/>
      <c r="P966" s="119"/>
      <c r="Q966" s="119"/>
      <c r="R966" s="119"/>
      <c r="S966" s="119"/>
      <c r="T966" s="119"/>
      <c r="U966" s="119"/>
      <c r="V966" s="119"/>
      <c r="W966" s="119"/>
      <c r="X966" s="119"/>
      <c r="Y966" s="119"/>
      <c r="Z966" s="119"/>
    </row>
    <row r="967" spans="1:26" ht="14.4">
      <c r="A967" s="119"/>
      <c r="B967" s="119"/>
      <c r="C967" s="119"/>
      <c r="D967" s="119"/>
      <c r="E967" s="119"/>
      <c r="F967" s="119"/>
      <c r="G967" s="119"/>
      <c r="H967" s="119"/>
      <c r="I967" s="119"/>
      <c r="J967" s="119"/>
      <c r="K967" s="119"/>
      <c r="L967" s="119"/>
      <c r="M967" s="119"/>
      <c r="N967" s="119"/>
      <c r="O967" s="119"/>
      <c r="P967" s="119"/>
      <c r="Q967" s="119"/>
      <c r="R967" s="119"/>
      <c r="S967" s="119"/>
      <c r="T967" s="119"/>
      <c r="U967" s="119"/>
      <c r="V967" s="119"/>
      <c r="W967" s="119"/>
      <c r="X967" s="119"/>
      <c r="Y967" s="119"/>
      <c r="Z967" s="119"/>
    </row>
    <row r="968" spans="1:26" ht="14.4">
      <c r="A968" s="119"/>
      <c r="B968" s="119"/>
      <c r="C968" s="119"/>
      <c r="D968" s="119"/>
      <c r="E968" s="119"/>
      <c r="F968" s="119"/>
      <c r="G968" s="119"/>
      <c r="H968" s="119"/>
      <c r="I968" s="119"/>
      <c r="J968" s="119"/>
      <c r="K968" s="119"/>
      <c r="L968" s="119"/>
      <c r="M968" s="119"/>
      <c r="N968" s="119"/>
      <c r="O968" s="119"/>
      <c r="P968" s="119"/>
      <c r="Q968" s="119"/>
      <c r="R968" s="119"/>
      <c r="S968" s="119"/>
      <c r="T968" s="119"/>
      <c r="U968" s="119"/>
      <c r="V968" s="119"/>
      <c r="W968" s="119"/>
      <c r="X968" s="119"/>
      <c r="Y968" s="119"/>
      <c r="Z968" s="119"/>
    </row>
    <row r="969" spans="1:26" ht="14.4">
      <c r="A969" s="119"/>
      <c r="B969" s="119"/>
      <c r="C969" s="119"/>
      <c r="D969" s="119"/>
      <c r="E969" s="119"/>
      <c r="F969" s="119"/>
      <c r="G969" s="119"/>
      <c r="H969" s="119"/>
      <c r="I969" s="119"/>
      <c r="J969" s="119"/>
      <c r="K969" s="119"/>
      <c r="L969" s="119"/>
      <c r="M969" s="119"/>
      <c r="N969" s="119"/>
      <c r="O969" s="119"/>
      <c r="P969" s="119"/>
      <c r="Q969" s="119"/>
      <c r="R969" s="119"/>
      <c r="S969" s="119"/>
      <c r="T969" s="119"/>
      <c r="U969" s="119"/>
      <c r="V969" s="119"/>
      <c r="W969" s="119"/>
      <c r="X969" s="119"/>
      <c r="Y969" s="119"/>
      <c r="Z969" s="119"/>
    </row>
    <row r="970" spans="1:26" ht="14.4">
      <c r="A970" s="119"/>
      <c r="B970" s="119"/>
      <c r="C970" s="119"/>
      <c r="D970" s="119"/>
      <c r="E970" s="119"/>
      <c r="F970" s="119"/>
      <c r="G970" s="119"/>
      <c r="H970" s="119"/>
      <c r="I970" s="119"/>
      <c r="J970" s="119"/>
      <c r="K970" s="119"/>
      <c r="L970" s="119"/>
      <c r="M970" s="119"/>
      <c r="N970" s="119"/>
      <c r="O970" s="119"/>
      <c r="P970" s="119"/>
      <c r="Q970" s="119"/>
      <c r="R970" s="119"/>
      <c r="S970" s="119"/>
      <c r="T970" s="119"/>
      <c r="U970" s="119"/>
      <c r="V970" s="119"/>
      <c r="W970" s="119"/>
      <c r="X970" s="119"/>
      <c r="Y970" s="119"/>
      <c r="Z970" s="119"/>
    </row>
    <row r="971" spans="1:26" ht="14.4">
      <c r="A971" s="119"/>
      <c r="B971" s="119"/>
      <c r="C971" s="119"/>
      <c r="D971" s="119"/>
      <c r="E971" s="119"/>
      <c r="F971" s="119"/>
      <c r="G971" s="119"/>
      <c r="H971" s="119"/>
      <c r="I971" s="119"/>
      <c r="J971" s="119"/>
      <c r="K971" s="119"/>
      <c r="L971" s="119"/>
      <c r="M971" s="119"/>
      <c r="N971" s="119"/>
      <c r="O971" s="119"/>
      <c r="P971" s="119"/>
      <c r="Q971" s="119"/>
      <c r="R971" s="119"/>
      <c r="S971" s="119"/>
      <c r="T971" s="119"/>
      <c r="U971" s="119"/>
      <c r="V971" s="119"/>
      <c r="W971" s="119"/>
      <c r="X971" s="119"/>
      <c r="Y971" s="119"/>
      <c r="Z971" s="119"/>
    </row>
    <row r="972" spans="1:26" ht="14.4">
      <c r="A972" s="119"/>
      <c r="B972" s="119"/>
      <c r="C972" s="119"/>
      <c r="D972" s="119"/>
      <c r="E972" s="119"/>
      <c r="F972" s="119"/>
      <c r="G972" s="119"/>
      <c r="H972" s="119"/>
      <c r="I972" s="119"/>
      <c r="J972" s="119"/>
      <c r="K972" s="119"/>
      <c r="L972" s="119"/>
      <c r="M972" s="119"/>
      <c r="N972" s="119"/>
      <c r="O972" s="119"/>
      <c r="P972" s="119"/>
      <c r="Q972" s="119"/>
      <c r="R972" s="119"/>
      <c r="S972" s="119"/>
      <c r="T972" s="119"/>
      <c r="U972" s="119"/>
      <c r="V972" s="119"/>
      <c r="W972" s="119"/>
      <c r="X972" s="119"/>
      <c r="Y972" s="119"/>
      <c r="Z972" s="119"/>
    </row>
    <row r="973" spans="1:26" ht="14.4">
      <c r="A973" s="119"/>
      <c r="B973" s="119"/>
      <c r="C973" s="119"/>
      <c r="D973" s="119"/>
      <c r="E973" s="119"/>
      <c r="F973" s="119"/>
      <c r="G973" s="119"/>
      <c r="H973" s="119"/>
      <c r="I973" s="119"/>
      <c r="J973" s="119"/>
      <c r="K973" s="119"/>
      <c r="L973" s="119"/>
      <c r="M973" s="119"/>
      <c r="N973" s="119"/>
      <c r="O973" s="119"/>
      <c r="P973" s="119"/>
      <c r="Q973" s="119"/>
      <c r="R973" s="119"/>
      <c r="S973" s="119"/>
      <c r="T973" s="119"/>
      <c r="U973" s="119"/>
      <c r="V973" s="119"/>
      <c r="W973" s="119"/>
      <c r="X973" s="119"/>
      <c r="Y973" s="119"/>
      <c r="Z973" s="119"/>
    </row>
    <row r="974" spans="1:26" ht="14.4">
      <c r="A974" s="119"/>
      <c r="B974" s="119"/>
      <c r="C974" s="119"/>
      <c r="D974" s="119"/>
      <c r="E974" s="119"/>
      <c r="F974" s="119"/>
      <c r="G974" s="119"/>
      <c r="H974" s="119"/>
      <c r="I974" s="119"/>
      <c r="J974" s="119"/>
      <c r="K974" s="119"/>
      <c r="L974" s="119"/>
      <c r="M974" s="119"/>
      <c r="N974" s="119"/>
      <c r="O974" s="119"/>
      <c r="P974" s="119"/>
      <c r="Q974" s="119"/>
      <c r="R974" s="119"/>
      <c r="S974" s="119"/>
      <c r="T974" s="119"/>
      <c r="U974" s="119"/>
      <c r="V974" s="119"/>
      <c r="W974" s="119"/>
      <c r="X974" s="119"/>
      <c r="Y974" s="119"/>
      <c r="Z974" s="119"/>
    </row>
    <row r="975" spans="1:26" ht="14.4">
      <c r="A975" s="119"/>
      <c r="B975" s="119"/>
      <c r="C975" s="119"/>
      <c r="D975" s="119"/>
      <c r="E975" s="119"/>
      <c r="F975" s="119"/>
      <c r="G975" s="119"/>
      <c r="H975" s="119"/>
      <c r="I975" s="119"/>
      <c r="J975" s="119"/>
      <c r="K975" s="119"/>
      <c r="L975" s="119"/>
      <c r="M975" s="119"/>
      <c r="N975" s="119"/>
      <c r="O975" s="119"/>
      <c r="P975" s="119"/>
      <c r="Q975" s="119"/>
      <c r="R975" s="119"/>
      <c r="S975" s="119"/>
      <c r="T975" s="119"/>
      <c r="U975" s="119"/>
      <c r="V975" s="119"/>
      <c r="W975" s="119"/>
      <c r="X975" s="119"/>
      <c r="Y975" s="119"/>
      <c r="Z975" s="119"/>
    </row>
    <row r="976" spans="1:26" ht="14.4">
      <c r="A976" s="119"/>
      <c r="B976" s="119"/>
      <c r="C976" s="119"/>
      <c r="D976" s="119"/>
      <c r="E976" s="119"/>
      <c r="F976" s="119"/>
      <c r="G976" s="119"/>
      <c r="H976" s="119"/>
      <c r="I976" s="119"/>
      <c r="J976" s="119"/>
      <c r="K976" s="119"/>
      <c r="L976" s="119"/>
      <c r="M976" s="119"/>
      <c r="N976" s="119"/>
      <c r="O976" s="119"/>
      <c r="P976" s="119"/>
      <c r="Q976" s="119"/>
      <c r="R976" s="119"/>
      <c r="S976" s="119"/>
      <c r="T976" s="119"/>
      <c r="U976" s="119"/>
      <c r="V976" s="119"/>
      <c r="W976" s="119"/>
      <c r="X976" s="119"/>
      <c r="Y976" s="119"/>
      <c r="Z976" s="119"/>
    </row>
    <row r="977" spans="1:26" ht="14.4">
      <c r="A977" s="119"/>
      <c r="B977" s="119"/>
      <c r="C977" s="119"/>
      <c r="D977" s="119"/>
      <c r="E977" s="119"/>
      <c r="F977" s="119"/>
      <c r="G977" s="119"/>
      <c r="H977" s="119"/>
      <c r="I977" s="119"/>
      <c r="J977" s="119"/>
      <c r="K977" s="119"/>
      <c r="L977" s="119"/>
      <c r="M977" s="119"/>
      <c r="N977" s="119"/>
      <c r="O977" s="119"/>
      <c r="P977" s="119"/>
      <c r="Q977" s="119"/>
      <c r="R977" s="119"/>
      <c r="S977" s="119"/>
      <c r="T977" s="119"/>
      <c r="U977" s="119"/>
      <c r="V977" s="119"/>
      <c r="W977" s="119"/>
      <c r="X977" s="119"/>
      <c r="Y977" s="119"/>
      <c r="Z977" s="119"/>
    </row>
    <row r="978" spans="1:26" ht="14.4">
      <c r="A978" s="119"/>
      <c r="B978" s="119"/>
      <c r="C978" s="119"/>
      <c r="D978" s="119"/>
      <c r="E978" s="119"/>
      <c r="F978" s="119"/>
      <c r="G978" s="119"/>
      <c r="H978" s="119"/>
      <c r="I978" s="119"/>
      <c r="J978" s="119"/>
      <c r="K978" s="119"/>
      <c r="L978" s="119"/>
      <c r="M978" s="119"/>
      <c r="N978" s="119"/>
      <c r="O978" s="119"/>
      <c r="P978" s="119"/>
      <c r="Q978" s="119"/>
      <c r="R978" s="119"/>
      <c r="S978" s="119"/>
      <c r="T978" s="119"/>
      <c r="U978" s="119"/>
      <c r="V978" s="119"/>
      <c r="W978" s="119"/>
      <c r="X978" s="119"/>
      <c r="Y978" s="119"/>
      <c r="Z978" s="119"/>
    </row>
    <row r="979" spans="1:26" ht="14.4">
      <c r="A979" s="119"/>
      <c r="B979" s="119"/>
      <c r="C979" s="119"/>
      <c r="D979" s="119"/>
      <c r="E979" s="119"/>
      <c r="F979" s="119"/>
      <c r="G979" s="119"/>
      <c r="H979" s="119"/>
      <c r="I979" s="119"/>
      <c r="J979" s="119"/>
      <c r="K979" s="119"/>
      <c r="L979" s="119"/>
      <c r="M979" s="119"/>
      <c r="N979" s="119"/>
      <c r="O979" s="119"/>
      <c r="P979" s="119"/>
      <c r="Q979" s="119"/>
      <c r="R979" s="119"/>
      <c r="S979" s="119"/>
      <c r="T979" s="119"/>
      <c r="U979" s="119"/>
      <c r="V979" s="119"/>
      <c r="W979" s="119"/>
      <c r="X979" s="119"/>
      <c r="Y979" s="119"/>
      <c r="Z979" s="119"/>
    </row>
    <row r="980" spans="1:26" ht="14.4">
      <c r="A980" s="119"/>
      <c r="B980" s="119"/>
      <c r="C980" s="119"/>
      <c r="D980" s="119"/>
      <c r="E980" s="119"/>
      <c r="F980" s="119"/>
      <c r="G980" s="119"/>
      <c r="H980" s="119"/>
      <c r="I980" s="119"/>
      <c r="J980" s="119"/>
      <c r="K980" s="119"/>
      <c r="L980" s="119"/>
      <c r="M980" s="119"/>
      <c r="N980" s="119"/>
      <c r="O980" s="119"/>
      <c r="P980" s="119"/>
      <c r="Q980" s="119"/>
      <c r="R980" s="119"/>
      <c r="S980" s="119"/>
      <c r="T980" s="119"/>
      <c r="U980" s="119"/>
      <c r="V980" s="119"/>
      <c r="W980" s="119"/>
      <c r="X980" s="119"/>
      <c r="Y980" s="119"/>
      <c r="Z980" s="119"/>
    </row>
    <row r="981" spans="1:26" ht="14.4">
      <c r="A981" s="119"/>
      <c r="B981" s="119"/>
      <c r="C981" s="119"/>
      <c r="D981" s="119"/>
      <c r="E981" s="119"/>
      <c r="F981" s="119"/>
      <c r="G981" s="119"/>
      <c r="H981" s="119"/>
      <c r="I981" s="119"/>
      <c r="J981" s="119"/>
      <c r="K981" s="119"/>
      <c r="L981" s="119"/>
      <c r="M981" s="119"/>
      <c r="N981" s="119"/>
      <c r="O981" s="119"/>
      <c r="P981" s="119"/>
      <c r="Q981" s="119"/>
      <c r="R981" s="119"/>
      <c r="S981" s="119"/>
      <c r="T981" s="119"/>
      <c r="U981" s="119"/>
      <c r="V981" s="119"/>
      <c r="W981" s="119"/>
      <c r="X981" s="119"/>
      <c r="Y981" s="119"/>
      <c r="Z981" s="119"/>
    </row>
    <row r="982" spans="1:26" ht="14.4">
      <c r="A982" s="119"/>
      <c r="B982" s="119"/>
      <c r="C982" s="119"/>
      <c r="D982" s="119"/>
      <c r="E982" s="119"/>
      <c r="F982" s="119"/>
      <c r="G982" s="119"/>
      <c r="H982" s="119"/>
      <c r="I982" s="119"/>
      <c r="J982" s="119"/>
      <c r="K982" s="119"/>
      <c r="L982" s="119"/>
      <c r="M982" s="119"/>
      <c r="N982" s="119"/>
      <c r="O982" s="119"/>
      <c r="P982" s="119"/>
      <c r="Q982" s="119"/>
      <c r="R982" s="119"/>
      <c r="S982" s="119"/>
      <c r="T982" s="119"/>
      <c r="U982" s="119"/>
      <c r="V982" s="119"/>
      <c r="W982" s="119"/>
      <c r="X982" s="119"/>
      <c r="Y982" s="119"/>
      <c r="Z982" s="119"/>
    </row>
    <row r="983" spans="1:26" ht="14.4">
      <c r="A983" s="119"/>
      <c r="B983" s="119"/>
      <c r="C983" s="119"/>
      <c r="D983" s="119"/>
      <c r="E983" s="119"/>
      <c r="F983" s="119"/>
      <c r="G983" s="119"/>
      <c r="H983" s="119"/>
      <c r="I983" s="119"/>
      <c r="J983" s="119"/>
      <c r="K983" s="119"/>
      <c r="L983" s="119"/>
      <c r="M983" s="119"/>
      <c r="N983" s="119"/>
      <c r="O983" s="119"/>
      <c r="P983" s="119"/>
      <c r="Q983" s="119"/>
      <c r="R983" s="119"/>
      <c r="S983" s="119"/>
      <c r="T983" s="119"/>
      <c r="U983" s="119"/>
      <c r="V983" s="119"/>
      <c r="W983" s="119"/>
      <c r="X983" s="119"/>
      <c r="Y983" s="119"/>
      <c r="Z983" s="119"/>
    </row>
    <row r="984" spans="1:26" ht="14.4">
      <c r="A984" s="119"/>
      <c r="B984" s="119"/>
      <c r="C984" s="119"/>
      <c r="D984" s="119"/>
      <c r="E984" s="119"/>
      <c r="F984" s="119"/>
      <c r="G984" s="119"/>
      <c r="H984" s="119"/>
      <c r="I984" s="119"/>
      <c r="J984" s="119"/>
      <c r="K984" s="119"/>
      <c r="L984" s="119"/>
      <c r="M984" s="119"/>
      <c r="N984" s="119"/>
      <c r="O984" s="119"/>
      <c r="P984" s="119"/>
      <c r="Q984" s="119"/>
      <c r="R984" s="119"/>
      <c r="S984" s="119"/>
      <c r="T984" s="119"/>
      <c r="U984" s="119"/>
      <c r="V984" s="119"/>
      <c r="W984" s="119"/>
      <c r="X984" s="119"/>
      <c r="Y984" s="119"/>
      <c r="Z984" s="119"/>
    </row>
    <row r="985" spans="1:26" ht="14.4">
      <c r="A985" s="119"/>
      <c r="B985" s="119"/>
      <c r="C985" s="119"/>
      <c r="D985" s="119"/>
      <c r="E985" s="119"/>
      <c r="F985" s="119"/>
      <c r="G985" s="119"/>
      <c r="H985" s="119"/>
      <c r="I985" s="119"/>
      <c r="J985" s="119"/>
      <c r="K985" s="119"/>
      <c r="L985" s="119"/>
      <c r="M985" s="119"/>
      <c r="N985" s="119"/>
      <c r="O985" s="119"/>
      <c r="P985" s="119"/>
      <c r="Q985" s="119"/>
      <c r="R985" s="119"/>
      <c r="S985" s="119"/>
      <c r="T985" s="119"/>
      <c r="U985" s="119"/>
      <c r="V985" s="119"/>
      <c r="W985" s="119"/>
      <c r="X985" s="119"/>
      <c r="Y985" s="119"/>
      <c r="Z985" s="119"/>
    </row>
    <row r="986" spans="1:26" ht="14.4">
      <c r="A986" s="119"/>
      <c r="B986" s="119"/>
      <c r="C986" s="119"/>
      <c r="D986" s="119"/>
      <c r="E986" s="119"/>
      <c r="F986" s="119"/>
      <c r="G986" s="119"/>
      <c r="H986" s="119"/>
      <c r="I986" s="119"/>
      <c r="J986" s="119"/>
      <c r="K986" s="119"/>
      <c r="L986" s="119"/>
      <c r="M986" s="119"/>
      <c r="N986" s="119"/>
      <c r="O986" s="119"/>
      <c r="P986" s="119"/>
      <c r="Q986" s="119"/>
      <c r="R986" s="119"/>
      <c r="S986" s="119"/>
      <c r="T986" s="119"/>
      <c r="U986" s="119"/>
      <c r="V986" s="119"/>
      <c r="W986" s="119"/>
      <c r="X986" s="119"/>
      <c r="Y986" s="119"/>
      <c r="Z986" s="119"/>
    </row>
    <row r="987" spans="1:26" ht="14.4">
      <c r="A987" s="119"/>
      <c r="B987" s="119"/>
      <c r="C987" s="119"/>
      <c r="D987" s="119"/>
      <c r="E987" s="119"/>
      <c r="F987" s="119"/>
      <c r="G987" s="119"/>
      <c r="H987" s="119"/>
      <c r="I987" s="119"/>
      <c r="J987" s="119"/>
      <c r="K987" s="119"/>
      <c r="L987" s="119"/>
      <c r="M987" s="119"/>
      <c r="N987" s="119"/>
      <c r="O987" s="119"/>
      <c r="P987" s="119"/>
      <c r="Q987" s="119"/>
      <c r="R987" s="119"/>
      <c r="S987" s="119"/>
      <c r="T987" s="119"/>
      <c r="U987" s="119"/>
      <c r="V987" s="119"/>
      <c r="W987" s="119"/>
      <c r="X987" s="119"/>
      <c r="Y987" s="119"/>
      <c r="Z987" s="119"/>
    </row>
    <row r="988" spans="1:26" ht="14.4">
      <c r="A988" s="119"/>
      <c r="B988" s="119"/>
      <c r="C988" s="119"/>
      <c r="D988" s="119"/>
      <c r="E988" s="119"/>
      <c r="F988" s="119"/>
      <c r="G988" s="119"/>
      <c r="H988" s="119"/>
      <c r="I988" s="119"/>
      <c r="J988" s="119"/>
      <c r="K988" s="119"/>
      <c r="L988" s="119"/>
      <c r="M988" s="119"/>
      <c r="N988" s="119"/>
      <c r="O988" s="119"/>
      <c r="P988" s="119"/>
      <c r="Q988" s="119"/>
      <c r="R988" s="119"/>
      <c r="S988" s="119"/>
      <c r="T988" s="119"/>
      <c r="U988" s="119"/>
      <c r="V988" s="119"/>
      <c r="W988" s="119"/>
      <c r="X988" s="119"/>
      <c r="Y988" s="119"/>
      <c r="Z988" s="119"/>
    </row>
    <row r="989" spans="1:26" ht="14.4">
      <c r="A989" s="119"/>
      <c r="B989" s="119"/>
      <c r="C989" s="119"/>
      <c r="D989" s="119"/>
      <c r="E989" s="119"/>
      <c r="F989" s="119"/>
      <c r="G989" s="119"/>
      <c r="H989" s="119"/>
      <c r="I989" s="119"/>
      <c r="J989" s="119"/>
      <c r="K989" s="119"/>
      <c r="L989" s="119"/>
      <c r="M989" s="119"/>
      <c r="N989" s="119"/>
      <c r="O989" s="119"/>
      <c r="P989" s="119"/>
      <c r="Q989" s="119"/>
      <c r="R989" s="119"/>
      <c r="S989" s="119"/>
      <c r="T989" s="119"/>
      <c r="U989" s="119"/>
      <c r="V989" s="119"/>
      <c r="W989" s="119"/>
      <c r="X989" s="119"/>
      <c r="Y989" s="119"/>
      <c r="Z989" s="119"/>
    </row>
    <row r="990" spans="1:26" ht="14.4">
      <c r="A990" s="119"/>
      <c r="B990" s="119"/>
      <c r="C990" s="119"/>
      <c r="D990" s="119"/>
      <c r="E990" s="119"/>
      <c r="F990" s="119"/>
      <c r="G990" s="119"/>
      <c r="H990" s="119"/>
      <c r="I990" s="119"/>
      <c r="J990" s="119"/>
      <c r="K990" s="119"/>
      <c r="L990" s="119"/>
      <c r="M990" s="119"/>
      <c r="N990" s="119"/>
      <c r="O990" s="119"/>
      <c r="P990" s="119"/>
      <c r="Q990" s="119"/>
      <c r="R990" s="119"/>
      <c r="S990" s="119"/>
      <c r="T990" s="119"/>
      <c r="U990" s="119"/>
      <c r="V990" s="119"/>
      <c r="W990" s="119"/>
      <c r="X990" s="119"/>
      <c r="Y990" s="119"/>
      <c r="Z990" s="119"/>
    </row>
    <row r="991" spans="1:26" ht="14.4">
      <c r="A991" s="119"/>
      <c r="B991" s="119"/>
      <c r="C991" s="119"/>
      <c r="D991" s="119"/>
      <c r="E991" s="119"/>
      <c r="F991" s="119"/>
      <c r="G991" s="119"/>
      <c r="H991" s="119"/>
      <c r="I991" s="119"/>
      <c r="J991" s="119"/>
      <c r="K991" s="119"/>
      <c r="L991" s="119"/>
      <c r="M991" s="119"/>
      <c r="N991" s="119"/>
      <c r="O991" s="119"/>
      <c r="P991" s="119"/>
      <c r="Q991" s="119"/>
      <c r="R991" s="119"/>
      <c r="S991" s="119"/>
      <c r="T991" s="119"/>
      <c r="U991" s="119"/>
      <c r="V991" s="119"/>
      <c r="W991" s="119"/>
      <c r="X991" s="119"/>
      <c r="Y991" s="119"/>
      <c r="Z991" s="119"/>
    </row>
    <row r="992" spans="1:26" ht="14.4">
      <c r="A992" s="119"/>
      <c r="B992" s="119"/>
      <c r="C992" s="119"/>
      <c r="D992" s="119"/>
      <c r="E992" s="119"/>
      <c r="F992" s="119"/>
      <c r="G992" s="119"/>
      <c r="H992" s="119"/>
      <c r="I992" s="119"/>
      <c r="J992" s="119"/>
      <c r="K992" s="119"/>
      <c r="L992" s="119"/>
      <c r="M992" s="119"/>
      <c r="N992" s="119"/>
      <c r="O992" s="119"/>
      <c r="P992" s="119"/>
      <c r="Q992" s="119"/>
      <c r="R992" s="119"/>
      <c r="S992" s="119"/>
      <c r="T992" s="119"/>
      <c r="U992" s="119"/>
      <c r="V992" s="119"/>
      <c r="W992" s="119"/>
      <c r="X992" s="119"/>
      <c r="Y992" s="119"/>
      <c r="Z992" s="119"/>
    </row>
    <row r="993" spans="1:26" ht="14.4">
      <c r="A993" s="119"/>
      <c r="B993" s="119"/>
      <c r="C993" s="119"/>
      <c r="D993" s="119"/>
      <c r="E993" s="119"/>
      <c r="F993" s="119"/>
      <c r="G993" s="119"/>
      <c r="H993" s="119"/>
      <c r="I993" s="119"/>
      <c r="J993" s="119"/>
      <c r="K993" s="119"/>
      <c r="L993" s="119"/>
      <c r="M993" s="119"/>
      <c r="N993" s="119"/>
      <c r="O993" s="119"/>
      <c r="P993" s="119"/>
      <c r="Q993" s="119"/>
      <c r="R993" s="119"/>
      <c r="S993" s="119"/>
      <c r="T993" s="119"/>
      <c r="U993" s="119"/>
      <c r="V993" s="119"/>
      <c r="W993" s="119"/>
      <c r="X993" s="119"/>
      <c r="Y993" s="119"/>
      <c r="Z993" s="119"/>
    </row>
    <row r="994" spans="1:26" ht="14.4">
      <c r="A994" s="119"/>
      <c r="B994" s="119"/>
      <c r="C994" s="119"/>
      <c r="D994" s="119"/>
      <c r="E994" s="119"/>
      <c r="F994" s="119"/>
      <c r="G994" s="119"/>
      <c r="H994" s="119"/>
      <c r="I994" s="119"/>
      <c r="J994" s="119"/>
      <c r="K994" s="119"/>
      <c r="L994" s="119"/>
      <c r="M994" s="119"/>
      <c r="N994" s="119"/>
      <c r="O994" s="119"/>
      <c r="P994" s="119"/>
      <c r="Q994" s="119"/>
      <c r="R994" s="119"/>
      <c r="S994" s="119"/>
      <c r="T994" s="119"/>
      <c r="U994" s="119"/>
      <c r="V994" s="119"/>
      <c r="W994" s="119"/>
      <c r="X994" s="119"/>
      <c r="Y994" s="119"/>
      <c r="Z994" s="119"/>
    </row>
    <row r="995" spans="1:26" ht="14.4">
      <c r="A995" s="119"/>
      <c r="B995" s="119"/>
      <c r="C995" s="119"/>
      <c r="D995" s="119"/>
      <c r="E995" s="119"/>
      <c r="F995" s="119"/>
      <c r="G995" s="119"/>
      <c r="H995" s="119"/>
      <c r="I995" s="119"/>
      <c r="J995" s="119"/>
      <c r="K995" s="119"/>
      <c r="L995" s="119"/>
      <c r="M995" s="119"/>
      <c r="N995" s="119"/>
      <c r="O995" s="119"/>
      <c r="P995" s="119"/>
      <c r="Q995" s="119"/>
      <c r="R995" s="119"/>
      <c r="S995" s="119"/>
      <c r="T995" s="119"/>
      <c r="U995" s="119"/>
      <c r="V995" s="119"/>
      <c r="W995" s="119"/>
      <c r="X995" s="119"/>
      <c r="Y995" s="119"/>
      <c r="Z995" s="119"/>
    </row>
    <row r="996" spans="1:26" ht="14.4">
      <c r="A996" s="119"/>
      <c r="B996" s="119"/>
      <c r="C996" s="119"/>
      <c r="D996" s="119"/>
      <c r="E996" s="119"/>
      <c r="F996" s="119"/>
      <c r="G996" s="119"/>
      <c r="H996" s="119"/>
      <c r="I996" s="119"/>
      <c r="J996" s="119"/>
      <c r="K996" s="119"/>
      <c r="L996" s="119"/>
      <c r="M996" s="119"/>
      <c r="N996" s="119"/>
      <c r="O996" s="119"/>
      <c r="P996" s="119"/>
      <c r="Q996" s="119"/>
      <c r="R996" s="119"/>
      <c r="S996" s="119"/>
      <c r="T996" s="119"/>
      <c r="U996" s="119"/>
      <c r="V996" s="119"/>
      <c r="W996" s="119"/>
      <c r="X996" s="119"/>
      <c r="Y996" s="119"/>
      <c r="Z996" s="119"/>
    </row>
    <row r="997" spans="1:26" ht="14.4">
      <c r="A997" s="119"/>
      <c r="B997" s="119"/>
      <c r="C997" s="119"/>
      <c r="D997" s="119"/>
      <c r="E997" s="119"/>
      <c r="F997" s="119"/>
      <c r="G997" s="119"/>
      <c r="H997" s="119"/>
      <c r="I997" s="119"/>
      <c r="J997" s="119"/>
      <c r="K997" s="119"/>
      <c r="L997" s="119"/>
      <c r="M997" s="119"/>
      <c r="N997" s="119"/>
      <c r="O997" s="119"/>
      <c r="P997" s="119"/>
      <c r="Q997" s="119"/>
      <c r="R997" s="119"/>
      <c r="S997" s="119"/>
      <c r="T997" s="119"/>
      <c r="U997" s="119"/>
      <c r="V997" s="119"/>
      <c r="W997" s="119"/>
      <c r="X997" s="119"/>
      <c r="Y997" s="119"/>
      <c r="Z997" s="119"/>
    </row>
    <row r="998" spans="1:26" ht="14.4">
      <c r="A998" s="119"/>
      <c r="B998" s="119"/>
      <c r="C998" s="119"/>
      <c r="D998" s="119"/>
      <c r="E998" s="119"/>
      <c r="F998" s="119"/>
      <c r="G998" s="119"/>
      <c r="H998" s="119"/>
      <c r="I998" s="119"/>
      <c r="J998" s="119"/>
      <c r="K998" s="119"/>
      <c r="L998" s="119"/>
      <c r="M998" s="119"/>
      <c r="N998" s="119"/>
      <c r="O998" s="119"/>
      <c r="P998" s="119"/>
      <c r="Q998" s="119"/>
      <c r="R998" s="119"/>
      <c r="S998" s="119"/>
      <c r="T998" s="119"/>
      <c r="U998" s="119"/>
      <c r="V998" s="119"/>
      <c r="W998" s="119"/>
      <c r="X998" s="119"/>
      <c r="Y998" s="119"/>
      <c r="Z998" s="119"/>
    </row>
    <row r="999" spans="1:26" ht="14.4">
      <c r="A999" s="119"/>
      <c r="B999" s="119"/>
      <c r="C999" s="119"/>
      <c r="D999" s="119"/>
      <c r="E999" s="119"/>
      <c r="F999" s="119"/>
      <c r="G999" s="119"/>
      <c r="H999" s="119"/>
      <c r="I999" s="119"/>
      <c r="J999" s="119"/>
      <c r="K999" s="119"/>
      <c r="L999" s="119"/>
      <c r="M999" s="119"/>
      <c r="N999" s="119"/>
      <c r="O999" s="119"/>
      <c r="P999" s="119"/>
      <c r="Q999" s="119"/>
      <c r="R999" s="119"/>
      <c r="S999" s="119"/>
      <c r="T999" s="119"/>
      <c r="U999" s="119"/>
      <c r="V999" s="119"/>
      <c r="W999" s="119"/>
      <c r="X999" s="119"/>
      <c r="Y999" s="119"/>
      <c r="Z999" s="119"/>
    </row>
    <row r="1000" spans="1:26" ht="14.4">
      <c r="A1000" s="119"/>
      <c r="B1000" s="119"/>
      <c r="C1000" s="119"/>
      <c r="D1000" s="119"/>
      <c r="E1000" s="119"/>
      <c r="F1000" s="119"/>
      <c r="G1000" s="119"/>
      <c r="H1000" s="119"/>
      <c r="I1000" s="119"/>
      <c r="J1000" s="119"/>
      <c r="K1000" s="119"/>
      <c r="L1000" s="119"/>
      <c r="M1000" s="119"/>
      <c r="N1000" s="119"/>
      <c r="O1000" s="119"/>
      <c r="P1000" s="119"/>
      <c r="Q1000" s="119"/>
      <c r="R1000" s="119"/>
      <c r="S1000" s="119"/>
      <c r="T1000" s="119"/>
      <c r="U1000" s="119"/>
      <c r="V1000" s="119"/>
      <c r="W1000" s="119"/>
      <c r="X1000" s="119"/>
      <c r="Y1000" s="119"/>
      <c r="Z1000" s="119"/>
    </row>
    <row r="1001" spans="1:26" ht="14.4">
      <c r="A1001" s="119"/>
      <c r="B1001" s="119"/>
      <c r="C1001" s="119"/>
      <c r="D1001" s="119"/>
      <c r="E1001" s="119"/>
      <c r="F1001" s="119"/>
      <c r="G1001" s="119"/>
      <c r="H1001" s="119"/>
      <c r="I1001" s="119"/>
      <c r="J1001" s="119"/>
      <c r="K1001" s="119"/>
      <c r="L1001" s="119"/>
      <c r="M1001" s="119"/>
      <c r="N1001" s="119"/>
      <c r="O1001" s="119"/>
      <c r="P1001" s="119"/>
      <c r="Q1001" s="119"/>
      <c r="R1001" s="119"/>
      <c r="S1001" s="119"/>
      <c r="T1001" s="119"/>
      <c r="U1001" s="119"/>
      <c r="V1001" s="119"/>
      <c r="W1001" s="119"/>
      <c r="X1001" s="119"/>
      <c r="Y1001" s="119"/>
      <c r="Z1001" s="119"/>
    </row>
    <row r="1002" spans="1:26" ht="14.4">
      <c r="A1002" s="119"/>
      <c r="B1002" s="119"/>
      <c r="C1002" s="119"/>
      <c r="D1002" s="119"/>
      <c r="E1002" s="119"/>
      <c r="F1002" s="119"/>
      <c r="G1002" s="119"/>
      <c r="H1002" s="119"/>
      <c r="I1002" s="119"/>
      <c r="J1002" s="119"/>
      <c r="K1002" s="119"/>
      <c r="L1002" s="119"/>
      <c r="M1002" s="119"/>
      <c r="N1002" s="119"/>
      <c r="O1002" s="119"/>
      <c r="P1002" s="119"/>
      <c r="Q1002" s="119"/>
      <c r="R1002" s="119"/>
      <c r="S1002" s="119"/>
      <c r="T1002" s="119"/>
      <c r="U1002" s="119"/>
      <c r="V1002" s="119"/>
      <c r="W1002" s="119"/>
      <c r="X1002" s="119"/>
      <c r="Y1002" s="119"/>
      <c r="Z1002" s="119"/>
    </row>
    <row r="1003" spans="1:26" ht="14.4">
      <c r="A1003" s="119"/>
      <c r="B1003" s="119"/>
      <c r="C1003" s="119"/>
      <c r="D1003" s="119"/>
      <c r="E1003" s="119"/>
      <c r="F1003" s="119"/>
      <c r="G1003" s="119"/>
      <c r="H1003" s="119"/>
      <c r="I1003" s="119"/>
      <c r="J1003" s="119"/>
      <c r="K1003" s="119"/>
      <c r="L1003" s="119"/>
      <c r="M1003" s="119"/>
      <c r="N1003" s="119"/>
      <c r="O1003" s="119"/>
      <c r="P1003" s="119"/>
      <c r="Q1003" s="119"/>
      <c r="R1003" s="119"/>
      <c r="S1003" s="119"/>
      <c r="T1003" s="119"/>
      <c r="U1003" s="119"/>
      <c r="V1003" s="119"/>
      <c r="W1003" s="119"/>
      <c r="X1003" s="119"/>
      <c r="Y1003" s="119"/>
      <c r="Z1003" s="119"/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P1000"/>
  <sheetViews>
    <sheetView workbookViewId="0"/>
  </sheetViews>
  <sheetFormatPr defaultColWidth="14.44140625" defaultRowHeight="15" customHeight="1"/>
  <cols>
    <col min="1" max="26" width="8.6640625" customWidth="1"/>
  </cols>
  <sheetData>
    <row r="3" spans="3:16" ht="14.4">
      <c r="C3" s="11"/>
      <c r="D3" s="11">
        <v>2020</v>
      </c>
      <c r="E3" s="11">
        <v>2019</v>
      </c>
      <c r="F3" s="11">
        <v>2018</v>
      </c>
      <c r="G3" s="11">
        <v>2017</v>
      </c>
      <c r="H3" s="11">
        <v>2016</v>
      </c>
      <c r="I3" s="11">
        <v>2015</v>
      </c>
      <c r="J3" s="11">
        <v>2014</v>
      </c>
      <c r="K3" s="1" t="s">
        <v>185</v>
      </c>
    </row>
    <row r="4" spans="3:16" ht="14.4">
      <c r="C4" s="11" t="s">
        <v>7</v>
      </c>
      <c r="D4" s="11">
        <v>515150</v>
      </c>
      <c r="E4" s="11">
        <v>456113</v>
      </c>
      <c r="F4" s="11">
        <v>417993</v>
      </c>
      <c r="G4" s="11">
        <v>335854</v>
      </c>
      <c r="H4" s="11">
        <v>184358</v>
      </c>
      <c r="I4" s="11">
        <v>151839</v>
      </c>
      <c r="J4" s="11">
        <v>146801</v>
      </c>
      <c r="K4" s="22">
        <f t="shared" ref="K4:K5" si="0">(E4/J4)^(1/5)-1</f>
        <v>0.25449428540543129</v>
      </c>
      <c r="L4" s="22"/>
    </row>
    <row r="5" spans="3:16" ht="14.4">
      <c r="C5" s="11" t="s">
        <v>197</v>
      </c>
      <c r="D5" s="11">
        <v>-2783</v>
      </c>
      <c r="E5" s="11">
        <v>27576</v>
      </c>
      <c r="F5" s="11">
        <v>32335</v>
      </c>
      <c r="G5" s="11">
        <v>31276</v>
      </c>
      <c r="H5" s="11">
        <v>28484</v>
      </c>
      <c r="I5" s="11">
        <v>26937</v>
      </c>
      <c r="J5" s="11">
        <v>22532</v>
      </c>
      <c r="K5" s="22">
        <f t="shared" si="0"/>
        <v>4.1229120166276889E-2</v>
      </c>
      <c r="L5" s="22"/>
      <c r="P5" s="22"/>
    </row>
    <row r="6" spans="3:16" ht="14.4">
      <c r="C6" s="11" t="s">
        <v>17</v>
      </c>
      <c r="D6" s="11">
        <v>-1.06</v>
      </c>
      <c r="E6" s="11">
        <v>15.72</v>
      </c>
      <c r="F6" s="11">
        <v>18.64</v>
      </c>
      <c r="G6" s="11"/>
      <c r="H6" s="11"/>
      <c r="I6" s="11"/>
      <c r="J6" s="11"/>
      <c r="P6" s="122"/>
    </row>
    <row r="7" spans="3:16" ht="14.4">
      <c r="C7" s="11" t="s">
        <v>9</v>
      </c>
      <c r="D7" s="11">
        <v>8772</v>
      </c>
      <c r="E7" s="11">
        <v>8772</v>
      </c>
      <c r="F7" s="11">
        <f>4386*2</f>
        <v>8772</v>
      </c>
      <c r="G7" s="11"/>
      <c r="H7" s="11"/>
      <c r="I7" s="11"/>
      <c r="J7" s="11"/>
    </row>
    <row r="8" spans="3:16" ht="14.4">
      <c r="C8" s="11" t="s">
        <v>198</v>
      </c>
      <c r="D8" s="11"/>
      <c r="E8" s="11"/>
      <c r="F8" s="11">
        <v>123</v>
      </c>
      <c r="G8" s="11"/>
      <c r="H8" s="11"/>
      <c r="I8" s="11"/>
      <c r="J8" s="11"/>
    </row>
    <row r="9" spans="3:16" ht="14.4">
      <c r="C9" s="11" t="s">
        <v>20</v>
      </c>
      <c r="D9" s="129">
        <f t="shared" ref="D9:J9" si="1">(100*D5)/D4</f>
        <v>-0.54023100067941376</v>
      </c>
      <c r="E9" s="129">
        <f t="shared" si="1"/>
        <v>6.0458702119869416</v>
      </c>
      <c r="F9" s="129">
        <f t="shared" si="1"/>
        <v>7.7357754794936762</v>
      </c>
      <c r="G9" s="129">
        <f t="shared" si="1"/>
        <v>9.3123797840728404</v>
      </c>
      <c r="H9" s="129">
        <f t="shared" si="1"/>
        <v>15.45037372937437</v>
      </c>
      <c r="I9" s="129">
        <f t="shared" si="1"/>
        <v>17.740501452196074</v>
      </c>
      <c r="J9" s="129">
        <f t="shared" si="1"/>
        <v>15.348669286993958</v>
      </c>
    </row>
    <row r="11" spans="3:16" ht="14.4">
      <c r="C11" s="11" t="s">
        <v>199</v>
      </c>
      <c r="D11" s="11" t="s">
        <v>181</v>
      </c>
      <c r="E11" s="11" t="s">
        <v>182</v>
      </c>
      <c r="F11" s="11" t="s">
        <v>185</v>
      </c>
    </row>
    <row r="12" spans="3:16" ht="14.4">
      <c r="C12" s="11" t="s">
        <v>200</v>
      </c>
      <c r="D12" s="11">
        <v>422295</v>
      </c>
      <c r="E12" s="11">
        <v>371423</v>
      </c>
      <c r="F12" s="15">
        <f t="shared" ref="F12:F14" si="2">(D12/E12)^(1/1)-1</f>
        <v>0.13696513140004796</v>
      </c>
    </row>
    <row r="13" spans="3:16" ht="14.4">
      <c r="C13" s="11" t="s">
        <v>201</v>
      </c>
      <c r="D13" s="11">
        <v>234253</v>
      </c>
      <c r="E13" s="11">
        <v>225450</v>
      </c>
      <c r="F13" s="15">
        <f t="shared" si="2"/>
        <v>3.9046351740962493E-2</v>
      </c>
    </row>
    <row r="14" spans="3:16" ht="14.4">
      <c r="C14" s="11" t="s">
        <v>202</v>
      </c>
      <c r="D14" s="11">
        <v>427961</v>
      </c>
      <c r="E14" s="11">
        <v>354657</v>
      </c>
      <c r="F14" s="15">
        <f t="shared" si="2"/>
        <v>0.20668984399010881</v>
      </c>
    </row>
    <row r="15" spans="3:16" ht="14.4">
      <c r="C15" s="11" t="s">
        <v>203</v>
      </c>
      <c r="D15" s="11">
        <v>-14961</v>
      </c>
      <c r="E15" s="11">
        <v>18687</v>
      </c>
      <c r="F15" s="130">
        <v>-4.09</v>
      </c>
    </row>
    <row r="16" spans="3:16" ht="14.4">
      <c r="C16" s="11" t="s">
        <v>188</v>
      </c>
      <c r="D16" s="11">
        <v>-8.5299999999999994</v>
      </c>
      <c r="E16" s="11">
        <v>10.65</v>
      </c>
      <c r="F16" s="15">
        <f t="shared" ref="F16:F17" si="3">(D16/E16)^(1/1)-1</f>
        <v>-1.8009389671361502</v>
      </c>
    </row>
    <row r="17" spans="3:6" ht="14.4">
      <c r="C17" s="11" t="s">
        <v>189</v>
      </c>
      <c r="D17" s="131">
        <f t="shared" ref="D17:E17" si="4">(100*D15)/D12</f>
        <v>-3.5427840727453557</v>
      </c>
      <c r="E17" s="131">
        <f t="shared" si="4"/>
        <v>5.0311908524781721</v>
      </c>
      <c r="F17" s="15">
        <f t="shared" si="3"/>
        <v>-1.7041641187195902</v>
      </c>
    </row>
    <row r="18" spans="3:6" ht="14.4">
      <c r="C18" s="11" t="s">
        <v>204</v>
      </c>
      <c r="D18" s="11">
        <v>6.75</v>
      </c>
      <c r="E18" s="11"/>
      <c r="F18" s="11"/>
    </row>
    <row r="19" spans="3:6" ht="14.4">
      <c r="C19" s="11" t="s">
        <v>205</v>
      </c>
      <c r="D19" s="11">
        <v>4.3899999999999997</v>
      </c>
      <c r="E19" s="11">
        <v>3.06</v>
      </c>
      <c r="F19" s="11"/>
    </row>
    <row r="21" spans="3:6" ht="15.75" customHeight="1"/>
    <row r="22" spans="3:6" ht="15.75" customHeight="1"/>
    <row r="23" spans="3:6" ht="15.75" customHeight="1"/>
    <row r="24" spans="3:6" ht="15.75" customHeight="1"/>
    <row r="25" spans="3:6" ht="15.75" customHeight="1"/>
    <row r="26" spans="3:6" ht="15.75" customHeight="1"/>
    <row r="27" spans="3:6" ht="15.75" customHeight="1"/>
    <row r="28" spans="3:6" ht="15.75" customHeight="1"/>
    <row r="29" spans="3:6" ht="15.75" customHeight="1"/>
    <row r="30" spans="3:6" ht="15.75" customHeight="1"/>
    <row r="31" spans="3:6" ht="15.75" customHeight="1"/>
    <row r="32" spans="3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97"/>
  <sheetViews>
    <sheetView showGridLines="0" workbookViewId="0"/>
  </sheetViews>
  <sheetFormatPr defaultColWidth="14.44140625" defaultRowHeight="15" customHeight="1"/>
  <cols>
    <col min="1" max="1" width="8.6640625" customWidth="1"/>
    <col min="2" max="2" width="13.33203125" customWidth="1"/>
    <col min="3" max="3" width="10.6640625" customWidth="1"/>
    <col min="4" max="4" width="14.88671875" customWidth="1"/>
    <col min="5" max="5" width="16.6640625" customWidth="1"/>
    <col min="6" max="6" width="14.5546875" customWidth="1"/>
    <col min="7" max="7" width="15.88671875" customWidth="1"/>
    <col min="8" max="8" width="11.109375" customWidth="1"/>
    <col min="9" max="9" width="8.6640625" customWidth="1"/>
    <col min="10" max="11" width="11.33203125" customWidth="1"/>
    <col min="12" max="12" width="11.88671875" customWidth="1"/>
    <col min="13" max="13" width="13.33203125" customWidth="1"/>
    <col min="14" max="14" width="10.5546875" customWidth="1"/>
    <col min="15" max="15" width="15" customWidth="1"/>
    <col min="16" max="16" width="9.6640625" customWidth="1"/>
    <col min="17" max="17" width="9.88671875" customWidth="1"/>
    <col min="18" max="18" width="12.5546875" customWidth="1"/>
    <col min="19" max="19" width="8.44140625" customWidth="1"/>
    <col min="20" max="20" width="15" customWidth="1"/>
    <col min="21" max="21" width="13.44140625" customWidth="1"/>
    <col min="22" max="22" width="12.6640625" customWidth="1"/>
    <col min="23" max="34" width="8.6640625" customWidth="1"/>
  </cols>
  <sheetData>
    <row r="1" spans="1:22" ht="14.4">
      <c r="A1" s="172" t="s">
        <v>206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22" ht="1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15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2" ht="14.4">
      <c r="B4" s="132" t="s">
        <v>60</v>
      </c>
      <c r="C4" s="28"/>
      <c r="I4" s="132" t="s">
        <v>207</v>
      </c>
      <c r="J4" s="1" t="s">
        <v>208</v>
      </c>
      <c r="P4" s="132" t="s">
        <v>209</v>
      </c>
      <c r="Q4" s="1" t="s">
        <v>208</v>
      </c>
    </row>
    <row r="5" spans="1:22" ht="14.4">
      <c r="A5" s="1"/>
      <c r="B5" s="132" t="s">
        <v>210</v>
      </c>
      <c r="C5" s="132" t="s">
        <v>194</v>
      </c>
      <c r="D5" s="132" t="s">
        <v>211</v>
      </c>
      <c r="E5" s="132" t="s">
        <v>212</v>
      </c>
      <c r="F5" s="132" t="s">
        <v>213</v>
      </c>
      <c r="G5" s="132" t="s">
        <v>214</v>
      </c>
      <c r="H5" s="132" t="s">
        <v>10</v>
      </c>
      <c r="I5" s="132" t="s">
        <v>215</v>
      </c>
      <c r="J5" s="132" t="s">
        <v>97</v>
      </c>
      <c r="K5" s="132" t="s">
        <v>216</v>
      </c>
      <c r="L5" s="132" t="s">
        <v>217</v>
      </c>
      <c r="M5" s="132" t="s">
        <v>218</v>
      </c>
      <c r="N5" s="132" t="s">
        <v>219</v>
      </c>
      <c r="O5" s="132" t="s">
        <v>220</v>
      </c>
      <c r="P5" s="132" t="s">
        <v>221</v>
      </c>
      <c r="Q5" s="132" t="s">
        <v>222</v>
      </c>
      <c r="R5" s="132" t="s">
        <v>223</v>
      </c>
      <c r="S5" s="132" t="s">
        <v>224</v>
      </c>
      <c r="T5" s="132" t="s">
        <v>225</v>
      </c>
      <c r="U5" s="132" t="s">
        <v>226</v>
      </c>
      <c r="V5" s="132" t="s">
        <v>227</v>
      </c>
    </row>
    <row r="6" spans="1:22" ht="15.6">
      <c r="A6" s="1"/>
      <c r="B6" s="49" t="s">
        <v>77</v>
      </c>
      <c r="C6" s="13">
        <f ca="1">IFERROR(__xludf.DUMMYFUNCTION("GOOGLEFINANCE(B6,""PRICE"")"),1407.3)</f>
        <v>1407.3</v>
      </c>
      <c r="D6" s="13">
        <f ca="1">IFERROR(__xludf.DUMMYFUNCTION("GOOGLEFINANCE(B6,""marketcap"")/10000000"),69389.8524862)</f>
        <v>69389.852486200005</v>
      </c>
      <c r="E6" s="133">
        <f t="shared" ref="E6:G6" si="0">D17</f>
        <v>25908.68</v>
      </c>
      <c r="F6" s="133">
        <f t="shared" si="0"/>
        <v>1528.61212</v>
      </c>
      <c r="G6" s="133">
        <f t="shared" si="0"/>
        <v>30.9848</v>
      </c>
      <c r="H6" s="48">
        <v>10</v>
      </c>
      <c r="I6" s="48">
        <v>491</v>
      </c>
      <c r="J6" s="48">
        <v>10297</v>
      </c>
      <c r="K6" s="48">
        <v>35</v>
      </c>
      <c r="L6" s="48">
        <v>162</v>
      </c>
      <c r="M6" s="48">
        <v>507</v>
      </c>
      <c r="N6" s="48">
        <v>11492</v>
      </c>
      <c r="O6" s="48">
        <v>35659</v>
      </c>
      <c r="P6" s="48">
        <v>10361</v>
      </c>
      <c r="Q6" s="48">
        <v>34544</v>
      </c>
      <c r="R6" s="48">
        <v>575</v>
      </c>
      <c r="S6" s="48">
        <v>298</v>
      </c>
      <c r="T6" s="48">
        <v>36927</v>
      </c>
      <c r="U6" s="48">
        <v>-34287</v>
      </c>
      <c r="V6" s="11">
        <f t="shared" ref="V6:V7" si="1">J6+I6</f>
        <v>10788</v>
      </c>
    </row>
    <row r="7" spans="1:22" ht="15.6">
      <c r="B7" s="49" t="s">
        <v>228</v>
      </c>
      <c r="C7" s="49">
        <v>1070</v>
      </c>
      <c r="D7" s="13">
        <f>(C7*(I6/H6))</f>
        <v>52537</v>
      </c>
      <c r="E7" s="133">
        <f t="shared" ref="E7:F7" si="2">D31</f>
        <v>21772</v>
      </c>
      <c r="F7" s="133">
        <f t="shared" si="2"/>
        <v>1729</v>
      </c>
      <c r="G7" s="133">
        <f>G31</f>
        <v>35.21</v>
      </c>
      <c r="H7" s="49">
        <v>10</v>
      </c>
      <c r="I7" s="49">
        <v>491</v>
      </c>
      <c r="J7" s="134">
        <v>9901</v>
      </c>
      <c r="K7" s="134">
        <v>255</v>
      </c>
      <c r="L7" s="134">
        <v>50</v>
      </c>
      <c r="M7" s="134">
        <v>162</v>
      </c>
      <c r="N7" s="134">
        <v>10641</v>
      </c>
      <c r="O7" s="134">
        <v>33067</v>
      </c>
      <c r="P7" s="134">
        <v>9858</v>
      </c>
      <c r="Q7" s="134">
        <v>33322</v>
      </c>
      <c r="R7" s="134">
        <v>564</v>
      </c>
      <c r="S7" s="134">
        <v>265</v>
      </c>
      <c r="T7" s="134">
        <v>35659</v>
      </c>
      <c r="U7" s="134">
        <v>-33369</v>
      </c>
      <c r="V7" s="11">
        <f t="shared" si="1"/>
        <v>10392</v>
      </c>
    </row>
    <row r="8" spans="1:22" ht="14.4">
      <c r="B8" s="135" t="s">
        <v>50</v>
      </c>
      <c r="C8" s="136">
        <f t="shared" ref="C8:V8" ca="1" si="3">(C6/C7)-1</f>
        <v>0.31523364485981298</v>
      </c>
      <c r="D8" s="136">
        <f t="shared" ca="1" si="3"/>
        <v>0.32078064004796625</v>
      </c>
      <c r="E8" s="136">
        <f t="shared" si="3"/>
        <v>0.18999999999999995</v>
      </c>
      <c r="F8" s="136">
        <f t="shared" si="3"/>
        <v>-0.11589813765182189</v>
      </c>
      <c r="G8" s="136">
        <f t="shared" si="3"/>
        <v>-0.12</v>
      </c>
      <c r="H8" s="136">
        <f t="shared" si="3"/>
        <v>0</v>
      </c>
      <c r="I8" s="136">
        <f t="shared" si="3"/>
        <v>0</v>
      </c>
      <c r="J8" s="136">
        <f t="shared" si="3"/>
        <v>3.9995960004040043E-2</v>
      </c>
      <c r="K8" s="136">
        <f t="shared" si="3"/>
        <v>-0.86274509803921573</v>
      </c>
      <c r="L8" s="136">
        <f t="shared" si="3"/>
        <v>2.2400000000000002</v>
      </c>
      <c r="M8" s="136">
        <f t="shared" si="3"/>
        <v>2.1296296296296298</v>
      </c>
      <c r="N8" s="136">
        <f t="shared" si="3"/>
        <v>7.997368668358229E-2</v>
      </c>
      <c r="O8" s="136">
        <f t="shared" si="3"/>
        <v>7.8386306589651289E-2</v>
      </c>
      <c r="P8" s="136">
        <f t="shared" si="3"/>
        <v>5.1024548589977625E-2</v>
      </c>
      <c r="Q8" s="136">
        <f t="shared" si="3"/>
        <v>3.6672468639337374E-2</v>
      </c>
      <c r="R8" s="136">
        <f t="shared" si="3"/>
        <v>1.9503546099290725E-2</v>
      </c>
      <c r="S8" s="136">
        <f t="shared" si="3"/>
        <v>0.12452830188679243</v>
      </c>
      <c r="T8" s="136">
        <f t="shared" si="3"/>
        <v>3.5559045402282718E-2</v>
      </c>
      <c r="U8" s="136">
        <f t="shared" si="3"/>
        <v>2.7510563696844459E-2</v>
      </c>
      <c r="V8" s="137">
        <f t="shared" si="3"/>
        <v>3.8106235565819935E-2</v>
      </c>
    </row>
    <row r="10" spans="1:22" ht="14.4">
      <c r="B10" s="132" t="s">
        <v>50</v>
      </c>
      <c r="D10" s="132" t="s">
        <v>88</v>
      </c>
      <c r="E10" s="1"/>
      <c r="F10" s="1"/>
      <c r="H10" s="132" t="s">
        <v>92</v>
      </c>
      <c r="J10" s="132" t="s">
        <v>229</v>
      </c>
      <c r="K10" s="132" t="s">
        <v>230</v>
      </c>
      <c r="L10" s="134"/>
      <c r="M10" s="134"/>
      <c r="N10" s="134"/>
      <c r="O10" s="134"/>
    </row>
    <row r="11" spans="1:22" ht="14.4">
      <c r="B11" s="132" t="s">
        <v>231</v>
      </c>
      <c r="C11" s="132" t="s">
        <v>142</v>
      </c>
      <c r="D11" s="132" t="s">
        <v>232</v>
      </c>
      <c r="E11" s="132" t="s">
        <v>87</v>
      </c>
      <c r="F11" s="132" t="s">
        <v>233</v>
      </c>
      <c r="G11" s="132" t="s">
        <v>86</v>
      </c>
      <c r="H11" s="132" t="s">
        <v>89</v>
      </c>
      <c r="I11" s="132" t="s">
        <v>234</v>
      </c>
      <c r="J11" s="132" t="s">
        <v>235</v>
      </c>
      <c r="K11" s="132" t="s">
        <v>236</v>
      </c>
      <c r="L11" s="132" t="s">
        <v>237</v>
      </c>
      <c r="M11" s="132" t="s">
        <v>238</v>
      </c>
      <c r="N11" s="132" t="s">
        <v>239</v>
      </c>
      <c r="O11" s="132" t="s">
        <v>240</v>
      </c>
      <c r="U11" s="1"/>
    </row>
    <row r="12" spans="1:22" ht="14.4">
      <c r="B12" s="138">
        <f>R31</f>
        <v>0.19746835443037969</v>
      </c>
      <c r="C12" s="27">
        <v>9.9000000000000005E-2</v>
      </c>
      <c r="D12" s="139">
        <f>P37</f>
        <v>5.8894593778314706E-2</v>
      </c>
      <c r="E12" s="138">
        <v>1.038</v>
      </c>
      <c r="F12" s="138">
        <v>0.1721</v>
      </c>
      <c r="G12" s="138">
        <v>0.74099999999999999</v>
      </c>
      <c r="H12" s="48" t="s">
        <v>241</v>
      </c>
      <c r="I12" s="133">
        <f>P38</f>
        <v>113</v>
      </c>
      <c r="J12" s="138">
        <f>F6/(J6+I6)</f>
        <v>0.14169559881349647</v>
      </c>
      <c r="K12" s="140">
        <f ca="1">C6/G6</f>
        <v>45.41904417649944</v>
      </c>
      <c r="L12" s="139">
        <f ca="1">G6/C6</f>
        <v>2.2017196049172173E-2</v>
      </c>
      <c r="M12" s="140">
        <v>220</v>
      </c>
      <c r="N12" s="140">
        <f ca="1">C6/M12</f>
        <v>6.3968181818181815</v>
      </c>
      <c r="O12" s="141">
        <f>S20</f>
        <v>3.3333333333333335</v>
      </c>
    </row>
    <row r="13" spans="1:22" ht="14.4">
      <c r="B13" s="1"/>
      <c r="C13" s="1"/>
      <c r="D13" s="1"/>
      <c r="E13" s="1"/>
      <c r="F13" s="1"/>
      <c r="G13" s="1"/>
    </row>
    <row r="14" spans="1:22" ht="14.4">
      <c r="B14" s="142" t="s">
        <v>242</v>
      </c>
      <c r="C14" s="143" t="s">
        <v>243</v>
      </c>
      <c r="D14" s="132" t="s">
        <v>244</v>
      </c>
      <c r="E14" s="132" t="s">
        <v>8</v>
      </c>
      <c r="F14" s="132" t="s">
        <v>17</v>
      </c>
      <c r="G14" s="132" t="s">
        <v>245</v>
      </c>
      <c r="N14" s="51"/>
    </row>
    <row r="15" spans="1:22" ht="14.4">
      <c r="C15" s="144" t="s">
        <v>246</v>
      </c>
      <c r="D15" s="145">
        <f t="shared" ref="D15:F15" si="4">FV(D20,5,0,-D16,0)</f>
        <v>96945.376920589944</v>
      </c>
      <c r="E15" s="145">
        <f t="shared" si="4"/>
        <v>6954.4736414045055</v>
      </c>
      <c r="F15" s="145">
        <f t="shared" si="4"/>
        <v>140.96641787989378</v>
      </c>
      <c r="G15" s="146">
        <f t="shared" ref="G15:G17" si="5">F15*30</f>
        <v>4228.9925363968132</v>
      </c>
    </row>
    <row r="16" spans="1:22" ht="14.4">
      <c r="C16" s="144" t="s">
        <v>247</v>
      </c>
      <c r="D16" s="145">
        <f>FV(D20,6,0,-D17,0)</f>
        <v>53215.159568847477</v>
      </c>
      <c r="E16" s="145">
        <f t="shared" ref="E16:E17" si="6">D16*G20</f>
        <v>3774.6096685185616</v>
      </c>
      <c r="F16" s="145">
        <f>(E16*F17)/E17</f>
        <v>76.51092394656267</v>
      </c>
      <c r="G16" s="146">
        <f t="shared" si="5"/>
        <v>2295.3277183968803</v>
      </c>
      <c r="I16" s="132" t="s">
        <v>248</v>
      </c>
      <c r="J16" s="132" t="s">
        <v>249</v>
      </c>
      <c r="K16" s="132" t="s">
        <v>250</v>
      </c>
      <c r="L16" s="132" t="s">
        <v>250</v>
      </c>
      <c r="M16" s="132" t="s">
        <v>251</v>
      </c>
    </row>
    <row r="17" spans="2:34" ht="15.75" customHeight="1">
      <c r="C17" s="144" t="s">
        <v>252</v>
      </c>
      <c r="D17" s="145">
        <f>FV(D21,1,0,-D31,0)</f>
        <v>25908.68</v>
      </c>
      <c r="E17" s="145">
        <f t="shared" si="6"/>
        <v>1528.61212</v>
      </c>
      <c r="F17" s="145">
        <f>FV(F21,1,0,-G31,0)</f>
        <v>30.9848</v>
      </c>
      <c r="G17" s="146">
        <f t="shared" si="5"/>
        <v>929.54399999999998</v>
      </c>
      <c r="H17" s="51"/>
      <c r="I17" s="17">
        <v>12.03</v>
      </c>
      <c r="J17" s="17">
        <v>7.18</v>
      </c>
      <c r="K17" s="17">
        <v>8.9</v>
      </c>
      <c r="L17" s="17">
        <v>7.95</v>
      </c>
      <c r="M17" s="17">
        <f>SUM(I17:L17)</f>
        <v>36.06</v>
      </c>
    </row>
    <row r="18" spans="2:34" ht="15.75" customHeight="1">
      <c r="C18" s="28"/>
      <c r="E18" s="51"/>
    </row>
    <row r="19" spans="2:34" ht="15.75" customHeight="1">
      <c r="B19" s="142" t="s">
        <v>253</v>
      </c>
      <c r="C19" s="143" t="s">
        <v>243</v>
      </c>
      <c r="D19" s="132" t="s">
        <v>244</v>
      </c>
      <c r="E19" s="132" t="s">
        <v>8</v>
      </c>
      <c r="F19" s="132" t="s">
        <v>17</v>
      </c>
      <c r="G19" s="132" t="s">
        <v>254</v>
      </c>
      <c r="I19" s="142" t="s">
        <v>255</v>
      </c>
      <c r="J19" s="132" t="s">
        <v>256</v>
      </c>
      <c r="K19" s="132" t="s">
        <v>257</v>
      </c>
      <c r="L19" s="132" t="s">
        <v>125</v>
      </c>
      <c r="M19" s="132" t="s">
        <v>258</v>
      </c>
      <c r="N19" s="132" t="s">
        <v>259</v>
      </c>
      <c r="O19" s="51"/>
      <c r="P19" s="147" t="s">
        <v>214</v>
      </c>
      <c r="Q19" s="147" t="s">
        <v>260</v>
      </c>
      <c r="R19" s="147" t="s">
        <v>261</v>
      </c>
      <c r="S19" s="147" t="s">
        <v>240</v>
      </c>
    </row>
    <row r="20" spans="2:34" ht="15.75" customHeight="1">
      <c r="C20" s="144" t="s">
        <v>262</v>
      </c>
      <c r="D20" s="20">
        <f>MEDIAN(D26:D28)</f>
        <v>0.12745274145095764</v>
      </c>
      <c r="E20" s="20">
        <v>0.13</v>
      </c>
      <c r="F20" s="20">
        <v>0.13</v>
      </c>
      <c r="G20" s="27">
        <f>MEDIAN(I26:I28)</f>
        <v>7.0931097437284471E-2</v>
      </c>
      <c r="I20" s="132" t="s">
        <v>244</v>
      </c>
      <c r="J20" s="20">
        <v>0.23400000000000001</v>
      </c>
      <c r="K20" s="20">
        <v>0.21199999999999999</v>
      </c>
      <c r="L20" s="27">
        <v>0.17299999999999999</v>
      </c>
      <c r="M20" s="27">
        <v>0.19700000000000001</v>
      </c>
      <c r="N20" s="20">
        <v>0.19</v>
      </c>
      <c r="P20" s="148">
        <v>35</v>
      </c>
      <c r="Q20" s="148">
        <v>35</v>
      </c>
      <c r="R20" s="148">
        <v>31</v>
      </c>
      <c r="S20" s="173">
        <f>40/12</f>
        <v>3.3333333333333335</v>
      </c>
    </row>
    <row r="21" spans="2:34" ht="15.75" customHeight="1">
      <c r="C21" s="144" t="s">
        <v>252</v>
      </c>
      <c r="D21" s="20">
        <v>0.19</v>
      </c>
      <c r="E21" s="20">
        <f>(E17/E31)-1</f>
        <v>-0.11589813765182189</v>
      </c>
      <c r="F21" s="20">
        <v>-0.12</v>
      </c>
      <c r="G21" s="27">
        <v>5.8999999999999997E-2</v>
      </c>
      <c r="I21" s="132" t="s">
        <v>8</v>
      </c>
      <c r="J21" s="20">
        <v>0.46600000000000003</v>
      </c>
      <c r="K21" s="20">
        <v>0.35</v>
      </c>
      <c r="L21" s="27">
        <v>0.36</v>
      </c>
      <c r="M21" s="27">
        <v>0.11700000000000001</v>
      </c>
      <c r="N21" s="20">
        <v>-0.12</v>
      </c>
      <c r="P21" s="147" t="s">
        <v>263</v>
      </c>
      <c r="Q21" s="147" t="s">
        <v>264</v>
      </c>
      <c r="R21" s="147" t="s">
        <v>265</v>
      </c>
      <c r="S21" s="168"/>
    </row>
    <row r="22" spans="2:34" ht="15.75" customHeight="1">
      <c r="C22" s="28"/>
      <c r="I22" s="132" t="s">
        <v>254</v>
      </c>
      <c r="J22" s="20">
        <v>8.6999999999999994E-2</v>
      </c>
      <c r="K22" s="27">
        <v>7.9000000000000001E-2</v>
      </c>
      <c r="L22" s="27">
        <v>7.9000000000000001E-2</v>
      </c>
      <c r="M22" s="27">
        <v>5.8999999999999997E-2</v>
      </c>
      <c r="N22" s="27">
        <v>5.8999999999999997E-2</v>
      </c>
      <c r="P22" s="148">
        <f>C7/P20</f>
        <v>30.571428571428573</v>
      </c>
      <c r="Q22" s="149">
        <f ca="1">C6/Q20</f>
        <v>40.208571428571425</v>
      </c>
      <c r="R22" s="148">
        <f ca="1">C6/R20</f>
        <v>45.396774193548389</v>
      </c>
      <c r="S22" s="168"/>
      <c r="AE22" s="122"/>
      <c r="AF22" s="122"/>
      <c r="AG22" s="122"/>
      <c r="AH22" s="122"/>
    </row>
    <row r="23" spans="2:34" ht="15.75" customHeight="1">
      <c r="C23" s="28"/>
      <c r="AE23" s="1"/>
      <c r="AF23" s="1"/>
      <c r="AG23" s="1"/>
      <c r="AH23" s="1"/>
    </row>
    <row r="24" spans="2:34" ht="15.75" customHeight="1">
      <c r="B24" s="142" t="s">
        <v>185</v>
      </c>
      <c r="C24" s="143" t="s">
        <v>243</v>
      </c>
      <c r="D24" s="132" t="s">
        <v>244</v>
      </c>
      <c r="E24" s="132" t="s">
        <v>8</v>
      </c>
      <c r="F24" s="132" t="s">
        <v>215</v>
      </c>
      <c r="G24" s="132" t="s">
        <v>17</v>
      </c>
      <c r="H24" s="132" t="s">
        <v>28</v>
      </c>
      <c r="I24" s="132" t="s">
        <v>20</v>
      </c>
      <c r="J24" s="132" t="s">
        <v>266</v>
      </c>
      <c r="K24" s="132" t="s">
        <v>267</v>
      </c>
      <c r="L24" s="132" t="s">
        <v>268</v>
      </c>
      <c r="M24" s="132" t="s">
        <v>269</v>
      </c>
      <c r="N24" s="132" t="s">
        <v>270</v>
      </c>
    </row>
    <row r="25" spans="2:34" ht="15.75" customHeight="1">
      <c r="C25" s="144" t="s">
        <v>271</v>
      </c>
      <c r="D25" s="27">
        <f t="shared" ref="D25:H25" si="7">(D31/D32)-1</f>
        <v>0.17293395108285736</v>
      </c>
      <c r="E25" s="27">
        <f t="shared" si="7"/>
        <v>0.36034618410700237</v>
      </c>
      <c r="F25" s="27">
        <f t="shared" si="7"/>
        <v>0</v>
      </c>
      <c r="G25" s="27">
        <f t="shared" si="7"/>
        <v>0.35893477421844855</v>
      </c>
      <c r="H25" s="27">
        <f t="shared" si="7"/>
        <v>0.14874115326604009</v>
      </c>
      <c r="I25" s="27">
        <f>I31</f>
        <v>7.9413926143670766E-2</v>
      </c>
      <c r="J25" s="27">
        <f t="shared" ref="J25:K25" si="8">(J31/J32)-1</f>
        <v>-0.15651135005973715</v>
      </c>
      <c r="K25" s="27">
        <f t="shared" si="8"/>
        <v>-0.11996644295302017</v>
      </c>
      <c r="L25" s="128">
        <f t="shared" ref="L25:M25" si="9">L31</f>
        <v>40.10224368077251</v>
      </c>
      <c r="M25" s="128">
        <f t="shared" si="9"/>
        <v>29.792672536211303</v>
      </c>
      <c r="N25" s="50">
        <f t="shared" ref="N25:N26" si="10">AVERAGE(L25:M25)</f>
        <v>34.947458108491908</v>
      </c>
    </row>
    <row r="26" spans="2:34" ht="15.75" customHeight="1">
      <c r="C26" s="144" t="s">
        <v>272</v>
      </c>
      <c r="D26" s="27">
        <f t="shared" ref="D26:H26" si="11">(D31/D36)^(1/5)-1</f>
        <v>0.1199459299261425</v>
      </c>
      <c r="E26" s="27">
        <f t="shared" si="11"/>
        <v>0.14936388172122528</v>
      </c>
      <c r="F26" s="27">
        <f t="shared" si="11"/>
        <v>1.5792794514919661E-2</v>
      </c>
      <c r="G26" s="27">
        <f t="shared" si="11"/>
        <v>0.13131223716838503</v>
      </c>
      <c r="H26" s="27">
        <f t="shared" si="11"/>
        <v>0.1935892111512223</v>
      </c>
      <c r="I26" s="27">
        <f>MEDIAN(I31:I36)</f>
        <v>7.5172511790477625E-2</v>
      </c>
      <c r="J26" s="27">
        <f t="shared" ref="J26:K26" si="12">(J31/J36)^(1/5)-1</f>
        <v>0.10119350794136683</v>
      </c>
      <c r="K26" s="27">
        <f t="shared" si="12"/>
        <v>0.11126328984755185</v>
      </c>
      <c r="L26" s="128">
        <f t="shared" ref="L26:M26" si="13">MEDIAN(L31:L36)</f>
        <v>48.04764611312298</v>
      </c>
      <c r="M26" s="128">
        <f t="shared" si="13"/>
        <v>31.127892625732798</v>
      </c>
      <c r="N26" s="50">
        <f t="shared" si="10"/>
        <v>39.587769369427889</v>
      </c>
    </row>
    <row r="27" spans="2:34" ht="15.75" customHeight="1">
      <c r="C27" s="144" t="s">
        <v>273</v>
      </c>
      <c r="D27" s="27">
        <f t="shared" ref="D27:H27" si="14">(D31/D41)^(1/10)-1</f>
        <v>0.12989042871859136</v>
      </c>
      <c r="E27" s="27">
        <f t="shared" si="14"/>
        <v>0.18906982091997193</v>
      </c>
      <c r="F27" s="27">
        <f t="shared" si="14"/>
        <v>1.1719231628742444E-2</v>
      </c>
      <c r="G27" s="27">
        <f t="shared" si="14"/>
        <v>0.17532181877083008</v>
      </c>
      <c r="H27" s="27">
        <f t="shared" si="14"/>
        <v>0.21416566213457089</v>
      </c>
      <c r="I27" s="27">
        <f>MEDIAN(I31:I41)</f>
        <v>7.0931097437284471E-2</v>
      </c>
      <c r="J27" s="11"/>
      <c r="K27" s="11"/>
      <c r="L27" s="11"/>
      <c r="M27" s="11"/>
      <c r="N27" s="11">
        <v>30</v>
      </c>
    </row>
    <row r="28" spans="2:34" ht="15.75" customHeight="1">
      <c r="C28" s="144" t="s">
        <v>274</v>
      </c>
      <c r="D28" s="27">
        <f t="shared" ref="D28:H28" si="15">(D31/D46)^(1/15)-1</f>
        <v>0.12745274145095764</v>
      </c>
      <c r="E28" s="27">
        <f t="shared" si="15"/>
        <v>0.2068793354603462</v>
      </c>
      <c r="F28" s="27">
        <f t="shared" si="15"/>
        <v>1.7769290910264912E-2</v>
      </c>
      <c r="G28" s="27">
        <f t="shared" si="15"/>
        <v>0.17842781465374125</v>
      </c>
      <c r="H28" s="27">
        <f t="shared" si="15"/>
        <v>0.19329217380632535</v>
      </c>
      <c r="I28" s="27">
        <f>MEDIAN(I31:I46)</f>
        <v>6.6963885161277686E-2</v>
      </c>
      <c r="J28" s="11"/>
      <c r="K28" s="11"/>
      <c r="L28" s="11"/>
      <c r="M28" s="11"/>
      <c r="N28" s="11"/>
    </row>
    <row r="29" spans="2:34" ht="15.75" customHeight="1">
      <c r="C29" s="28"/>
      <c r="G29" s="23">
        <f>(E33*G51)/E51</f>
        <v>133.90909090909091</v>
      </c>
    </row>
    <row r="30" spans="2:34" ht="15.75" customHeight="1">
      <c r="B30" s="142" t="s">
        <v>275</v>
      </c>
      <c r="C30" s="143" t="s">
        <v>243</v>
      </c>
      <c r="D30" s="132" t="s">
        <v>244</v>
      </c>
      <c r="E30" s="132" t="s">
        <v>8</v>
      </c>
      <c r="F30" s="132" t="s">
        <v>215</v>
      </c>
      <c r="G30" s="132" t="s">
        <v>17</v>
      </c>
      <c r="H30" s="132" t="s">
        <v>28</v>
      </c>
      <c r="I30" s="132" t="s">
        <v>20</v>
      </c>
      <c r="J30" s="132" t="s">
        <v>266</v>
      </c>
      <c r="K30" s="132" t="s">
        <v>267</v>
      </c>
      <c r="L30" s="132" t="s">
        <v>268</v>
      </c>
      <c r="M30" s="132" t="s">
        <v>269</v>
      </c>
      <c r="O30" s="150" t="s">
        <v>258</v>
      </c>
      <c r="P30" s="150" t="s">
        <v>258</v>
      </c>
      <c r="Q30" s="150" t="s">
        <v>276</v>
      </c>
      <c r="R30" s="150" t="s">
        <v>185</v>
      </c>
      <c r="U30" s="150" t="s">
        <v>277</v>
      </c>
      <c r="V30" s="150" t="s">
        <v>250</v>
      </c>
      <c r="W30" s="150" t="s">
        <v>278</v>
      </c>
      <c r="X30" s="150" t="s">
        <v>185</v>
      </c>
      <c r="Z30" s="1"/>
      <c r="AA30" s="1"/>
      <c r="AB30" s="1"/>
      <c r="AC30" s="1"/>
      <c r="AE30" s="1"/>
      <c r="AF30" s="1"/>
      <c r="AG30" s="1"/>
      <c r="AH30" s="1"/>
    </row>
    <row r="31" spans="2:34" ht="15.75" customHeight="1">
      <c r="C31" s="144" t="s">
        <v>57</v>
      </c>
      <c r="D31" s="11">
        <v>21772</v>
      </c>
      <c r="E31" s="11">
        <v>1729</v>
      </c>
      <c r="F31" s="11">
        <v>491</v>
      </c>
      <c r="G31" s="50">
        <v>35.21</v>
      </c>
      <c r="H31" s="11">
        <v>9901</v>
      </c>
      <c r="I31" s="20">
        <f t="shared" ref="I31:I51" si="16">E31/D31</f>
        <v>7.9413926143670766E-2</v>
      </c>
      <c r="J31" s="11">
        <v>1412</v>
      </c>
      <c r="K31" s="11">
        <v>1049</v>
      </c>
      <c r="L31" s="50">
        <f t="shared" ref="L31:L36" si="17">J31/G31</f>
        <v>40.10224368077251</v>
      </c>
      <c r="M31" s="50">
        <f t="shared" ref="M31:M36" si="18">K31/G31</f>
        <v>29.792672536211303</v>
      </c>
      <c r="O31" s="151" t="s">
        <v>279</v>
      </c>
      <c r="P31" s="152">
        <v>6622</v>
      </c>
      <c r="Q31" s="152">
        <v>5530</v>
      </c>
      <c r="R31" s="153">
        <f t="shared" ref="R31:R38" si="19">(P31/Q31)^(1/1)-1</f>
        <v>0.19746835443037969</v>
      </c>
      <c r="U31" s="151" t="s">
        <v>279</v>
      </c>
      <c r="V31" s="152">
        <v>5340</v>
      </c>
      <c r="W31" s="152">
        <v>5001</v>
      </c>
      <c r="X31" s="153">
        <f t="shared" ref="X31:X38" si="20">(V31/W31)^(1/1)-1</f>
        <v>6.7786442711457617E-2</v>
      </c>
      <c r="Z31" s="1"/>
      <c r="AA31" s="1"/>
      <c r="AB31" s="1"/>
      <c r="AC31" s="51"/>
      <c r="AE31" s="1"/>
      <c r="AF31" s="1"/>
      <c r="AG31" s="1"/>
      <c r="AH31" s="51"/>
    </row>
    <row r="32" spans="2:34" ht="15.75" customHeight="1">
      <c r="C32" s="144" t="s">
        <v>56</v>
      </c>
      <c r="D32" s="11">
        <v>18562</v>
      </c>
      <c r="E32" s="11">
        <v>1271</v>
      </c>
      <c r="F32" s="11">
        <v>491</v>
      </c>
      <c r="G32" s="50">
        <v>25.91</v>
      </c>
      <c r="H32" s="11">
        <v>8619</v>
      </c>
      <c r="I32" s="20">
        <f t="shared" si="16"/>
        <v>6.8473224868009913E-2</v>
      </c>
      <c r="J32" s="11">
        <v>1674</v>
      </c>
      <c r="K32" s="11">
        <v>1192</v>
      </c>
      <c r="L32" s="50">
        <f t="shared" si="17"/>
        <v>64.608259359320726</v>
      </c>
      <c r="M32" s="50">
        <f t="shared" si="18"/>
        <v>46.005403319181781</v>
      </c>
      <c r="O32" s="151" t="s">
        <v>280</v>
      </c>
      <c r="P32" s="152">
        <v>622</v>
      </c>
      <c r="Q32" s="152">
        <v>490</v>
      </c>
      <c r="R32" s="153">
        <f t="shared" si="19"/>
        <v>0.26938775510204072</v>
      </c>
      <c r="U32" s="151" t="s">
        <v>280</v>
      </c>
      <c r="V32" s="152">
        <v>616</v>
      </c>
      <c r="W32" s="152">
        <v>538</v>
      </c>
      <c r="X32" s="153">
        <f t="shared" si="20"/>
        <v>0.14498141263940512</v>
      </c>
      <c r="Z32" s="1"/>
      <c r="AA32" s="1"/>
      <c r="AB32" s="1"/>
      <c r="AC32" s="51"/>
      <c r="AE32" s="1"/>
      <c r="AF32" s="1"/>
      <c r="AG32" s="1"/>
      <c r="AH32" s="51"/>
    </row>
    <row r="33" spans="2:34" ht="15.75" customHeight="1">
      <c r="C33" s="144" t="s">
        <v>281</v>
      </c>
      <c r="D33" s="11">
        <v>14320</v>
      </c>
      <c r="E33" s="11">
        <v>1473</v>
      </c>
      <c r="F33" s="11">
        <v>455</v>
      </c>
      <c r="G33" s="50">
        <v>32.409999999999997</v>
      </c>
      <c r="H33" s="11">
        <v>6981</v>
      </c>
      <c r="I33" s="20">
        <f t="shared" si="16"/>
        <v>0.10286312849162012</v>
      </c>
      <c r="J33" s="11">
        <v>1627</v>
      </c>
      <c r="K33" s="11">
        <v>1013</v>
      </c>
      <c r="L33" s="50">
        <f t="shared" si="17"/>
        <v>50.200555384140699</v>
      </c>
      <c r="M33" s="50">
        <f t="shared" si="18"/>
        <v>31.2557852514656</v>
      </c>
      <c r="O33" s="151" t="s">
        <v>282</v>
      </c>
      <c r="P33" s="152">
        <v>4538</v>
      </c>
      <c r="Q33" s="152">
        <v>3978</v>
      </c>
      <c r="R33" s="153">
        <f t="shared" si="19"/>
        <v>0.14077425842131719</v>
      </c>
      <c r="U33" s="151" t="s">
        <v>282</v>
      </c>
      <c r="V33" s="152">
        <v>5256</v>
      </c>
      <c r="W33" s="152">
        <v>4636</v>
      </c>
      <c r="X33" s="153">
        <f t="shared" si="20"/>
        <v>0.13373597929249348</v>
      </c>
      <c r="Z33" s="1"/>
      <c r="AA33" s="1"/>
      <c r="AB33" s="1"/>
      <c r="AC33" s="51"/>
      <c r="AE33" s="1"/>
      <c r="AF33" s="1"/>
      <c r="AG33" s="1"/>
      <c r="AH33" s="51"/>
    </row>
    <row r="34" spans="2:34" ht="15.75" customHeight="1">
      <c r="C34" s="144" t="s">
        <v>283</v>
      </c>
      <c r="D34" s="154">
        <v>13592</v>
      </c>
      <c r="E34" s="11">
        <v>1194</v>
      </c>
      <c r="F34" s="11">
        <v>454</v>
      </c>
      <c r="G34" s="11">
        <v>26</v>
      </c>
      <c r="H34" s="11">
        <v>5680</v>
      </c>
      <c r="I34" s="20">
        <f t="shared" si="16"/>
        <v>8.7845791642142443E-2</v>
      </c>
      <c r="J34" s="11">
        <v>1440</v>
      </c>
      <c r="K34" s="11">
        <v>806</v>
      </c>
      <c r="L34" s="50">
        <f t="shared" si="17"/>
        <v>55.384615384615387</v>
      </c>
      <c r="M34" s="50">
        <f t="shared" si="18"/>
        <v>31</v>
      </c>
      <c r="O34" s="151" t="s">
        <v>284</v>
      </c>
      <c r="P34" s="152">
        <v>4207</v>
      </c>
      <c r="Q34" s="152">
        <v>3662</v>
      </c>
      <c r="R34" s="153">
        <f t="shared" si="19"/>
        <v>0.14882577826324406</v>
      </c>
      <c r="U34" s="151" t="s">
        <v>284</v>
      </c>
      <c r="V34" s="152">
        <v>3977</v>
      </c>
      <c r="W34" s="152">
        <v>3627</v>
      </c>
      <c r="X34" s="153">
        <f t="shared" si="20"/>
        <v>9.6498483595257811E-2</v>
      </c>
      <c r="Z34" s="1"/>
      <c r="AA34" s="1"/>
      <c r="AB34" s="1"/>
      <c r="AC34" s="51"/>
      <c r="AE34" s="1"/>
      <c r="AF34" s="1"/>
      <c r="AG34" s="1"/>
      <c r="AH34" s="51"/>
    </row>
    <row r="35" spans="2:34" ht="15.75" customHeight="1">
      <c r="C35" s="144" t="s">
        <v>285</v>
      </c>
      <c r="D35" s="11">
        <v>14789</v>
      </c>
      <c r="E35" s="11">
        <v>1049</v>
      </c>
      <c r="F35" s="11">
        <v>454</v>
      </c>
      <c r="G35" s="11">
        <v>23</v>
      </c>
      <c r="H35" s="11">
        <v>4866</v>
      </c>
      <c r="I35" s="20">
        <f t="shared" si="16"/>
        <v>7.0931097437284471E-2</v>
      </c>
      <c r="J35" s="11">
        <v>1037</v>
      </c>
      <c r="K35" s="11">
        <v>683</v>
      </c>
      <c r="L35" s="50">
        <f t="shared" si="17"/>
        <v>45.086956521739133</v>
      </c>
      <c r="M35" s="50">
        <f t="shared" si="18"/>
        <v>29.695652173913043</v>
      </c>
      <c r="O35" s="151" t="s">
        <v>8</v>
      </c>
      <c r="P35" s="152">
        <v>390</v>
      </c>
      <c r="Q35" s="152">
        <v>349</v>
      </c>
      <c r="R35" s="153">
        <f t="shared" si="19"/>
        <v>0.11747851002865328</v>
      </c>
      <c r="U35" s="151" t="s">
        <v>8</v>
      </c>
      <c r="V35" s="152">
        <v>437</v>
      </c>
      <c r="W35" s="152">
        <v>313</v>
      </c>
      <c r="X35" s="153">
        <f t="shared" si="20"/>
        <v>0.39616613418530355</v>
      </c>
      <c r="Z35" s="1"/>
      <c r="AA35" s="122"/>
      <c r="AB35" s="122"/>
      <c r="AC35" s="51"/>
      <c r="AE35" s="1"/>
      <c r="AF35" s="122"/>
      <c r="AG35" s="122"/>
      <c r="AH35" s="51"/>
    </row>
    <row r="36" spans="2:34" ht="15.75" customHeight="1">
      <c r="B36" s="142" t="s">
        <v>286</v>
      </c>
      <c r="C36" s="144" t="s">
        <v>287</v>
      </c>
      <c r="D36" s="11">
        <v>12357</v>
      </c>
      <c r="E36" s="11">
        <v>862</v>
      </c>
      <c r="F36" s="11">
        <v>454</v>
      </c>
      <c r="G36" s="11">
        <v>19</v>
      </c>
      <c r="H36" s="11">
        <v>4087</v>
      </c>
      <c r="I36" s="20">
        <f t="shared" si="16"/>
        <v>6.9758031884761679E-2</v>
      </c>
      <c r="J36" s="11">
        <v>872</v>
      </c>
      <c r="K36" s="11">
        <v>619</v>
      </c>
      <c r="L36" s="50">
        <f t="shared" si="17"/>
        <v>45.89473684210526</v>
      </c>
      <c r="M36" s="50">
        <f t="shared" si="18"/>
        <v>32.578947368421055</v>
      </c>
      <c r="O36" s="151" t="s">
        <v>17</v>
      </c>
      <c r="P36" s="152">
        <v>7.95</v>
      </c>
      <c r="Q36" s="152">
        <v>7.11</v>
      </c>
      <c r="R36" s="153">
        <f t="shared" si="19"/>
        <v>0.1181434599156117</v>
      </c>
      <c r="S36" s="51"/>
      <c r="U36" s="151" t="s">
        <v>17</v>
      </c>
      <c r="V36" s="152">
        <v>8.9</v>
      </c>
      <c r="W36" s="152">
        <v>6.37</v>
      </c>
      <c r="X36" s="153">
        <f t="shared" si="20"/>
        <v>0.39717425431711151</v>
      </c>
    </row>
    <row r="37" spans="2:34" ht="15.75" customHeight="1">
      <c r="C37" s="144" t="s">
        <v>288</v>
      </c>
      <c r="D37" s="11">
        <v>10725</v>
      </c>
      <c r="E37" s="11">
        <v>702</v>
      </c>
      <c r="F37" s="11">
        <v>451</v>
      </c>
      <c r="G37" s="11">
        <v>16</v>
      </c>
      <c r="H37" s="11">
        <v>3274</v>
      </c>
      <c r="I37" s="20">
        <f t="shared" si="16"/>
        <v>6.545454545454546E-2</v>
      </c>
      <c r="J37" s="11"/>
      <c r="K37" s="11"/>
      <c r="L37" s="11"/>
      <c r="M37" s="11"/>
      <c r="O37" s="151" t="s">
        <v>20</v>
      </c>
      <c r="P37" s="153">
        <f t="shared" ref="P37:Q37" si="21">(P35/P31)</f>
        <v>5.8894593778314706E-2</v>
      </c>
      <c r="Q37" s="153">
        <f t="shared" si="21"/>
        <v>6.311030741410488E-2</v>
      </c>
      <c r="R37" s="153">
        <f t="shared" si="19"/>
        <v>-6.6799130102921711E-2</v>
      </c>
      <c r="U37" s="151" t="s">
        <v>20</v>
      </c>
      <c r="V37" s="153">
        <f t="shared" ref="V37:W37" si="22">(V35/V31)</f>
        <v>8.1835205992509361E-2</v>
      </c>
      <c r="W37" s="153">
        <f t="shared" si="22"/>
        <v>6.2587482503499298E-2</v>
      </c>
      <c r="X37" s="153">
        <f t="shared" si="20"/>
        <v>0.30753311555443874</v>
      </c>
    </row>
    <row r="38" spans="2:34" ht="15.75" customHeight="1">
      <c r="C38" s="144" t="s">
        <v>289</v>
      </c>
      <c r="D38" s="11">
        <v>8296</v>
      </c>
      <c r="E38" s="154">
        <v>507</v>
      </c>
      <c r="F38" s="11">
        <v>448</v>
      </c>
      <c r="G38" s="11">
        <v>11</v>
      </c>
      <c r="H38" s="11">
        <v>2728</v>
      </c>
      <c r="I38" s="20">
        <f t="shared" si="16"/>
        <v>6.1113789778206362E-2</v>
      </c>
      <c r="J38" s="11"/>
      <c r="K38" s="11"/>
      <c r="L38" s="11"/>
      <c r="M38" s="11"/>
      <c r="O38" s="151" t="s">
        <v>234</v>
      </c>
      <c r="P38" s="155">
        <v>113</v>
      </c>
      <c r="Q38" s="155">
        <v>36</v>
      </c>
      <c r="R38" s="153">
        <f t="shared" si="19"/>
        <v>2.1388888888888888</v>
      </c>
      <c r="S38" s="51"/>
      <c r="U38" s="151" t="s">
        <v>234</v>
      </c>
      <c r="V38" s="155">
        <v>113</v>
      </c>
      <c r="W38" s="155">
        <v>36</v>
      </c>
      <c r="X38" s="153">
        <f t="shared" si="20"/>
        <v>2.1388888888888888</v>
      </c>
      <c r="Z38" s="22"/>
    </row>
    <row r="39" spans="2:34" ht="15.75" customHeight="1">
      <c r="C39" s="144" t="s">
        <v>290</v>
      </c>
      <c r="D39" s="154">
        <v>6914</v>
      </c>
      <c r="E39" s="11">
        <v>536</v>
      </c>
      <c r="F39" s="11">
        <v>447</v>
      </c>
      <c r="G39" s="11">
        <v>12</v>
      </c>
      <c r="H39" s="11">
        <v>2377</v>
      </c>
      <c r="I39" s="20">
        <f t="shared" si="16"/>
        <v>7.7523864622505059E-2</v>
      </c>
      <c r="J39" s="11"/>
      <c r="K39" s="11"/>
      <c r="L39" s="11"/>
      <c r="M39" s="11"/>
    </row>
    <row r="40" spans="2:34" ht="15.75" customHeight="1">
      <c r="C40" s="144" t="s">
        <v>291</v>
      </c>
      <c r="D40" s="11">
        <v>7134</v>
      </c>
      <c r="E40" s="11">
        <v>511</v>
      </c>
      <c r="F40" s="11">
        <v>445</v>
      </c>
      <c r="G40" s="11">
        <v>12</v>
      </c>
      <c r="H40" s="11">
        <v>1936</v>
      </c>
      <c r="I40" s="20">
        <f t="shared" si="16"/>
        <v>7.1628819736473226E-2</v>
      </c>
      <c r="J40" s="11"/>
      <c r="K40" s="11"/>
      <c r="L40" s="11"/>
      <c r="M40" s="11"/>
      <c r="O40" s="132" t="s">
        <v>292</v>
      </c>
      <c r="P40" s="150" t="s">
        <v>258</v>
      </c>
      <c r="Q40" s="150" t="s">
        <v>276</v>
      </c>
      <c r="R40" s="132" t="s">
        <v>185</v>
      </c>
      <c r="S40" s="132" t="s">
        <v>293</v>
      </c>
      <c r="U40" s="132" t="s">
        <v>294</v>
      </c>
      <c r="V40" s="150" t="s">
        <v>258</v>
      </c>
      <c r="W40" s="150" t="s">
        <v>276</v>
      </c>
      <c r="X40" s="132" t="s">
        <v>185</v>
      </c>
      <c r="Y40" s="132" t="s">
        <v>293</v>
      </c>
    </row>
    <row r="41" spans="2:34" ht="15.75" customHeight="1">
      <c r="C41" s="144" t="s">
        <v>295</v>
      </c>
      <c r="D41" s="11">
        <v>6420</v>
      </c>
      <c r="E41" s="11">
        <v>306</v>
      </c>
      <c r="F41" s="11">
        <v>437</v>
      </c>
      <c r="G41" s="11">
        <v>7</v>
      </c>
      <c r="H41" s="11">
        <v>1422</v>
      </c>
      <c r="I41" s="20">
        <f t="shared" si="16"/>
        <v>4.7663551401869161E-2</v>
      </c>
      <c r="J41" s="11"/>
      <c r="K41" s="11"/>
      <c r="L41" s="11"/>
      <c r="M41" s="11"/>
      <c r="O41" s="11" t="s">
        <v>296</v>
      </c>
      <c r="P41" s="11">
        <v>2145</v>
      </c>
      <c r="Q41" s="11">
        <v>1832</v>
      </c>
      <c r="R41" s="27">
        <f t="shared" ref="R41:R47" si="23">(P41/Q41)^(1/1)-1</f>
        <v>0.17085152838427953</v>
      </c>
      <c r="S41" s="27">
        <f t="shared" ref="S41:S47" si="24">P41/$P$49</f>
        <v>0.50974334600760451</v>
      </c>
      <c r="U41" s="11" t="s">
        <v>297</v>
      </c>
      <c r="V41" s="11">
        <v>2102</v>
      </c>
      <c r="W41" s="11">
        <v>2036</v>
      </c>
      <c r="X41" s="27">
        <f t="shared" ref="X41:X47" si="25">(V41/W41)^(1/1)-1</f>
        <v>3.2416502946954751E-2</v>
      </c>
      <c r="Y41" s="27">
        <f t="shared" ref="Y41:Y47" si="26">V41/$V$49</f>
        <v>0.46613740187164593</v>
      </c>
    </row>
    <row r="42" spans="2:34" ht="15.75" customHeight="1">
      <c r="C42" s="144" t="s">
        <v>298</v>
      </c>
      <c r="D42" s="11">
        <v>5358</v>
      </c>
      <c r="E42" s="154">
        <v>-416</v>
      </c>
      <c r="F42" s="11">
        <v>437</v>
      </c>
      <c r="G42" s="11">
        <v>-10</v>
      </c>
      <c r="H42" s="11">
        <v>1420</v>
      </c>
      <c r="I42" s="20">
        <f t="shared" si="16"/>
        <v>-7.764091078760732E-2</v>
      </c>
      <c r="J42" s="11"/>
      <c r="K42" s="11"/>
      <c r="L42" s="11"/>
      <c r="M42" s="11"/>
      <c r="O42" s="11" t="s">
        <v>299</v>
      </c>
      <c r="P42" s="11">
        <v>737</v>
      </c>
      <c r="Q42" s="11">
        <v>668</v>
      </c>
      <c r="R42" s="27">
        <f t="shared" si="23"/>
        <v>0.1032934131736527</v>
      </c>
      <c r="S42" s="27">
        <f t="shared" si="24"/>
        <v>0.1751425855513308</v>
      </c>
      <c r="U42" s="11" t="s">
        <v>300</v>
      </c>
      <c r="V42" s="50">
        <f>263+1054+0.4</f>
        <v>1317.4</v>
      </c>
      <c r="W42" s="50">
        <f>772+228+0.3</f>
        <v>1000.3</v>
      </c>
      <c r="X42" s="27">
        <f t="shared" si="25"/>
        <v>0.317004898530441</v>
      </c>
      <c r="Y42" s="27">
        <f t="shared" si="26"/>
        <v>0.29214529649177279</v>
      </c>
    </row>
    <row r="43" spans="2:34" ht="15.75" customHeight="1">
      <c r="C43" s="144" t="s">
        <v>301</v>
      </c>
      <c r="D43" s="11">
        <v>4408</v>
      </c>
      <c r="E43" s="154">
        <v>-80</v>
      </c>
      <c r="F43" s="11">
        <v>405</v>
      </c>
      <c r="G43" s="11">
        <v>-2</v>
      </c>
      <c r="H43" s="11">
        <v>1126</v>
      </c>
      <c r="I43" s="20">
        <f t="shared" si="16"/>
        <v>-1.8148820326678767E-2</v>
      </c>
      <c r="J43" s="11"/>
      <c r="K43" s="11"/>
      <c r="L43" s="11"/>
      <c r="M43" s="11"/>
      <c r="O43" s="11" t="s">
        <v>302</v>
      </c>
      <c r="P43" s="11">
        <v>183</v>
      </c>
      <c r="Q43" s="11">
        <v>463</v>
      </c>
      <c r="R43" s="27">
        <f t="shared" si="23"/>
        <v>-0.60475161987041037</v>
      </c>
      <c r="S43" s="27">
        <f t="shared" si="24"/>
        <v>4.3488593155893533E-2</v>
      </c>
      <c r="U43" s="11" t="s">
        <v>303</v>
      </c>
      <c r="V43" s="11">
        <v>131</v>
      </c>
      <c r="W43" s="11">
        <v>151</v>
      </c>
      <c r="X43" s="27">
        <f t="shared" si="25"/>
        <v>-0.13245033112582782</v>
      </c>
      <c r="Y43" s="27">
        <f t="shared" si="26"/>
        <v>2.9050427994855195E-2</v>
      </c>
    </row>
    <row r="44" spans="2:34" ht="15.75" customHeight="1">
      <c r="C44" s="144" t="s">
        <v>304</v>
      </c>
      <c r="D44" s="154">
        <v>3695</v>
      </c>
      <c r="E44" s="11">
        <v>144</v>
      </c>
      <c r="F44" s="11">
        <v>404</v>
      </c>
      <c r="G44" s="11">
        <v>4</v>
      </c>
      <c r="H44" s="11">
        <v>1269</v>
      </c>
      <c r="I44" s="20">
        <f t="shared" si="16"/>
        <v>3.8971583220568339E-2</v>
      </c>
      <c r="J44" s="11"/>
      <c r="K44" s="11"/>
      <c r="L44" s="11"/>
      <c r="M44" s="11"/>
      <c r="O44" s="11" t="s">
        <v>305</v>
      </c>
      <c r="P44" s="11">
        <v>313</v>
      </c>
      <c r="Q44" s="11">
        <v>279</v>
      </c>
      <c r="R44" s="27">
        <f t="shared" si="23"/>
        <v>0.12186379928315416</v>
      </c>
      <c r="S44" s="27">
        <f t="shared" si="24"/>
        <v>7.4382129277566544E-2</v>
      </c>
      <c r="U44" s="11" t="s">
        <v>306</v>
      </c>
      <c r="V44" s="11">
        <v>116</v>
      </c>
      <c r="W44" s="11">
        <v>106</v>
      </c>
      <c r="X44" s="27">
        <f t="shared" si="25"/>
        <v>9.4339622641509413E-2</v>
      </c>
      <c r="Y44" s="27">
        <f t="shared" si="26"/>
        <v>2.5724043109948112E-2</v>
      </c>
    </row>
    <row r="45" spans="2:34" ht="15.75" customHeight="1">
      <c r="C45" s="144" t="s">
        <v>307</v>
      </c>
      <c r="D45" s="11">
        <v>3749</v>
      </c>
      <c r="E45" s="154">
        <v>24</v>
      </c>
      <c r="F45" s="11">
        <v>403</v>
      </c>
      <c r="G45" s="11">
        <v>1</v>
      </c>
      <c r="H45" s="11">
        <v>1200</v>
      </c>
      <c r="I45" s="20">
        <f t="shared" si="16"/>
        <v>6.4017071218991735E-3</v>
      </c>
      <c r="J45" s="11"/>
      <c r="K45" s="11"/>
      <c r="L45" s="11"/>
      <c r="M45" s="11"/>
      <c r="O45" s="11" t="s">
        <v>308</v>
      </c>
      <c r="P45" s="11">
        <v>224</v>
      </c>
      <c r="Q45" s="11">
        <v>207</v>
      </c>
      <c r="R45" s="27">
        <f t="shared" si="23"/>
        <v>8.212560386473422E-2</v>
      </c>
      <c r="S45" s="27">
        <f t="shared" si="24"/>
        <v>5.3231939163498096E-2</v>
      </c>
      <c r="U45" s="11" t="s">
        <v>309</v>
      </c>
      <c r="V45" s="11">
        <f>22+179</f>
        <v>201</v>
      </c>
      <c r="W45" s="11">
        <f>17+151</f>
        <v>168</v>
      </c>
      <c r="X45" s="27">
        <f t="shared" si="25"/>
        <v>0.1964285714285714</v>
      </c>
      <c r="Y45" s="27">
        <f t="shared" si="26"/>
        <v>4.4573557457754917E-2</v>
      </c>
    </row>
    <row r="46" spans="2:34" ht="15.75" customHeight="1">
      <c r="C46" s="144" t="s">
        <v>54</v>
      </c>
      <c r="D46" s="11">
        <v>3601</v>
      </c>
      <c r="E46" s="11">
        <v>103</v>
      </c>
      <c r="F46" s="11">
        <v>377</v>
      </c>
      <c r="G46" s="11">
        <v>3</v>
      </c>
      <c r="H46" s="11">
        <v>699</v>
      </c>
      <c r="I46" s="20">
        <f t="shared" si="16"/>
        <v>2.8603165787281309E-2</v>
      </c>
      <c r="J46" s="11"/>
      <c r="K46" s="11"/>
      <c r="L46" s="11"/>
      <c r="M46" s="11"/>
      <c r="O46" s="11" t="s">
        <v>310</v>
      </c>
      <c r="P46" s="11">
        <v>556</v>
      </c>
      <c r="Q46" s="11">
        <v>78</v>
      </c>
      <c r="R46" s="27">
        <f t="shared" si="23"/>
        <v>6.1282051282051286</v>
      </c>
      <c r="S46" s="27">
        <f t="shared" si="24"/>
        <v>0.13212927756653992</v>
      </c>
      <c r="U46" s="11" t="s">
        <v>311</v>
      </c>
      <c r="V46" s="11">
        <v>20</v>
      </c>
      <c r="W46" s="11">
        <v>8</v>
      </c>
      <c r="X46" s="27">
        <f t="shared" si="25"/>
        <v>1.5</v>
      </c>
      <c r="Y46" s="27">
        <f t="shared" si="26"/>
        <v>4.4351798465427777E-3</v>
      </c>
    </row>
    <row r="47" spans="2:34" ht="15.75" customHeight="1">
      <c r="C47" s="144" t="s">
        <v>312</v>
      </c>
      <c r="D47" s="11">
        <v>3004</v>
      </c>
      <c r="E47" s="11">
        <v>68</v>
      </c>
      <c r="F47" s="11">
        <v>336</v>
      </c>
      <c r="G47" s="11">
        <v>2</v>
      </c>
      <c r="H47" s="11">
        <v>457</v>
      </c>
      <c r="I47" s="20">
        <f t="shared" si="16"/>
        <v>2.2636484687083888E-2</v>
      </c>
      <c r="J47" s="11"/>
      <c r="K47" s="11"/>
      <c r="L47" s="11"/>
      <c r="M47" s="11"/>
      <c r="O47" s="11" t="s">
        <v>313</v>
      </c>
      <c r="P47" s="11">
        <v>50</v>
      </c>
      <c r="Q47" s="11">
        <v>135</v>
      </c>
      <c r="R47" s="27">
        <f t="shared" si="23"/>
        <v>-0.62962962962962965</v>
      </c>
      <c r="S47" s="27">
        <f t="shared" si="24"/>
        <v>1.1882129277566539E-2</v>
      </c>
      <c r="U47" s="1" t="s">
        <v>314</v>
      </c>
      <c r="V47" s="1">
        <v>622</v>
      </c>
      <c r="W47" s="1">
        <v>490</v>
      </c>
      <c r="X47" s="27">
        <f t="shared" si="25"/>
        <v>0.26938775510204072</v>
      </c>
      <c r="Y47" s="27">
        <f t="shared" si="26"/>
        <v>0.13793409322748038</v>
      </c>
    </row>
    <row r="48" spans="2:34" ht="15.75" customHeight="1">
      <c r="C48" s="144" t="s">
        <v>315</v>
      </c>
      <c r="D48" s="11">
        <v>1592</v>
      </c>
      <c r="E48" s="11">
        <v>50</v>
      </c>
      <c r="F48" s="11">
        <v>245</v>
      </c>
      <c r="G48" s="11">
        <v>2</v>
      </c>
      <c r="H48" s="11">
        <v>128</v>
      </c>
      <c r="I48" s="20">
        <f t="shared" si="16"/>
        <v>3.1407035175879394E-2</v>
      </c>
      <c r="J48" s="11"/>
      <c r="K48" s="11"/>
      <c r="L48" s="11"/>
      <c r="M48" s="11"/>
    </row>
    <row r="49" spans="3:25" ht="15.75" customHeight="1">
      <c r="C49" s="144" t="s">
        <v>316</v>
      </c>
      <c r="D49" s="11">
        <v>885</v>
      </c>
      <c r="E49" s="11">
        <v>48</v>
      </c>
      <c r="F49" s="11">
        <v>220</v>
      </c>
      <c r="G49" s="11">
        <v>2</v>
      </c>
      <c r="H49" s="11">
        <v>29</v>
      </c>
      <c r="I49" s="20">
        <f t="shared" si="16"/>
        <v>5.4237288135593219E-2</v>
      </c>
      <c r="J49" s="11"/>
      <c r="K49" s="11"/>
      <c r="L49" s="11"/>
      <c r="M49" s="11"/>
      <c r="O49" s="156" t="s">
        <v>317</v>
      </c>
      <c r="P49" s="156">
        <f t="shared" ref="P49:Q49" si="27">SUM(P41:P47)</f>
        <v>4208</v>
      </c>
      <c r="Q49" s="156">
        <f t="shared" si="27"/>
        <v>3662</v>
      </c>
      <c r="R49" s="157">
        <f>(P49/Q49)^(1/1)-1</f>
        <v>0.14909885308574555</v>
      </c>
      <c r="S49" s="158">
        <f>P49/$P$49</f>
        <v>1</v>
      </c>
      <c r="U49" s="156" t="s">
        <v>318</v>
      </c>
      <c r="V49" s="159">
        <f t="shared" ref="V49:W49" si="28">SUM(V41:V47)</f>
        <v>4509.3999999999996</v>
      </c>
      <c r="W49" s="159">
        <f t="shared" si="28"/>
        <v>3959.3</v>
      </c>
      <c r="X49" s="157">
        <f>(V49/W49)^(1/1)-1</f>
        <v>0.13893870128558072</v>
      </c>
      <c r="Y49" s="27">
        <f>V49/$V$49</f>
        <v>1</v>
      </c>
    </row>
    <row r="50" spans="3:25" ht="15.75" customHeight="1">
      <c r="C50" s="144" t="s">
        <v>319</v>
      </c>
      <c r="D50" s="11">
        <v>507</v>
      </c>
      <c r="E50" s="154">
        <v>32</v>
      </c>
      <c r="F50" s="11">
        <v>220</v>
      </c>
      <c r="G50" s="11">
        <v>1</v>
      </c>
      <c r="H50" s="11">
        <v>6</v>
      </c>
      <c r="I50" s="20">
        <f t="shared" si="16"/>
        <v>6.3116370808678504E-2</v>
      </c>
      <c r="J50" s="11"/>
      <c r="K50" s="11"/>
      <c r="L50" s="11"/>
      <c r="M50" s="11"/>
    </row>
    <row r="51" spans="3:25" ht="15.75" customHeight="1">
      <c r="C51" s="144" t="s">
        <v>320</v>
      </c>
      <c r="D51" s="11">
        <v>208</v>
      </c>
      <c r="E51" s="11">
        <v>33</v>
      </c>
      <c r="F51" s="11">
        <v>110</v>
      </c>
      <c r="G51" s="11">
        <v>3</v>
      </c>
      <c r="H51" s="11">
        <v>3</v>
      </c>
      <c r="I51" s="20">
        <f t="shared" si="16"/>
        <v>0.15865384615384615</v>
      </c>
      <c r="J51" s="11"/>
      <c r="K51" s="11"/>
      <c r="L51" s="11"/>
      <c r="M51" s="11"/>
    </row>
    <row r="52" spans="3:25" ht="15.75" customHeight="1">
      <c r="C52" s="28"/>
      <c r="X52" s="122"/>
      <c r="Y52" s="51"/>
    </row>
    <row r="53" spans="3:25" ht="15.75" customHeight="1">
      <c r="C53" s="28"/>
      <c r="V53" s="23"/>
      <c r="W53" s="23"/>
      <c r="X53" s="122"/>
      <c r="Y53" s="51"/>
    </row>
    <row r="54" spans="3:25" ht="15.75" customHeight="1">
      <c r="C54" s="28"/>
      <c r="X54" s="122"/>
      <c r="Y54" s="51"/>
    </row>
    <row r="55" spans="3:25" ht="15.75" customHeight="1">
      <c r="C55" s="28"/>
      <c r="X55" s="122"/>
      <c r="Y55" s="51"/>
    </row>
    <row r="56" spans="3:25" ht="15.75" customHeight="1">
      <c r="C56" s="28"/>
      <c r="X56" s="122"/>
      <c r="Y56" s="51"/>
    </row>
    <row r="57" spans="3:25" ht="15.75" customHeight="1">
      <c r="C57" s="28"/>
      <c r="X57" s="122"/>
      <c r="Y57" s="51"/>
    </row>
    <row r="58" spans="3:25" ht="15.75" customHeight="1">
      <c r="C58" s="28"/>
      <c r="X58" s="122"/>
      <c r="Y58" s="51"/>
    </row>
    <row r="59" spans="3:25" ht="15.75" customHeight="1">
      <c r="C59" s="28"/>
    </row>
    <row r="60" spans="3:25" ht="15.75" customHeight="1">
      <c r="C60" s="28"/>
      <c r="V60" s="23"/>
      <c r="W60" s="23"/>
      <c r="X60" s="51"/>
      <c r="Y60" s="51"/>
    </row>
    <row r="61" spans="3:25" ht="15.75" customHeight="1">
      <c r="C61" s="28"/>
    </row>
    <row r="62" spans="3:25" ht="15.75" customHeight="1">
      <c r="C62" s="28"/>
    </row>
    <row r="63" spans="3:25" ht="15.75" customHeight="1">
      <c r="C63" s="28"/>
    </row>
    <row r="64" spans="3:25" ht="15.75" customHeight="1">
      <c r="C64" s="28"/>
    </row>
    <row r="65" spans="3:3" ht="15.75" customHeight="1">
      <c r="C65" s="28"/>
    </row>
    <row r="66" spans="3:3" ht="15.75" customHeight="1">
      <c r="C66" s="28"/>
    </row>
    <row r="67" spans="3:3" ht="15.75" customHeight="1">
      <c r="C67" s="28"/>
    </row>
    <row r="68" spans="3:3" ht="15.75" customHeight="1">
      <c r="C68" s="28"/>
    </row>
    <row r="69" spans="3:3" ht="15.75" customHeight="1">
      <c r="C69" s="28"/>
    </row>
    <row r="70" spans="3:3" ht="15.75" customHeight="1">
      <c r="C70" s="28"/>
    </row>
    <row r="71" spans="3:3" ht="15.75" customHeight="1">
      <c r="C71" s="28"/>
    </row>
    <row r="72" spans="3:3" ht="15.75" customHeight="1">
      <c r="C72" s="28"/>
    </row>
    <row r="73" spans="3:3" ht="15.75" customHeight="1">
      <c r="C73" s="28"/>
    </row>
    <row r="74" spans="3:3" ht="15.75" customHeight="1">
      <c r="C74" s="28"/>
    </row>
    <row r="75" spans="3:3" ht="15.75" customHeight="1">
      <c r="C75" s="28"/>
    </row>
    <row r="76" spans="3:3" ht="15.75" customHeight="1">
      <c r="C76" s="28"/>
    </row>
    <row r="77" spans="3:3" ht="15.75" customHeight="1">
      <c r="C77" s="28"/>
    </row>
    <row r="78" spans="3:3" ht="15.75" customHeight="1">
      <c r="C78" s="28"/>
    </row>
    <row r="79" spans="3:3" ht="15.75" customHeight="1">
      <c r="C79" s="28"/>
    </row>
    <row r="80" spans="3:3" ht="15.75" customHeight="1">
      <c r="C80" s="28"/>
    </row>
    <row r="81" spans="2:17" ht="15.75" customHeight="1">
      <c r="C81" s="28"/>
    </row>
    <row r="82" spans="2:17" ht="15.75" customHeight="1">
      <c r="C82" s="28"/>
    </row>
    <row r="83" spans="2:17" ht="15.75" customHeight="1">
      <c r="C83" s="28"/>
    </row>
    <row r="84" spans="2:17" ht="15.75" customHeight="1">
      <c r="C84" s="28"/>
    </row>
    <row r="85" spans="2:17" ht="15.75" customHeight="1">
      <c r="C85" s="28"/>
    </row>
    <row r="86" spans="2:17" ht="15.75" customHeight="1">
      <c r="C86" s="28"/>
    </row>
    <row r="87" spans="2:17" ht="15.75" customHeight="1">
      <c r="C87" s="28"/>
    </row>
    <row r="88" spans="2:17" ht="15.75" customHeight="1">
      <c r="B88" s="174" t="s">
        <v>321</v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</row>
    <row r="89" spans="2:17" ht="15.75" customHeight="1"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</row>
    <row r="90" spans="2:17" ht="15.75" customHeight="1"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</row>
    <row r="91" spans="2:17" ht="15.75" customHeight="1">
      <c r="C91" s="28"/>
    </row>
    <row r="92" spans="2:17" ht="15.75" customHeight="1">
      <c r="C92" s="28"/>
    </row>
    <row r="93" spans="2:17" ht="15.75" customHeight="1">
      <c r="C93" s="28"/>
    </row>
    <row r="94" spans="2:17" ht="15.75" customHeight="1">
      <c r="C94" s="28"/>
    </row>
    <row r="95" spans="2:17" ht="15.75" customHeight="1">
      <c r="C95" s="28"/>
    </row>
    <row r="96" spans="2:17" ht="15.75" customHeight="1">
      <c r="C96" s="28"/>
    </row>
    <row r="97" spans="3:3" ht="15.75" customHeight="1">
      <c r="C97" s="28"/>
    </row>
    <row r="98" spans="3:3" ht="15.75" customHeight="1">
      <c r="C98" s="28"/>
    </row>
    <row r="99" spans="3:3" ht="15.75" customHeight="1">
      <c r="C99" s="28"/>
    </row>
    <row r="100" spans="3:3" ht="15.75" customHeight="1">
      <c r="C100" s="28"/>
    </row>
    <row r="101" spans="3:3" ht="15.75" customHeight="1">
      <c r="C101" s="28"/>
    </row>
    <row r="102" spans="3:3" ht="15.75" customHeight="1">
      <c r="C102" s="28"/>
    </row>
    <row r="103" spans="3:3" ht="15.75" customHeight="1">
      <c r="C103" s="28"/>
    </row>
    <row r="104" spans="3:3" ht="15.75" customHeight="1">
      <c r="C104" s="28"/>
    </row>
    <row r="105" spans="3:3" ht="15.75" customHeight="1">
      <c r="C105" s="28"/>
    </row>
    <row r="106" spans="3:3" ht="15.75" customHeight="1">
      <c r="C106" s="28"/>
    </row>
    <row r="107" spans="3:3" ht="15.75" customHeight="1">
      <c r="C107" s="28"/>
    </row>
    <row r="108" spans="3:3" ht="15.75" customHeight="1">
      <c r="C108" s="28"/>
    </row>
    <row r="109" spans="3:3" ht="15.75" customHeight="1">
      <c r="C109" s="28"/>
    </row>
    <row r="110" spans="3:3" ht="15.75" customHeight="1">
      <c r="C110" s="28"/>
    </row>
    <row r="111" spans="3:3" ht="15.75" customHeight="1">
      <c r="C111" s="28"/>
    </row>
    <row r="112" spans="3:3" ht="15.75" customHeight="1">
      <c r="C112" s="28"/>
    </row>
    <row r="113" spans="3:3" ht="15.75" customHeight="1">
      <c r="C113" s="28"/>
    </row>
    <row r="114" spans="3:3" ht="15.75" customHeight="1">
      <c r="C114" s="28"/>
    </row>
    <row r="115" spans="3:3" ht="15.75" customHeight="1">
      <c r="C115" s="28"/>
    </row>
    <row r="116" spans="3:3" ht="15.75" customHeight="1">
      <c r="C116" s="28"/>
    </row>
    <row r="117" spans="3:3" ht="15.75" customHeight="1">
      <c r="C117" s="28"/>
    </row>
    <row r="118" spans="3:3" ht="15.75" customHeight="1">
      <c r="C118" s="28"/>
    </row>
    <row r="119" spans="3:3" ht="15.75" customHeight="1">
      <c r="C119" s="28"/>
    </row>
    <row r="120" spans="3:3" ht="15.75" customHeight="1">
      <c r="C120" s="28"/>
    </row>
    <row r="121" spans="3:3" ht="15.75" customHeight="1">
      <c r="C121" s="28"/>
    </row>
    <row r="122" spans="3:3" ht="15.75" customHeight="1">
      <c r="C122" s="28"/>
    </row>
    <row r="123" spans="3:3" ht="15.75" customHeight="1">
      <c r="C123" s="28"/>
    </row>
    <row r="124" spans="3:3" ht="15.75" customHeight="1">
      <c r="C124" s="28"/>
    </row>
    <row r="125" spans="3:3" ht="15.75" customHeight="1">
      <c r="C125" s="28"/>
    </row>
    <row r="126" spans="3:3" ht="15.75" customHeight="1">
      <c r="C126" s="28"/>
    </row>
    <row r="127" spans="3:3" ht="15.75" customHeight="1">
      <c r="C127" s="28"/>
    </row>
    <row r="128" spans="3:3" ht="15.75" customHeight="1">
      <c r="C128" s="28"/>
    </row>
    <row r="129" spans="3:3" ht="15.75" customHeight="1">
      <c r="C129" s="28"/>
    </row>
    <row r="130" spans="3:3" ht="15.75" customHeight="1">
      <c r="C130" s="28"/>
    </row>
    <row r="131" spans="3:3" ht="15.75" customHeight="1">
      <c r="C131" s="28"/>
    </row>
    <row r="132" spans="3:3" ht="15.75" customHeight="1">
      <c r="C132" s="28"/>
    </row>
    <row r="133" spans="3:3" ht="15.75" customHeight="1">
      <c r="C133" s="28"/>
    </row>
    <row r="134" spans="3:3" ht="15.75" customHeight="1">
      <c r="C134" s="28"/>
    </row>
    <row r="135" spans="3:3" ht="15.75" customHeight="1">
      <c r="C135" s="28"/>
    </row>
    <row r="136" spans="3:3" ht="15.75" customHeight="1">
      <c r="C136" s="28"/>
    </row>
    <row r="137" spans="3:3" ht="15.75" customHeight="1">
      <c r="C137" s="28"/>
    </row>
    <row r="138" spans="3:3" ht="15.75" customHeight="1">
      <c r="C138" s="28"/>
    </row>
    <row r="139" spans="3:3" ht="15.75" customHeight="1">
      <c r="C139" s="28"/>
    </row>
    <row r="140" spans="3:3" ht="15.75" customHeight="1">
      <c r="C140" s="28"/>
    </row>
    <row r="141" spans="3:3" ht="15.75" customHeight="1">
      <c r="C141" s="28"/>
    </row>
    <row r="142" spans="3:3" ht="15.75" customHeight="1">
      <c r="C142" s="28"/>
    </row>
    <row r="143" spans="3:3" ht="15.75" customHeight="1">
      <c r="C143" s="28"/>
    </row>
    <row r="144" spans="3:3" ht="15.75" customHeight="1">
      <c r="C144" s="28"/>
    </row>
    <row r="145" spans="3:3" ht="15.75" customHeight="1">
      <c r="C145" s="28"/>
    </row>
    <row r="146" spans="3:3" ht="15.75" customHeight="1">
      <c r="C146" s="28"/>
    </row>
    <row r="147" spans="3:3" ht="15.75" customHeight="1">
      <c r="C147" s="28"/>
    </row>
    <row r="148" spans="3:3" ht="15.75" customHeight="1">
      <c r="C148" s="28"/>
    </row>
    <row r="149" spans="3:3" ht="15.75" customHeight="1">
      <c r="C149" s="28"/>
    </row>
    <row r="150" spans="3:3" ht="15.75" customHeight="1">
      <c r="C150" s="28"/>
    </row>
    <row r="151" spans="3:3" ht="15.75" customHeight="1">
      <c r="C151" s="28"/>
    </row>
    <row r="152" spans="3:3" ht="15.75" customHeight="1">
      <c r="C152" s="28"/>
    </row>
    <row r="153" spans="3:3" ht="15.75" customHeight="1">
      <c r="C153" s="28"/>
    </row>
    <row r="154" spans="3:3" ht="15.75" customHeight="1">
      <c r="C154" s="28"/>
    </row>
    <row r="155" spans="3:3" ht="15.75" customHeight="1">
      <c r="C155" s="28"/>
    </row>
    <row r="156" spans="3:3" ht="15.75" customHeight="1">
      <c r="C156" s="28"/>
    </row>
    <row r="157" spans="3:3" ht="15.75" customHeight="1">
      <c r="C157" s="28"/>
    </row>
    <row r="158" spans="3:3" ht="15.75" customHeight="1">
      <c r="C158" s="28"/>
    </row>
    <row r="159" spans="3:3" ht="15.75" customHeight="1">
      <c r="C159" s="28"/>
    </row>
    <row r="160" spans="3:3" ht="15.75" customHeight="1">
      <c r="C160" s="28"/>
    </row>
    <row r="161" spans="3:3" ht="15.75" customHeight="1">
      <c r="C161" s="28"/>
    </row>
    <row r="162" spans="3:3" ht="15.75" customHeight="1">
      <c r="C162" s="28"/>
    </row>
    <row r="163" spans="3:3" ht="15.75" customHeight="1">
      <c r="C163" s="28"/>
    </row>
    <row r="164" spans="3:3" ht="15.75" customHeight="1">
      <c r="C164" s="28"/>
    </row>
    <row r="165" spans="3:3" ht="15.75" customHeight="1">
      <c r="C165" s="28"/>
    </row>
    <row r="166" spans="3:3" ht="15.75" customHeight="1">
      <c r="C166" s="28"/>
    </row>
    <row r="167" spans="3:3" ht="15.75" customHeight="1">
      <c r="C167" s="28"/>
    </row>
    <row r="168" spans="3:3" ht="15.75" customHeight="1">
      <c r="C168" s="28"/>
    </row>
    <row r="169" spans="3:3" ht="15.75" customHeight="1">
      <c r="C169" s="28"/>
    </row>
    <row r="170" spans="3:3" ht="15.75" customHeight="1">
      <c r="C170" s="28"/>
    </row>
    <row r="171" spans="3:3" ht="15.75" customHeight="1">
      <c r="C171" s="28"/>
    </row>
    <row r="172" spans="3:3" ht="15.75" customHeight="1">
      <c r="C172" s="28"/>
    </row>
    <row r="173" spans="3:3" ht="15.75" customHeight="1">
      <c r="C173" s="28"/>
    </row>
    <row r="174" spans="3:3" ht="15.75" customHeight="1">
      <c r="C174" s="28"/>
    </row>
    <row r="175" spans="3:3" ht="15.75" customHeight="1">
      <c r="C175" s="28"/>
    </row>
    <row r="176" spans="3:3" ht="15.75" customHeight="1">
      <c r="C176" s="28"/>
    </row>
    <row r="177" spans="3:3" ht="15.75" customHeight="1">
      <c r="C177" s="28"/>
    </row>
    <row r="178" spans="3:3" ht="15.75" customHeight="1">
      <c r="C178" s="28"/>
    </row>
    <row r="179" spans="3:3" ht="15.75" customHeight="1">
      <c r="C179" s="28"/>
    </row>
    <row r="180" spans="3:3" ht="15.75" customHeight="1">
      <c r="C180" s="28"/>
    </row>
    <row r="181" spans="3:3" ht="15.75" customHeight="1">
      <c r="C181" s="28"/>
    </row>
    <row r="182" spans="3:3" ht="15.75" customHeight="1">
      <c r="C182" s="28"/>
    </row>
    <row r="183" spans="3:3" ht="15.75" customHeight="1">
      <c r="C183" s="28"/>
    </row>
    <row r="184" spans="3:3" ht="15.75" customHeight="1">
      <c r="C184" s="28"/>
    </row>
    <row r="185" spans="3:3" ht="15.75" customHeight="1">
      <c r="C185" s="28"/>
    </row>
    <row r="186" spans="3:3" ht="15.75" customHeight="1">
      <c r="C186" s="28"/>
    </row>
    <row r="187" spans="3:3" ht="15.75" customHeight="1">
      <c r="C187" s="28"/>
    </row>
    <row r="188" spans="3:3" ht="15.75" customHeight="1">
      <c r="C188" s="28"/>
    </row>
    <row r="189" spans="3:3" ht="15.75" customHeight="1">
      <c r="C189" s="28"/>
    </row>
    <row r="190" spans="3:3" ht="15.75" customHeight="1">
      <c r="C190" s="28"/>
    </row>
    <row r="191" spans="3:3" ht="15.75" customHeight="1">
      <c r="C191" s="28"/>
    </row>
    <row r="192" spans="3:3" ht="15.75" customHeight="1">
      <c r="C192" s="28"/>
    </row>
    <row r="193" spans="3:3" ht="15.75" customHeight="1">
      <c r="C193" s="28"/>
    </row>
    <row r="194" spans="3:3" ht="15.75" customHeight="1">
      <c r="C194" s="28"/>
    </row>
    <row r="195" spans="3:3" ht="15.75" customHeight="1">
      <c r="C195" s="28"/>
    </row>
    <row r="196" spans="3:3" ht="15.75" customHeight="1">
      <c r="C196" s="28"/>
    </row>
    <row r="197" spans="3:3" ht="15.75" customHeight="1">
      <c r="C197" s="28"/>
    </row>
    <row r="198" spans="3:3" ht="15.75" customHeight="1">
      <c r="C198" s="28"/>
    </row>
    <row r="199" spans="3:3" ht="15.75" customHeight="1">
      <c r="C199" s="28"/>
    </row>
    <row r="200" spans="3:3" ht="15.75" customHeight="1">
      <c r="C200" s="28"/>
    </row>
    <row r="201" spans="3:3" ht="15.75" customHeight="1">
      <c r="C201" s="28"/>
    </row>
    <row r="202" spans="3:3" ht="15.75" customHeight="1">
      <c r="C202" s="28"/>
    </row>
    <row r="203" spans="3:3" ht="15.75" customHeight="1">
      <c r="C203" s="28"/>
    </row>
    <row r="204" spans="3:3" ht="15.75" customHeight="1">
      <c r="C204" s="28"/>
    </row>
    <row r="205" spans="3:3" ht="15.75" customHeight="1">
      <c r="C205" s="28"/>
    </row>
    <row r="206" spans="3:3" ht="15.75" customHeight="1">
      <c r="C206" s="28"/>
    </row>
    <row r="207" spans="3:3" ht="15.75" customHeight="1">
      <c r="C207" s="28"/>
    </row>
    <row r="208" spans="3:3" ht="15.75" customHeight="1">
      <c r="C208" s="28"/>
    </row>
    <row r="209" spans="3:3" ht="15.75" customHeight="1">
      <c r="C209" s="28"/>
    </row>
    <row r="210" spans="3:3" ht="15.75" customHeight="1">
      <c r="C210" s="28"/>
    </row>
    <row r="211" spans="3:3" ht="15.75" customHeight="1">
      <c r="C211" s="28"/>
    </row>
    <row r="212" spans="3:3" ht="15.75" customHeight="1">
      <c r="C212" s="28"/>
    </row>
    <row r="213" spans="3:3" ht="15.75" customHeight="1">
      <c r="C213" s="28"/>
    </row>
    <row r="214" spans="3:3" ht="15.75" customHeight="1">
      <c r="C214" s="28"/>
    </row>
    <row r="215" spans="3:3" ht="15.75" customHeight="1">
      <c r="C215" s="28"/>
    </row>
    <row r="216" spans="3:3" ht="15.75" customHeight="1">
      <c r="C216" s="28"/>
    </row>
    <row r="217" spans="3:3" ht="15.75" customHeight="1">
      <c r="C217" s="28"/>
    </row>
    <row r="218" spans="3:3" ht="15.75" customHeight="1">
      <c r="C218" s="28"/>
    </row>
    <row r="219" spans="3:3" ht="15.75" customHeight="1">
      <c r="C219" s="28"/>
    </row>
    <row r="220" spans="3:3" ht="15.75" customHeight="1">
      <c r="C220" s="28"/>
    </row>
    <row r="221" spans="3:3" ht="15.75" customHeight="1">
      <c r="C221" s="28"/>
    </row>
    <row r="222" spans="3:3" ht="15.75" customHeight="1">
      <c r="C222" s="28"/>
    </row>
    <row r="223" spans="3:3" ht="15.75" customHeight="1">
      <c r="C223" s="28"/>
    </row>
    <row r="224" spans="3:3" ht="15.75" customHeight="1">
      <c r="C224" s="28"/>
    </row>
    <row r="225" spans="3:3" ht="15.75" customHeight="1">
      <c r="C225" s="28"/>
    </row>
    <row r="226" spans="3:3" ht="15.75" customHeight="1">
      <c r="C226" s="28"/>
    </row>
    <row r="227" spans="3:3" ht="15.75" customHeight="1">
      <c r="C227" s="28"/>
    </row>
    <row r="228" spans="3:3" ht="15.75" customHeight="1">
      <c r="C228" s="28"/>
    </row>
    <row r="229" spans="3:3" ht="15.75" customHeight="1">
      <c r="C229" s="28"/>
    </row>
    <row r="230" spans="3:3" ht="15.75" customHeight="1">
      <c r="C230" s="28"/>
    </row>
    <row r="231" spans="3:3" ht="15.75" customHeight="1">
      <c r="C231" s="28"/>
    </row>
    <row r="232" spans="3:3" ht="15.75" customHeight="1">
      <c r="C232" s="28"/>
    </row>
    <row r="233" spans="3:3" ht="15.75" customHeight="1">
      <c r="C233" s="28"/>
    </row>
    <row r="234" spans="3:3" ht="15.75" customHeight="1">
      <c r="C234" s="28"/>
    </row>
    <row r="235" spans="3:3" ht="15.75" customHeight="1">
      <c r="C235" s="28"/>
    </row>
    <row r="236" spans="3:3" ht="15.75" customHeight="1">
      <c r="C236" s="28"/>
    </row>
    <row r="237" spans="3:3" ht="15.75" customHeight="1">
      <c r="C237" s="28"/>
    </row>
    <row r="238" spans="3:3" ht="15.75" customHeight="1">
      <c r="C238" s="28"/>
    </row>
    <row r="239" spans="3:3" ht="15.75" customHeight="1">
      <c r="C239" s="28"/>
    </row>
    <row r="240" spans="3:3" ht="15.75" customHeight="1">
      <c r="C240" s="28"/>
    </row>
    <row r="241" spans="3:3" ht="15.75" customHeight="1">
      <c r="C241" s="28"/>
    </row>
    <row r="242" spans="3:3" ht="15.75" customHeight="1">
      <c r="C242" s="28"/>
    </row>
    <row r="243" spans="3:3" ht="15.75" customHeight="1">
      <c r="C243" s="28"/>
    </row>
    <row r="244" spans="3:3" ht="15.75" customHeight="1">
      <c r="C244" s="28"/>
    </row>
    <row r="245" spans="3:3" ht="15.75" customHeight="1">
      <c r="C245" s="28"/>
    </row>
    <row r="246" spans="3:3" ht="15.75" customHeight="1">
      <c r="C246" s="28"/>
    </row>
    <row r="247" spans="3:3" ht="15.75" customHeight="1">
      <c r="C247" s="28"/>
    </row>
    <row r="248" spans="3:3" ht="15.75" customHeight="1">
      <c r="C248" s="28"/>
    </row>
    <row r="249" spans="3:3" ht="15.75" customHeight="1">
      <c r="C249" s="28"/>
    </row>
    <row r="250" spans="3:3" ht="15.75" customHeight="1">
      <c r="C250" s="28"/>
    </row>
    <row r="251" spans="3:3" ht="15.75" customHeight="1">
      <c r="C251" s="28"/>
    </row>
    <row r="252" spans="3:3" ht="15.75" customHeight="1">
      <c r="C252" s="28"/>
    </row>
    <row r="253" spans="3:3" ht="15.75" customHeight="1">
      <c r="C253" s="28"/>
    </row>
    <row r="254" spans="3:3" ht="15.75" customHeight="1">
      <c r="C254" s="28"/>
    </row>
    <row r="255" spans="3:3" ht="15.75" customHeight="1">
      <c r="C255" s="28"/>
    </row>
    <row r="256" spans="3:3" ht="15.75" customHeight="1">
      <c r="C256" s="28"/>
    </row>
    <row r="257" spans="3:3" ht="15.75" customHeight="1">
      <c r="C257" s="28"/>
    </row>
    <row r="258" spans="3:3" ht="15.75" customHeight="1">
      <c r="C258" s="28"/>
    </row>
    <row r="259" spans="3:3" ht="15.75" customHeight="1">
      <c r="C259" s="28"/>
    </row>
    <row r="260" spans="3:3" ht="15.75" customHeight="1">
      <c r="C260" s="28"/>
    </row>
    <row r="261" spans="3:3" ht="15.75" customHeight="1">
      <c r="C261" s="28"/>
    </row>
    <row r="262" spans="3:3" ht="15.75" customHeight="1">
      <c r="C262" s="28"/>
    </row>
    <row r="263" spans="3:3" ht="15.75" customHeight="1">
      <c r="C263" s="28"/>
    </row>
    <row r="264" spans="3:3" ht="15.75" customHeight="1">
      <c r="C264" s="28"/>
    </row>
    <row r="265" spans="3:3" ht="15.75" customHeight="1">
      <c r="C265" s="28"/>
    </row>
    <row r="266" spans="3:3" ht="15.75" customHeight="1">
      <c r="C266" s="28"/>
    </row>
    <row r="267" spans="3:3" ht="15.75" customHeight="1">
      <c r="C267" s="28"/>
    </row>
    <row r="268" spans="3:3" ht="15.75" customHeight="1">
      <c r="C268" s="28"/>
    </row>
    <row r="269" spans="3:3" ht="15.75" customHeight="1">
      <c r="C269" s="28"/>
    </row>
    <row r="270" spans="3:3" ht="15.75" customHeight="1">
      <c r="C270" s="28"/>
    </row>
    <row r="271" spans="3:3" ht="15.75" customHeight="1">
      <c r="C271" s="28"/>
    </row>
    <row r="272" spans="3:3" ht="15.75" customHeight="1">
      <c r="C272" s="28"/>
    </row>
    <row r="273" spans="3:3" ht="15.75" customHeight="1">
      <c r="C273" s="28"/>
    </row>
    <row r="274" spans="3:3" ht="15.75" customHeight="1">
      <c r="C274" s="28"/>
    </row>
    <row r="275" spans="3:3" ht="15.75" customHeight="1">
      <c r="C275" s="28"/>
    </row>
    <row r="276" spans="3:3" ht="15.75" customHeight="1">
      <c r="C276" s="28"/>
    </row>
    <row r="277" spans="3:3" ht="15.75" customHeight="1">
      <c r="C277" s="28"/>
    </row>
    <row r="278" spans="3:3" ht="15.75" customHeight="1">
      <c r="C278" s="28"/>
    </row>
    <row r="279" spans="3:3" ht="15.75" customHeight="1">
      <c r="C279" s="28"/>
    </row>
    <row r="280" spans="3:3" ht="15.75" customHeight="1">
      <c r="C280" s="28"/>
    </row>
    <row r="281" spans="3:3" ht="15.75" customHeight="1">
      <c r="C281" s="28"/>
    </row>
    <row r="282" spans="3:3" ht="15.75" customHeight="1">
      <c r="C282" s="28"/>
    </row>
    <row r="283" spans="3:3" ht="15.75" customHeight="1">
      <c r="C283" s="28"/>
    </row>
    <row r="284" spans="3:3" ht="15.75" customHeight="1">
      <c r="C284" s="28"/>
    </row>
    <row r="285" spans="3:3" ht="15.75" customHeight="1">
      <c r="C285" s="28"/>
    </row>
    <row r="286" spans="3:3" ht="15.75" customHeight="1">
      <c r="C286" s="28"/>
    </row>
    <row r="287" spans="3:3" ht="15.75" customHeight="1">
      <c r="C287" s="28"/>
    </row>
    <row r="288" spans="3:3" ht="15.75" customHeight="1">
      <c r="C288" s="28"/>
    </row>
    <row r="289" spans="3:3" ht="15.75" customHeight="1">
      <c r="C289" s="28"/>
    </row>
    <row r="290" spans="3:3" ht="15.75" customHeight="1">
      <c r="C290" s="28"/>
    </row>
    <row r="291" spans="3:3" ht="15.75" customHeight="1">
      <c r="C291" s="28"/>
    </row>
    <row r="292" spans="3:3" ht="15.75" customHeight="1">
      <c r="C292" s="28"/>
    </row>
    <row r="293" spans="3:3" ht="15.75" customHeight="1">
      <c r="C293" s="28"/>
    </row>
    <row r="294" spans="3:3" ht="15.75" customHeight="1">
      <c r="C294" s="28"/>
    </row>
    <row r="295" spans="3:3" ht="15.75" customHeight="1">
      <c r="C295" s="28"/>
    </row>
    <row r="296" spans="3:3" ht="15.75" customHeight="1">
      <c r="C296" s="28"/>
    </row>
    <row r="297" spans="3:3" ht="15.75" customHeight="1">
      <c r="C297" s="28"/>
    </row>
    <row r="298" spans="3:3" ht="15.75" customHeight="1">
      <c r="C298" s="28"/>
    </row>
    <row r="299" spans="3:3" ht="15.75" customHeight="1">
      <c r="C299" s="28"/>
    </row>
    <row r="300" spans="3:3" ht="15.75" customHeight="1">
      <c r="C300" s="28"/>
    </row>
    <row r="301" spans="3:3" ht="15.75" customHeight="1">
      <c r="C301" s="28"/>
    </row>
    <row r="302" spans="3:3" ht="15.75" customHeight="1">
      <c r="C302" s="28"/>
    </row>
    <row r="303" spans="3:3" ht="15.75" customHeight="1">
      <c r="C303" s="28"/>
    </row>
    <row r="304" spans="3:3" ht="15.75" customHeight="1">
      <c r="C304" s="28"/>
    </row>
    <row r="305" spans="3:3" ht="15.75" customHeight="1">
      <c r="C305" s="28"/>
    </row>
    <row r="306" spans="3:3" ht="15.75" customHeight="1">
      <c r="C306" s="28"/>
    </row>
    <row r="307" spans="3:3" ht="15.75" customHeight="1">
      <c r="C307" s="28"/>
    </row>
    <row r="308" spans="3:3" ht="15.75" customHeight="1">
      <c r="C308" s="28"/>
    </row>
    <row r="309" spans="3:3" ht="15.75" customHeight="1">
      <c r="C309" s="28"/>
    </row>
    <row r="310" spans="3:3" ht="15.75" customHeight="1">
      <c r="C310" s="28"/>
    </row>
    <row r="311" spans="3:3" ht="15.75" customHeight="1">
      <c r="C311" s="28"/>
    </row>
    <row r="312" spans="3:3" ht="15.75" customHeight="1">
      <c r="C312" s="28"/>
    </row>
    <row r="313" spans="3:3" ht="15.75" customHeight="1">
      <c r="C313" s="28"/>
    </row>
    <row r="314" spans="3:3" ht="15.75" customHeight="1">
      <c r="C314" s="28"/>
    </row>
    <row r="315" spans="3:3" ht="15.75" customHeight="1">
      <c r="C315" s="28"/>
    </row>
    <row r="316" spans="3:3" ht="15.75" customHeight="1">
      <c r="C316" s="28"/>
    </row>
    <row r="317" spans="3:3" ht="15.75" customHeight="1">
      <c r="C317" s="28"/>
    </row>
    <row r="318" spans="3:3" ht="15.75" customHeight="1">
      <c r="C318" s="28"/>
    </row>
    <row r="319" spans="3:3" ht="15.75" customHeight="1">
      <c r="C319" s="28"/>
    </row>
    <row r="320" spans="3:3" ht="15.75" customHeight="1">
      <c r="C320" s="28"/>
    </row>
    <row r="321" spans="3:3" ht="15.75" customHeight="1">
      <c r="C321" s="28"/>
    </row>
    <row r="322" spans="3:3" ht="15.75" customHeight="1">
      <c r="C322" s="28"/>
    </row>
    <row r="323" spans="3:3" ht="15.75" customHeight="1">
      <c r="C323" s="28"/>
    </row>
    <row r="324" spans="3:3" ht="15.75" customHeight="1">
      <c r="C324" s="28"/>
    </row>
    <row r="325" spans="3:3" ht="15.75" customHeight="1">
      <c r="C325" s="28"/>
    </row>
    <row r="326" spans="3:3" ht="15.75" customHeight="1">
      <c r="C326" s="28"/>
    </row>
    <row r="327" spans="3:3" ht="15.75" customHeight="1">
      <c r="C327" s="28"/>
    </row>
    <row r="328" spans="3:3" ht="15.75" customHeight="1">
      <c r="C328" s="28"/>
    </row>
    <row r="329" spans="3:3" ht="15.75" customHeight="1">
      <c r="C329" s="28"/>
    </row>
    <row r="330" spans="3:3" ht="15.75" customHeight="1">
      <c r="C330" s="28"/>
    </row>
    <row r="331" spans="3:3" ht="15.75" customHeight="1">
      <c r="C331" s="28"/>
    </row>
    <row r="332" spans="3:3" ht="15.75" customHeight="1">
      <c r="C332" s="28"/>
    </row>
    <row r="333" spans="3:3" ht="15.75" customHeight="1">
      <c r="C333" s="28"/>
    </row>
    <row r="334" spans="3:3" ht="15.75" customHeight="1">
      <c r="C334" s="28"/>
    </row>
    <row r="335" spans="3:3" ht="15.75" customHeight="1">
      <c r="C335" s="28"/>
    </row>
    <row r="336" spans="3:3" ht="15.75" customHeight="1">
      <c r="C336" s="28"/>
    </row>
    <row r="337" spans="3:3" ht="15.75" customHeight="1">
      <c r="C337" s="28"/>
    </row>
    <row r="338" spans="3:3" ht="15.75" customHeight="1">
      <c r="C338" s="28"/>
    </row>
    <row r="339" spans="3:3" ht="15.75" customHeight="1">
      <c r="C339" s="28"/>
    </row>
    <row r="340" spans="3:3" ht="15.75" customHeight="1">
      <c r="C340" s="28"/>
    </row>
    <row r="341" spans="3:3" ht="15.75" customHeight="1">
      <c r="C341" s="28"/>
    </row>
    <row r="342" spans="3:3" ht="15.75" customHeight="1">
      <c r="C342" s="28"/>
    </row>
    <row r="343" spans="3:3" ht="15.75" customHeight="1">
      <c r="C343" s="28"/>
    </row>
    <row r="344" spans="3:3" ht="15.75" customHeight="1">
      <c r="C344" s="28"/>
    </row>
    <row r="345" spans="3:3" ht="15.75" customHeight="1">
      <c r="C345" s="28"/>
    </row>
    <row r="346" spans="3:3" ht="15.75" customHeight="1">
      <c r="C346" s="28"/>
    </row>
    <row r="347" spans="3:3" ht="15.75" customHeight="1">
      <c r="C347" s="28"/>
    </row>
    <row r="348" spans="3:3" ht="15.75" customHeight="1">
      <c r="C348" s="28"/>
    </row>
    <row r="349" spans="3:3" ht="15.75" customHeight="1">
      <c r="C349" s="28"/>
    </row>
    <row r="350" spans="3:3" ht="15.75" customHeight="1">
      <c r="C350" s="28"/>
    </row>
    <row r="351" spans="3:3" ht="15.75" customHeight="1">
      <c r="C351" s="28"/>
    </row>
    <row r="352" spans="3:3" ht="15.75" customHeight="1">
      <c r="C352" s="28"/>
    </row>
    <row r="353" spans="3:3" ht="15.75" customHeight="1">
      <c r="C353" s="28"/>
    </row>
    <row r="354" spans="3:3" ht="15.75" customHeight="1">
      <c r="C354" s="28"/>
    </row>
    <row r="355" spans="3:3" ht="15.75" customHeight="1">
      <c r="C355" s="28"/>
    </row>
    <row r="356" spans="3:3" ht="15.75" customHeight="1">
      <c r="C356" s="28"/>
    </row>
    <row r="357" spans="3:3" ht="15.75" customHeight="1">
      <c r="C357" s="28"/>
    </row>
    <row r="358" spans="3:3" ht="15.75" customHeight="1">
      <c r="C358" s="28"/>
    </row>
    <row r="359" spans="3:3" ht="15.75" customHeight="1">
      <c r="C359" s="28"/>
    </row>
    <row r="360" spans="3:3" ht="15.75" customHeight="1">
      <c r="C360" s="28"/>
    </row>
    <row r="361" spans="3:3" ht="15.75" customHeight="1">
      <c r="C361" s="28"/>
    </row>
    <row r="362" spans="3:3" ht="15.75" customHeight="1">
      <c r="C362" s="28"/>
    </row>
    <row r="363" spans="3:3" ht="15.75" customHeight="1">
      <c r="C363" s="28"/>
    </row>
    <row r="364" spans="3:3" ht="15.75" customHeight="1">
      <c r="C364" s="28"/>
    </row>
    <row r="365" spans="3:3" ht="15.75" customHeight="1">
      <c r="C365" s="28"/>
    </row>
    <row r="366" spans="3:3" ht="15.75" customHeight="1">
      <c r="C366" s="28"/>
    </row>
    <row r="367" spans="3:3" ht="15.75" customHeight="1">
      <c r="C367" s="28"/>
    </row>
    <row r="368" spans="3:3" ht="15.75" customHeight="1">
      <c r="C368" s="28"/>
    </row>
    <row r="369" spans="3:3" ht="15.75" customHeight="1">
      <c r="C369" s="28"/>
    </row>
    <row r="370" spans="3:3" ht="15.75" customHeight="1">
      <c r="C370" s="28"/>
    </row>
    <row r="371" spans="3:3" ht="15.75" customHeight="1">
      <c r="C371" s="28"/>
    </row>
    <row r="372" spans="3:3" ht="15.75" customHeight="1">
      <c r="C372" s="28"/>
    </row>
    <row r="373" spans="3:3" ht="15.75" customHeight="1">
      <c r="C373" s="28"/>
    </row>
    <row r="374" spans="3:3" ht="15.75" customHeight="1">
      <c r="C374" s="28"/>
    </row>
    <row r="375" spans="3:3" ht="15.75" customHeight="1">
      <c r="C375" s="28"/>
    </row>
    <row r="376" spans="3:3" ht="15.75" customHeight="1">
      <c r="C376" s="28"/>
    </row>
    <row r="377" spans="3:3" ht="15.75" customHeight="1">
      <c r="C377" s="28"/>
    </row>
    <row r="378" spans="3:3" ht="15.75" customHeight="1">
      <c r="C378" s="28"/>
    </row>
    <row r="379" spans="3:3" ht="15.75" customHeight="1">
      <c r="C379" s="28"/>
    </row>
    <row r="380" spans="3:3" ht="15.75" customHeight="1">
      <c r="C380" s="28"/>
    </row>
    <row r="381" spans="3:3" ht="15.75" customHeight="1">
      <c r="C381" s="28"/>
    </row>
    <row r="382" spans="3:3" ht="15.75" customHeight="1">
      <c r="C382" s="28"/>
    </row>
    <row r="383" spans="3:3" ht="15.75" customHeight="1">
      <c r="C383" s="28"/>
    </row>
    <row r="384" spans="3:3" ht="15.75" customHeight="1">
      <c r="C384" s="28"/>
    </row>
    <row r="385" spans="3:3" ht="15.75" customHeight="1">
      <c r="C385" s="28"/>
    </row>
    <row r="386" spans="3:3" ht="15.75" customHeight="1">
      <c r="C386" s="28"/>
    </row>
    <row r="387" spans="3:3" ht="15.75" customHeight="1">
      <c r="C387" s="28"/>
    </row>
    <row r="388" spans="3:3" ht="15.75" customHeight="1">
      <c r="C388" s="28"/>
    </row>
    <row r="389" spans="3:3" ht="15.75" customHeight="1">
      <c r="C389" s="28"/>
    </row>
    <row r="390" spans="3:3" ht="15.75" customHeight="1">
      <c r="C390" s="28"/>
    </row>
    <row r="391" spans="3:3" ht="15.75" customHeight="1">
      <c r="C391" s="28"/>
    </row>
    <row r="392" spans="3:3" ht="15.75" customHeight="1">
      <c r="C392" s="28"/>
    </row>
    <row r="393" spans="3:3" ht="15.75" customHeight="1">
      <c r="C393" s="28"/>
    </row>
    <row r="394" spans="3:3" ht="15.75" customHeight="1">
      <c r="C394" s="28"/>
    </row>
    <row r="395" spans="3:3" ht="15.75" customHeight="1">
      <c r="C395" s="28"/>
    </row>
    <row r="396" spans="3:3" ht="15.75" customHeight="1">
      <c r="C396" s="28"/>
    </row>
    <row r="397" spans="3:3" ht="15.75" customHeight="1">
      <c r="C397" s="28"/>
    </row>
    <row r="398" spans="3:3" ht="15.75" customHeight="1">
      <c r="C398" s="28"/>
    </row>
    <row r="399" spans="3:3" ht="15.75" customHeight="1">
      <c r="C399" s="28"/>
    </row>
    <row r="400" spans="3:3" ht="15.75" customHeight="1">
      <c r="C400" s="28"/>
    </row>
    <row r="401" spans="3:3" ht="15.75" customHeight="1">
      <c r="C401" s="28"/>
    </row>
    <row r="402" spans="3:3" ht="15.75" customHeight="1">
      <c r="C402" s="28"/>
    </row>
    <row r="403" spans="3:3" ht="15.75" customHeight="1">
      <c r="C403" s="28"/>
    </row>
    <row r="404" spans="3:3" ht="15.75" customHeight="1">
      <c r="C404" s="28"/>
    </row>
    <row r="405" spans="3:3" ht="15.75" customHeight="1">
      <c r="C405" s="28"/>
    </row>
    <row r="406" spans="3:3" ht="15.75" customHeight="1">
      <c r="C406" s="28"/>
    </row>
    <row r="407" spans="3:3" ht="15.75" customHeight="1">
      <c r="C407" s="28"/>
    </row>
    <row r="408" spans="3:3" ht="15.75" customHeight="1">
      <c r="C408" s="28"/>
    </row>
    <row r="409" spans="3:3" ht="15.75" customHeight="1">
      <c r="C409" s="28"/>
    </row>
    <row r="410" spans="3:3" ht="15.75" customHeight="1">
      <c r="C410" s="28"/>
    </row>
    <row r="411" spans="3:3" ht="15.75" customHeight="1">
      <c r="C411" s="28"/>
    </row>
    <row r="412" spans="3:3" ht="15.75" customHeight="1">
      <c r="C412" s="28"/>
    </row>
    <row r="413" spans="3:3" ht="15.75" customHeight="1">
      <c r="C413" s="28"/>
    </row>
    <row r="414" spans="3:3" ht="15.75" customHeight="1">
      <c r="C414" s="28"/>
    </row>
    <row r="415" spans="3:3" ht="15.75" customHeight="1">
      <c r="C415" s="28"/>
    </row>
    <row r="416" spans="3:3" ht="15.75" customHeight="1">
      <c r="C416" s="28"/>
    </row>
    <row r="417" spans="3:3" ht="15.75" customHeight="1">
      <c r="C417" s="28"/>
    </row>
    <row r="418" spans="3:3" ht="15.75" customHeight="1">
      <c r="C418" s="28"/>
    </row>
    <row r="419" spans="3:3" ht="15.75" customHeight="1">
      <c r="C419" s="28"/>
    </row>
    <row r="420" spans="3:3" ht="15.75" customHeight="1">
      <c r="C420" s="28"/>
    </row>
    <row r="421" spans="3:3" ht="15.75" customHeight="1">
      <c r="C421" s="28"/>
    </row>
    <row r="422" spans="3:3" ht="15.75" customHeight="1">
      <c r="C422" s="28"/>
    </row>
    <row r="423" spans="3:3" ht="15.75" customHeight="1">
      <c r="C423" s="28"/>
    </row>
    <row r="424" spans="3:3" ht="15.75" customHeight="1">
      <c r="C424" s="28"/>
    </row>
    <row r="425" spans="3:3" ht="15.75" customHeight="1">
      <c r="C425" s="28"/>
    </row>
    <row r="426" spans="3:3" ht="15.75" customHeight="1">
      <c r="C426" s="28"/>
    </row>
    <row r="427" spans="3:3" ht="15.75" customHeight="1">
      <c r="C427" s="28"/>
    </row>
    <row r="428" spans="3:3" ht="15.75" customHeight="1">
      <c r="C428" s="28"/>
    </row>
    <row r="429" spans="3:3" ht="15.75" customHeight="1">
      <c r="C429" s="28"/>
    </row>
    <row r="430" spans="3:3" ht="15.75" customHeight="1">
      <c r="C430" s="28"/>
    </row>
    <row r="431" spans="3:3" ht="15.75" customHeight="1">
      <c r="C431" s="28"/>
    </row>
    <row r="432" spans="3:3" ht="15.75" customHeight="1">
      <c r="C432" s="28"/>
    </row>
    <row r="433" spans="3:3" ht="15.75" customHeight="1">
      <c r="C433" s="28"/>
    </row>
    <row r="434" spans="3:3" ht="15.75" customHeight="1">
      <c r="C434" s="28"/>
    </row>
    <row r="435" spans="3:3" ht="15.75" customHeight="1">
      <c r="C435" s="28"/>
    </row>
    <row r="436" spans="3:3" ht="15.75" customHeight="1">
      <c r="C436" s="28"/>
    </row>
    <row r="437" spans="3:3" ht="15.75" customHeight="1">
      <c r="C437" s="28"/>
    </row>
    <row r="438" spans="3:3" ht="15.75" customHeight="1">
      <c r="C438" s="28"/>
    </row>
    <row r="439" spans="3:3" ht="15.75" customHeight="1">
      <c r="C439" s="28"/>
    </row>
    <row r="440" spans="3:3" ht="15.75" customHeight="1">
      <c r="C440" s="28"/>
    </row>
    <row r="441" spans="3:3" ht="15.75" customHeight="1">
      <c r="C441" s="28"/>
    </row>
    <row r="442" spans="3:3" ht="15.75" customHeight="1">
      <c r="C442" s="28"/>
    </row>
    <row r="443" spans="3:3" ht="15.75" customHeight="1">
      <c r="C443" s="28"/>
    </row>
    <row r="444" spans="3:3" ht="15.75" customHeight="1">
      <c r="C444" s="28"/>
    </row>
    <row r="445" spans="3:3" ht="15.75" customHeight="1">
      <c r="C445" s="28"/>
    </row>
    <row r="446" spans="3:3" ht="15.75" customHeight="1">
      <c r="C446" s="28"/>
    </row>
    <row r="447" spans="3:3" ht="15.75" customHeight="1">
      <c r="C447" s="28"/>
    </row>
    <row r="448" spans="3:3" ht="15.75" customHeight="1">
      <c r="C448" s="28"/>
    </row>
    <row r="449" spans="3:3" ht="15.75" customHeight="1">
      <c r="C449" s="28"/>
    </row>
    <row r="450" spans="3:3" ht="15.75" customHeight="1">
      <c r="C450" s="28"/>
    </row>
    <row r="451" spans="3:3" ht="15.75" customHeight="1">
      <c r="C451" s="28"/>
    </row>
    <row r="452" spans="3:3" ht="15.75" customHeight="1">
      <c r="C452" s="28"/>
    </row>
    <row r="453" spans="3:3" ht="15.75" customHeight="1">
      <c r="C453" s="28"/>
    </row>
    <row r="454" spans="3:3" ht="15.75" customHeight="1">
      <c r="C454" s="28"/>
    </row>
    <row r="455" spans="3:3" ht="15.75" customHeight="1">
      <c r="C455" s="28"/>
    </row>
    <row r="456" spans="3:3" ht="15.75" customHeight="1">
      <c r="C456" s="28"/>
    </row>
    <row r="457" spans="3:3" ht="15.75" customHeight="1">
      <c r="C457" s="28"/>
    </row>
    <row r="458" spans="3:3" ht="15.75" customHeight="1">
      <c r="C458" s="28"/>
    </row>
    <row r="459" spans="3:3" ht="15.75" customHeight="1">
      <c r="C459" s="28"/>
    </row>
    <row r="460" spans="3:3" ht="15.75" customHeight="1">
      <c r="C460" s="28"/>
    </row>
    <row r="461" spans="3:3" ht="15.75" customHeight="1">
      <c r="C461" s="28"/>
    </row>
    <row r="462" spans="3:3" ht="15.75" customHeight="1">
      <c r="C462" s="28"/>
    </row>
    <row r="463" spans="3:3" ht="15.75" customHeight="1">
      <c r="C463" s="28"/>
    </row>
    <row r="464" spans="3:3" ht="15.75" customHeight="1">
      <c r="C464" s="28"/>
    </row>
    <row r="465" spans="3:3" ht="15.75" customHeight="1">
      <c r="C465" s="28"/>
    </row>
    <row r="466" spans="3:3" ht="15.75" customHeight="1">
      <c r="C466" s="28"/>
    </row>
    <row r="467" spans="3:3" ht="15.75" customHeight="1">
      <c r="C467" s="28"/>
    </row>
    <row r="468" spans="3:3" ht="15.75" customHeight="1">
      <c r="C468" s="28"/>
    </row>
    <row r="469" spans="3:3" ht="15.75" customHeight="1">
      <c r="C469" s="28"/>
    </row>
    <row r="470" spans="3:3" ht="15.75" customHeight="1">
      <c r="C470" s="28"/>
    </row>
    <row r="471" spans="3:3" ht="15.75" customHeight="1">
      <c r="C471" s="28"/>
    </row>
    <row r="472" spans="3:3" ht="15.75" customHeight="1">
      <c r="C472" s="28"/>
    </row>
    <row r="473" spans="3:3" ht="15.75" customHeight="1">
      <c r="C473" s="28"/>
    </row>
    <row r="474" spans="3:3" ht="15.75" customHeight="1">
      <c r="C474" s="28"/>
    </row>
    <row r="475" spans="3:3" ht="15.75" customHeight="1">
      <c r="C475" s="28"/>
    </row>
    <row r="476" spans="3:3" ht="15.75" customHeight="1">
      <c r="C476" s="28"/>
    </row>
    <row r="477" spans="3:3" ht="15.75" customHeight="1">
      <c r="C477" s="28"/>
    </row>
    <row r="478" spans="3:3" ht="15.75" customHeight="1">
      <c r="C478" s="28"/>
    </row>
    <row r="479" spans="3:3" ht="15.75" customHeight="1">
      <c r="C479" s="28"/>
    </row>
    <row r="480" spans="3:3" ht="15.75" customHeight="1">
      <c r="C480" s="28"/>
    </row>
    <row r="481" spans="3:3" ht="15.75" customHeight="1">
      <c r="C481" s="28"/>
    </row>
    <row r="482" spans="3:3" ht="15.75" customHeight="1">
      <c r="C482" s="28"/>
    </row>
    <row r="483" spans="3:3" ht="15.75" customHeight="1">
      <c r="C483" s="28"/>
    </row>
    <row r="484" spans="3:3" ht="15.75" customHeight="1">
      <c r="C484" s="28"/>
    </row>
    <row r="485" spans="3:3" ht="15.75" customHeight="1">
      <c r="C485" s="28"/>
    </row>
    <row r="486" spans="3:3" ht="15.75" customHeight="1">
      <c r="C486" s="28"/>
    </row>
    <row r="487" spans="3:3" ht="15.75" customHeight="1">
      <c r="C487" s="28"/>
    </row>
    <row r="488" spans="3:3" ht="15.75" customHeight="1">
      <c r="C488" s="28"/>
    </row>
    <row r="489" spans="3:3" ht="15.75" customHeight="1">
      <c r="C489" s="28"/>
    </row>
    <row r="490" spans="3:3" ht="15.75" customHeight="1">
      <c r="C490" s="28"/>
    </row>
    <row r="491" spans="3:3" ht="15.75" customHeight="1">
      <c r="C491" s="28"/>
    </row>
    <row r="492" spans="3:3" ht="15.75" customHeight="1">
      <c r="C492" s="28"/>
    </row>
    <row r="493" spans="3:3" ht="15.75" customHeight="1">
      <c r="C493" s="28"/>
    </row>
    <row r="494" spans="3:3" ht="15.75" customHeight="1">
      <c r="C494" s="28"/>
    </row>
    <row r="495" spans="3:3" ht="15.75" customHeight="1">
      <c r="C495" s="28"/>
    </row>
    <row r="496" spans="3:3" ht="15.75" customHeight="1">
      <c r="C496" s="28"/>
    </row>
    <row r="497" spans="3:3" ht="15.75" customHeight="1">
      <c r="C497" s="28"/>
    </row>
    <row r="498" spans="3:3" ht="15.75" customHeight="1">
      <c r="C498" s="28"/>
    </row>
    <row r="499" spans="3:3" ht="15.75" customHeight="1">
      <c r="C499" s="28"/>
    </row>
    <row r="500" spans="3:3" ht="15.75" customHeight="1">
      <c r="C500" s="28"/>
    </row>
    <row r="501" spans="3:3" ht="15.75" customHeight="1">
      <c r="C501" s="28"/>
    </row>
    <row r="502" spans="3:3" ht="15.75" customHeight="1">
      <c r="C502" s="28"/>
    </row>
    <row r="503" spans="3:3" ht="15.75" customHeight="1">
      <c r="C503" s="28"/>
    </row>
    <row r="504" spans="3:3" ht="15.75" customHeight="1">
      <c r="C504" s="28"/>
    </row>
    <row r="505" spans="3:3" ht="15.75" customHeight="1">
      <c r="C505" s="28"/>
    </row>
    <row r="506" spans="3:3" ht="15.75" customHeight="1">
      <c r="C506" s="28"/>
    </row>
    <row r="507" spans="3:3" ht="15.75" customHeight="1">
      <c r="C507" s="28"/>
    </row>
    <row r="508" spans="3:3" ht="15.75" customHeight="1">
      <c r="C508" s="28"/>
    </row>
    <row r="509" spans="3:3" ht="15.75" customHeight="1">
      <c r="C509" s="28"/>
    </row>
    <row r="510" spans="3:3" ht="15.75" customHeight="1">
      <c r="C510" s="28"/>
    </row>
    <row r="511" spans="3:3" ht="15.75" customHeight="1">
      <c r="C511" s="28"/>
    </row>
    <row r="512" spans="3:3" ht="15.75" customHeight="1">
      <c r="C512" s="28"/>
    </row>
    <row r="513" spans="3:3" ht="15.75" customHeight="1">
      <c r="C513" s="28"/>
    </row>
    <row r="514" spans="3:3" ht="15.75" customHeight="1">
      <c r="C514" s="28"/>
    </row>
    <row r="515" spans="3:3" ht="15.75" customHeight="1">
      <c r="C515" s="28"/>
    </row>
    <row r="516" spans="3:3" ht="15.75" customHeight="1">
      <c r="C516" s="28"/>
    </row>
    <row r="517" spans="3:3" ht="15.75" customHeight="1">
      <c r="C517" s="28"/>
    </row>
    <row r="518" spans="3:3" ht="15.75" customHeight="1">
      <c r="C518" s="28"/>
    </row>
    <row r="519" spans="3:3" ht="15.75" customHeight="1">
      <c r="C519" s="28"/>
    </row>
    <row r="520" spans="3:3" ht="15.75" customHeight="1">
      <c r="C520" s="28"/>
    </row>
    <row r="521" spans="3:3" ht="15.75" customHeight="1">
      <c r="C521" s="28"/>
    </row>
    <row r="522" spans="3:3" ht="15.75" customHeight="1">
      <c r="C522" s="28"/>
    </row>
    <row r="523" spans="3:3" ht="15.75" customHeight="1">
      <c r="C523" s="28"/>
    </row>
    <row r="524" spans="3:3" ht="15.75" customHeight="1">
      <c r="C524" s="28"/>
    </row>
    <row r="525" spans="3:3" ht="15.75" customHeight="1">
      <c r="C525" s="28"/>
    </row>
    <row r="526" spans="3:3" ht="15.75" customHeight="1">
      <c r="C526" s="28"/>
    </row>
    <row r="527" spans="3:3" ht="15.75" customHeight="1">
      <c r="C527" s="28"/>
    </row>
    <row r="528" spans="3:3" ht="15.75" customHeight="1">
      <c r="C528" s="28"/>
    </row>
    <row r="529" spans="3:3" ht="15.75" customHeight="1">
      <c r="C529" s="28"/>
    </row>
    <row r="530" spans="3:3" ht="15.75" customHeight="1">
      <c r="C530" s="28"/>
    </row>
    <row r="531" spans="3:3" ht="15.75" customHeight="1">
      <c r="C531" s="28"/>
    </row>
    <row r="532" spans="3:3" ht="15.75" customHeight="1">
      <c r="C532" s="28"/>
    </row>
    <row r="533" spans="3:3" ht="15.75" customHeight="1">
      <c r="C533" s="28"/>
    </row>
    <row r="534" spans="3:3" ht="15.75" customHeight="1">
      <c r="C534" s="28"/>
    </row>
    <row r="535" spans="3:3" ht="15.75" customHeight="1">
      <c r="C535" s="28"/>
    </row>
    <row r="536" spans="3:3" ht="15.75" customHeight="1">
      <c r="C536" s="28"/>
    </row>
    <row r="537" spans="3:3" ht="15.75" customHeight="1">
      <c r="C537" s="28"/>
    </row>
    <row r="538" spans="3:3" ht="15.75" customHeight="1">
      <c r="C538" s="28"/>
    </row>
    <row r="539" spans="3:3" ht="15.75" customHeight="1">
      <c r="C539" s="28"/>
    </row>
    <row r="540" spans="3:3" ht="15.75" customHeight="1">
      <c r="C540" s="28"/>
    </row>
    <row r="541" spans="3:3" ht="15.75" customHeight="1">
      <c r="C541" s="28"/>
    </row>
    <row r="542" spans="3:3" ht="15.75" customHeight="1">
      <c r="C542" s="28"/>
    </row>
    <row r="543" spans="3:3" ht="15.75" customHeight="1">
      <c r="C543" s="28"/>
    </row>
    <row r="544" spans="3:3" ht="15.75" customHeight="1">
      <c r="C544" s="28"/>
    </row>
    <row r="545" spans="3:3" ht="15.75" customHeight="1">
      <c r="C545" s="28"/>
    </row>
    <row r="546" spans="3:3" ht="15.75" customHeight="1">
      <c r="C546" s="28"/>
    </row>
    <row r="547" spans="3:3" ht="15.75" customHeight="1">
      <c r="C547" s="28"/>
    </row>
    <row r="548" spans="3:3" ht="15.75" customHeight="1">
      <c r="C548" s="28"/>
    </row>
    <row r="549" spans="3:3" ht="15.75" customHeight="1">
      <c r="C549" s="28"/>
    </row>
    <row r="550" spans="3:3" ht="15.75" customHeight="1">
      <c r="C550" s="28"/>
    </row>
    <row r="551" spans="3:3" ht="15.75" customHeight="1">
      <c r="C551" s="28"/>
    </row>
    <row r="552" spans="3:3" ht="15.75" customHeight="1">
      <c r="C552" s="28"/>
    </row>
    <row r="553" spans="3:3" ht="15.75" customHeight="1">
      <c r="C553" s="28"/>
    </row>
    <row r="554" spans="3:3" ht="15.75" customHeight="1">
      <c r="C554" s="28"/>
    </row>
    <row r="555" spans="3:3" ht="15.75" customHeight="1">
      <c r="C555" s="28"/>
    </row>
    <row r="556" spans="3:3" ht="15.75" customHeight="1">
      <c r="C556" s="28"/>
    </row>
    <row r="557" spans="3:3" ht="15.75" customHeight="1">
      <c r="C557" s="28"/>
    </row>
    <row r="558" spans="3:3" ht="15.75" customHeight="1">
      <c r="C558" s="28"/>
    </row>
    <row r="559" spans="3:3" ht="15.75" customHeight="1">
      <c r="C559" s="28"/>
    </row>
    <row r="560" spans="3:3" ht="15.75" customHeight="1">
      <c r="C560" s="28"/>
    </row>
    <row r="561" spans="3:3" ht="15.75" customHeight="1">
      <c r="C561" s="28"/>
    </row>
    <row r="562" spans="3:3" ht="15.75" customHeight="1">
      <c r="C562" s="28"/>
    </row>
    <row r="563" spans="3:3" ht="15.75" customHeight="1">
      <c r="C563" s="28"/>
    </row>
    <row r="564" spans="3:3" ht="15.75" customHeight="1">
      <c r="C564" s="28"/>
    </row>
    <row r="565" spans="3:3" ht="15.75" customHeight="1">
      <c r="C565" s="28"/>
    </row>
    <row r="566" spans="3:3" ht="15.75" customHeight="1">
      <c r="C566" s="28"/>
    </row>
    <row r="567" spans="3:3" ht="15.75" customHeight="1">
      <c r="C567" s="28"/>
    </row>
    <row r="568" spans="3:3" ht="15.75" customHeight="1">
      <c r="C568" s="28"/>
    </row>
    <row r="569" spans="3:3" ht="15.75" customHeight="1">
      <c r="C569" s="28"/>
    </row>
    <row r="570" spans="3:3" ht="15.75" customHeight="1">
      <c r="C570" s="28"/>
    </row>
    <row r="571" spans="3:3" ht="15.75" customHeight="1">
      <c r="C571" s="28"/>
    </row>
    <row r="572" spans="3:3" ht="15.75" customHeight="1">
      <c r="C572" s="28"/>
    </row>
    <row r="573" spans="3:3" ht="15.75" customHeight="1">
      <c r="C573" s="28"/>
    </row>
    <row r="574" spans="3:3" ht="15.75" customHeight="1">
      <c r="C574" s="28"/>
    </row>
    <row r="575" spans="3:3" ht="15.75" customHeight="1">
      <c r="C575" s="28"/>
    </row>
    <row r="576" spans="3:3" ht="15.75" customHeight="1">
      <c r="C576" s="28"/>
    </row>
    <row r="577" spans="3:3" ht="15.75" customHeight="1">
      <c r="C577" s="28"/>
    </row>
    <row r="578" spans="3:3" ht="15.75" customHeight="1">
      <c r="C578" s="28"/>
    </row>
    <row r="579" spans="3:3" ht="15.75" customHeight="1">
      <c r="C579" s="28"/>
    </row>
    <row r="580" spans="3:3" ht="15.75" customHeight="1">
      <c r="C580" s="28"/>
    </row>
    <row r="581" spans="3:3" ht="15.75" customHeight="1">
      <c r="C581" s="28"/>
    </row>
    <row r="582" spans="3:3" ht="15.75" customHeight="1">
      <c r="C582" s="28"/>
    </row>
    <row r="583" spans="3:3" ht="15.75" customHeight="1">
      <c r="C583" s="28"/>
    </row>
    <row r="584" spans="3:3" ht="15.75" customHeight="1">
      <c r="C584" s="28"/>
    </row>
    <row r="585" spans="3:3" ht="15.75" customHeight="1">
      <c r="C585" s="28"/>
    </row>
    <row r="586" spans="3:3" ht="15.75" customHeight="1">
      <c r="C586" s="28"/>
    </row>
    <row r="587" spans="3:3" ht="15.75" customHeight="1">
      <c r="C587" s="28"/>
    </row>
    <row r="588" spans="3:3" ht="15.75" customHeight="1">
      <c r="C588" s="28"/>
    </row>
    <row r="589" spans="3:3" ht="15.75" customHeight="1">
      <c r="C589" s="28"/>
    </row>
    <row r="590" spans="3:3" ht="15.75" customHeight="1">
      <c r="C590" s="28"/>
    </row>
    <row r="591" spans="3:3" ht="15.75" customHeight="1">
      <c r="C591" s="28"/>
    </row>
    <row r="592" spans="3:3" ht="15.75" customHeight="1">
      <c r="C592" s="28"/>
    </row>
    <row r="593" spans="3:3" ht="15.75" customHeight="1">
      <c r="C593" s="28"/>
    </row>
    <row r="594" spans="3:3" ht="15.75" customHeight="1">
      <c r="C594" s="28"/>
    </row>
    <row r="595" spans="3:3" ht="15.75" customHeight="1">
      <c r="C595" s="28"/>
    </row>
    <row r="596" spans="3:3" ht="15.75" customHeight="1">
      <c r="C596" s="28"/>
    </row>
    <row r="597" spans="3:3" ht="15.75" customHeight="1">
      <c r="C597" s="28"/>
    </row>
    <row r="598" spans="3:3" ht="15.75" customHeight="1">
      <c r="C598" s="28"/>
    </row>
    <row r="599" spans="3:3" ht="15.75" customHeight="1">
      <c r="C599" s="28"/>
    </row>
    <row r="600" spans="3:3" ht="15.75" customHeight="1">
      <c r="C600" s="28"/>
    </row>
    <row r="601" spans="3:3" ht="15.75" customHeight="1">
      <c r="C601" s="28"/>
    </row>
    <row r="602" spans="3:3" ht="15.75" customHeight="1">
      <c r="C602" s="28"/>
    </row>
    <row r="603" spans="3:3" ht="15.75" customHeight="1">
      <c r="C603" s="28"/>
    </row>
    <row r="604" spans="3:3" ht="15.75" customHeight="1">
      <c r="C604" s="28"/>
    </row>
    <row r="605" spans="3:3" ht="15.75" customHeight="1">
      <c r="C605" s="28"/>
    </row>
    <row r="606" spans="3:3" ht="15.75" customHeight="1">
      <c r="C606" s="28"/>
    </row>
    <row r="607" spans="3:3" ht="15.75" customHeight="1">
      <c r="C607" s="28"/>
    </row>
    <row r="608" spans="3:3" ht="15.75" customHeight="1">
      <c r="C608" s="28"/>
    </row>
    <row r="609" spans="3:3" ht="15.75" customHeight="1">
      <c r="C609" s="28"/>
    </row>
    <row r="610" spans="3:3" ht="15.75" customHeight="1">
      <c r="C610" s="28"/>
    </row>
    <row r="611" spans="3:3" ht="15.75" customHeight="1">
      <c r="C611" s="28"/>
    </row>
    <row r="612" spans="3:3" ht="15.75" customHeight="1">
      <c r="C612" s="28"/>
    </row>
    <row r="613" spans="3:3" ht="15.75" customHeight="1">
      <c r="C613" s="28"/>
    </row>
    <row r="614" spans="3:3" ht="15.75" customHeight="1">
      <c r="C614" s="28"/>
    </row>
    <row r="615" spans="3:3" ht="15.75" customHeight="1">
      <c r="C615" s="28"/>
    </row>
    <row r="616" spans="3:3" ht="15.75" customHeight="1">
      <c r="C616" s="28"/>
    </row>
    <row r="617" spans="3:3" ht="15.75" customHeight="1">
      <c r="C617" s="28"/>
    </row>
    <row r="618" spans="3:3" ht="15.75" customHeight="1">
      <c r="C618" s="28"/>
    </row>
    <row r="619" spans="3:3" ht="15.75" customHeight="1">
      <c r="C619" s="28"/>
    </row>
    <row r="620" spans="3:3" ht="15.75" customHeight="1">
      <c r="C620" s="28"/>
    </row>
    <row r="621" spans="3:3" ht="15.75" customHeight="1">
      <c r="C621" s="28"/>
    </row>
    <row r="622" spans="3:3" ht="15.75" customHeight="1">
      <c r="C622" s="28"/>
    </row>
    <row r="623" spans="3:3" ht="15.75" customHeight="1">
      <c r="C623" s="28"/>
    </row>
    <row r="624" spans="3:3" ht="15.75" customHeight="1">
      <c r="C624" s="28"/>
    </row>
    <row r="625" spans="3:3" ht="15.75" customHeight="1">
      <c r="C625" s="28"/>
    </row>
    <row r="626" spans="3:3" ht="15.75" customHeight="1">
      <c r="C626" s="28"/>
    </row>
    <row r="627" spans="3:3" ht="15.75" customHeight="1">
      <c r="C627" s="28"/>
    </row>
    <row r="628" spans="3:3" ht="15.75" customHeight="1">
      <c r="C628" s="28"/>
    </row>
    <row r="629" spans="3:3" ht="15.75" customHeight="1">
      <c r="C629" s="28"/>
    </row>
    <row r="630" spans="3:3" ht="15.75" customHeight="1">
      <c r="C630" s="28"/>
    </row>
    <row r="631" spans="3:3" ht="15.75" customHeight="1">
      <c r="C631" s="28"/>
    </row>
    <row r="632" spans="3:3" ht="15.75" customHeight="1">
      <c r="C632" s="28"/>
    </row>
    <row r="633" spans="3:3" ht="15.75" customHeight="1">
      <c r="C633" s="28"/>
    </row>
    <row r="634" spans="3:3" ht="15.75" customHeight="1">
      <c r="C634" s="28"/>
    </row>
    <row r="635" spans="3:3" ht="15.75" customHeight="1">
      <c r="C635" s="28"/>
    </row>
    <row r="636" spans="3:3" ht="15.75" customHeight="1">
      <c r="C636" s="28"/>
    </row>
    <row r="637" spans="3:3" ht="15.75" customHeight="1">
      <c r="C637" s="28"/>
    </row>
    <row r="638" spans="3:3" ht="15.75" customHeight="1">
      <c r="C638" s="28"/>
    </row>
    <row r="639" spans="3:3" ht="15.75" customHeight="1">
      <c r="C639" s="28"/>
    </row>
    <row r="640" spans="3:3" ht="15.75" customHeight="1">
      <c r="C640" s="28"/>
    </row>
    <row r="641" spans="3:3" ht="15.75" customHeight="1">
      <c r="C641" s="28"/>
    </row>
    <row r="642" spans="3:3" ht="15.75" customHeight="1">
      <c r="C642" s="28"/>
    </row>
    <row r="643" spans="3:3" ht="15.75" customHeight="1">
      <c r="C643" s="28"/>
    </row>
    <row r="644" spans="3:3" ht="15.75" customHeight="1">
      <c r="C644" s="28"/>
    </row>
    <row r="645" spans="3:3" ht="15.75" customHeight="1">
      <c r="C645" s="28"/>
    </row>
    <row r="646" spans="3:3" ht="15.75" customHeight="1">
      <c r="C646" s="28"/>
    </row>
    <row r="647" spans="3:3" ht="15.75" customHeight="1">
      <c r="C647" s="28"/>
    </row>
    <row r="648" spans="3:3" ht="15.75" customHeight="1">
      <c r="C648" s="28"/>
    </row>
    <row r="649" spans="3:3" ht="15.75" customHeight="1">
      <c r="C649" s="28"/>
    </row>
    <row r="650" spans="3:3" ht="15.75" customHeight="1">
      <c r="C650" s="28"/>
    </row>
    <row r="651" spans="3:3" ht="15.75" customHeight="1">
      <c r="C651" s="28"/>
    </row>
    <row r="652" spans="3:3" ht="15.75" customHeight="1">
      <c r="C652" s="28"/>
    </row>
    <row r="653" spans="3:3" ht="15.75" customHeight="1">
      <c r="C653" s="28"/>
    </row>
    <row r="654" spans="3:3" ht="15.75" customHeight="1">
      <c r="C654" s="28"/>
    </row>
    <row r="655" spans="3:3" ht="15.75" customHeight="1">
      <c r="C655" s="28"/>
    </row>
    <row r="656" spans="3:3" ht="15.75" customHeight="1">
      <c r="C656" s="28"/>
    </row>
    <row r="657" spans="3:3" ht="15.75" customHeight="1">
      <c r="C657" s="28"/>
    </row>
    <row r="658" spans="3:3" ht="15.75" customHeight="1">
      <c r="C658" s="28"/>
    </row>
    <row r="659" spans="3:3" ht="15.75" customHeight="1">
      <c r="C659" s="28"/>
    </row>
    <row r="660" spans="3:3" ht="15.75" customHeight="1">
      <c r="C660" s="28"/>
    </row>
    <row r="661" spans="3:3" ht="15.75" customHeight="1">
      <c r="C661" s="28"/>
    </row>
    <row r="662" spans="3:3" ht="15.75" customHeight="1">
      <c r="C662" s="28"/>
    </row>
    <row r="663" spans="3:3" ht="15.75" customHeight="1">
      <c r="C663" s="28"/>
    </row>
    <row r="664" spans="3:3" ht="15.75" customHeight="1">
      <c r="C664" s="28"/>
    </row>
    <row r="665" spans="3:3" ht="15.75" customHeight="1">
      <c r="C665" s="28"/>
    </row>
    <row r="666" spans="3:3" ht="15.75" customHeight="1">
      <c r="C666" s="28"/>
    </row>
    <row r="667" spans="3:3" ht="15.75" customHeight="1">
      <c r="C667" s="28"/>
    </row>
    <row r="668" spans="3:3" ht="15.75" customHeight="1">
      <c r="C668" s="28"/>
    </row>
    <row r="669" spans="3:3" ht="15.75" customHeight="1">
      <c r="C669" s="28"/>
    </row>
    <row r="670" spans="3:3" ht="15.75" customHeight="1">
      <c r="C670" s="28"/>
    </row>
    <row r="671" spans="3:3" ht="15.75" customHeight="1">
      <c r="C671" s="28"/>
    </row>
    <row r="672" spans="3:3" ht="15.75" customHeight="1">
      <c r="C672" s="28"/>
    </row>
    <row r="673" spans="3:3" ht="15.75" customHeight="1">
      <c r="C673" s="28"/>
    </row>
    <row r="674" spans="3:3" ht="15.75" customHeight="1">
      <c r="C674" s="28"/>
    </row>
    <row r="675" spans="3:3" ht="15.75" customHeight="1">
      <c r="C675" s="28"/>
    </row>
    <row r="676" spans="3:3" ht="15.75" customHeight="1">
      <c r="C676" s="28"/>
    </row>
    <row r="677" spans="3:3" ht="15.75" customHeight="1">
      <c r="C677" s="28"/>
    </row>
    <row r="678" spans="3:3" ht="15.75" customHeight="1">
      <c r="C678" s="28"/>
    </row>
    <row r="679" spans="3:3" ht="15.75" customHeight="1">
      <c r="C679" s="28"/>
    </row>
    <row r="680" spans="3:3" ht="15.75" customHeight="1">
      <c r="C680" s="28"/>
    </row>
    <row r="681" spans="3:3" ht="15.75" customHeight="1">
      <c r="C681" s="28"/>
    </row>
    <row r="682" spans="3:3" ht="15.75" customHeight="1">
      <c r="C682" s="28"/>
    </row>
    <row r="683" spans="3:3" ht="15.75" customHeight="1">
      <c r="C683" s="28"/>
    </row>
    <row r="684" spans="3:3" ht="15.75" customHeight="1">
      <c r="C684" s="28"/>
    </row>
    <row r="685" spans="3:3" ht="15.75" customHeight="1">
      <c r="C685" s="28"/>
    </row>
    <row r="686" spans="3:3" ht="15.75" customHeight="1">
      <c r="C686" s="28"/>
    </row>
    <row r="687" spans="3:3" ht="15.75" customHeight="1">
      <c r="C687" s="28"/>
    </row>
    <row r="688" spans="3:3" ht="15.75" customHeight="1">
      <c r="C688" s="28"/>
    </row>
    <row r="689" spans="3:3" ht="15.75" customHeight="1">
      <c r="C689" s="28"/>
    </row>
    <row r="690" spans="3:3" ht="15.75" customHeight="1">
      <c r="C690" s="28"/>
    </row>
    <row r="691" spans="3:3" ht="15.75" customHeight="1">
      <c r="C691" s="28"/>
    </row>
    <row r="692" spans="3:3" ht="15.75" customHeight="1">
      <c r="C692" s="28"/>
    </row>
    <row r="693" spans="3:3" ht="15.75" customHeight="1">
      <c r="C693" s="28"/>
    </row>
    <row r="694" spans="3:3" ht="15.75" customHeight="1">
      <c r="C694" s="28"/>
    </row>
    <row r="695" spans="3:3" ht="15.75" customHeight="1">
      <c r="C695" s="28"/>
    </row>
    <row r="696" spans="3:3" ht="15.75" customHeight="1">
      <c r="C696" s="28"/>
    </row>
    <row r="697" spans="3:3" ht="15.75" customHeight="1">
      <c r="C697" s="28"/>
    </row>
    <row r="698" spans="3:3" ht="15.75" customHeight="1">
      <c r="C698" s="28"/>
    </row>
    <row r="699" spans="3:3" ht="15.75" customHeight="1">
      <c r="C699" s="28"/>
    </row>
    <row r="700" spans="3:3" ht="15.75" customHeight="1">
      <c r="C700" s="28"/>
    </row>
    <row r="701" spans="3:3" ht="15.75" customHeight="1">
      <c r="C701" s="28"/>
    </row>
    <row r="702" spans="3:3" ht="15.75" customHeight="1">
      <c r="C702" s="28"/>
    </row>
    <row r="703" spans="3:3" ht="15.75" customHeight="1">
      <c r="C703" s="28"/>
    </row>
    <row r="704" spans="3:3" ht="15.75" customHeight="1">
      <c r="C704" s="28"/>
    </row>
    <row r="705" spans="3:3" ht="15.75" customHeight="1">
      <c r="C705" s="28"/>
    </row>
    <row r="706" spans="3:3" ht="15.75" customHeight="1">
      <c r="C706" s="28"/>
    </row>
    <row r="707" spans="3:3" ht="15.75" customHeight="1">
      <c r="C707" s="28"/>
    </row>
    <row r="708" spans="3:3" ht="15.75" customHeight="1">
      <c r="C708" s="28"/>
    </row>
    <row r="709" spans="3:3" ht="15.75" customHeight="1">
      <c r="C709" s="28"/>
    </row>
    <row r="710" spans="3:3" ht="15.75" customHeight="1">
      <c r="C710" s="28"/>
    </row>
    <row r="711" spans="3:3" ht="15.75" customHeight="1">
      <c r="C711" s="28"/>
    </row>
    <row r="712" spans="3:3" ht="15.75" customHeight="1">
      <c r="C712" s="28"/>
    </row>
    <row r="713" spans="3:3" ht="15.75" customHeight="1">
      <c r="C713" s="28"/>
    </row>
    <row r="714" spans="3:3" ht="15.75" customHeight="1">
      <c r="C714" s="28"/>
    </row>
    <row r="715" spans="3:3" ht="15.75" customHeight="1">
      <c r="C715" s="28"/>
    </row>
    <row r="716" spans="3:3" ht="15.75" customHeight="1">
      <c r="C716" s="28"/>
    </row>
    <row r="717" spans="3:3" ht="15.75" customHeight="1">
      <c r="C717" s="28"/>
    </row>
    <row r="718" spans="3:3" ht="15.75" customHeight="1">
      <c r="C718" s="28"/>
    </row>
    <row r="719" spans="3:3" ht="15.75" customHeight="1">
      <c r="C719" s="28"/>
    </row>
    <row r="720" spans="3:3" ht="15.75" customHeight="1">
      <c r="C720" s="28"/>
    </row>
    <row r="721" spans="3:3" ht="15.75" customHeight="1">
      <c r="C721" s="28"/>
    </row>
    <row r="722" spans="3:3" ht="15.75" customHeight="1">
      <c r="C722" s="28"/>
    </row>
    <row r="723" spans="3:3" ht="15.75" customHeight="1">
      <c r="C723" s="28"/>
    </row>
    <row r="724" spans="3:3" ht="15.75" customHeight="1">
      <c r="C724" s="28"/>
    </row>
    <row r="725" spans="3:3" ht="15.75" customHeight="1">
      <c r="C725" s="28"/>
    </row>
    <row r="726" spans="3:3" ht="15.75" customHeight="1">
      <c r="C726" s="28"/>
    </row>
    <row r="727" spans="3:3" ht="15.75" customHeight="1">
      <c r="C727" s="28"/>
    </row>
    <row r="728" spans="3:3" ht="15.75" customHeight="1">
      <c r="C728" s="28"/>
    </row>
    <row r="729" spans="3:3" ht="15.75" customHeight="1">
      <c r="C729" s="28"/>
    </row>
    <row r="730" spans="3:3" ht="15.75" customHeight="1">
      <c r="C730" s="28"/>
    </row>
    <row r="731" spans="3:3" ht="15.75" customHeight="1">
      <c r="C731" s="28"/>
    </row>
    <row r="732" spans="3:3" ht="15.75" customHeight="1">
      <c r="C732" s="28"/>
    </row>
    <row r="733" spans="3:3" ht="15.75" customHeight="1">
      <c r="C733" s="28"/>
    </row>
    <row r="734" spans="3:3" ht="15.75" customHeight="1">
      <c r="C734" s="28"/>
    </row>
    <row r="735" spans="3:3" ht="15.75" customHeight="1">
      <c r="C735" s="28"/>
    </row>
    <row r="736" spans="3:3" ht="15.75" customHeight="1">
      <c r="C736" s="28"/>
    </row>
    <row r="737" spans="3:3" ht="15.75" customHeight="1">
      <c r="C737" s="28"/>
    </row>
    <row r="738" spans="3:3" ht="15.75" customHeight="1">
      <c r="C738" s="28"/>
    </row>
    <row r="739" spans="3:3" ht="15.75" customHeight="1">
      <c r="C739" s="28"/>
    </row>
    <row r="740" spans="3:3" ht="15.75" customHeight="1">
      <c r="C740" s="28"/>
    </row>
    <row r="741" spans="3:3" ht="15.75" customHeight="1">
      <c r="C741" s="28"/>
    </row>
    <row r="742" spans="3:3" ht="15.75" customHeight="1">
      <c r="C742" s="28"/>
    </row>
    <row r="743" spans="3:3" ht="15.75" customHeight="1">
      <c r="C743" s="28"/>
    </row>
    <row r="744" spans="3:3" ht="15.75" customHeight="1">
      <c r="C744" s="28"/>
    </row>
    <row r="745" spans="3:3" ht="15.75" customHeight="1">
      <c r="C745" s="28"/>
    </row>
    <row r="746" spans="3:3" ht="15.75" customHeight="1">
      <c r="C746" s="28"/>
    </row>
    <row r="747" spans="3:3" ht="15.75" customHeight="1">
      <c r="C747" s="28"/>
    </row>
    <row r="748" spans="3:3" ht="15.75" customHeight="1">
      <c r="C748" s="28"/>
    </row>
    <row r="749" spans="3:3" ht="15.75" customHeight="1">
      <c r="C749" s="28"/>
    </row>
    <row r="750" spans="3:3" ht="15.75" customHeight="1">
      <c r="C750" s="28"/>
    </row>
    <row r="751" spans="3:3" ht="15.75" customHeight="1">
      <c r="C751" s="28"/>
    </row>
    <row r="752" spans="3:3" ht="15.75" customHeight="1">
      <c r="C752" s="28"/>
    </row>
    <row r="753" spans="3:3" ht="15.75" customHeight="1">
      <c r="C753" s="28"/>
    </row>
    <row r="754" spans="3:3" ht="15.75" customHeight="1">
      <c r="C754" s="28"/>
    </row>
    <row r="755" spans="3:3" ht="15.75" customHeight="1">
      <c r="C755" s="28"/>
    </row>
    <row r="756" spans="3:3" ht="15.75" customHeight="1">
      <c r="C756" s="28"/>
    </row>
    <row r="757" spans="3:3" ht="15.75" customHeight="1">
      <c r="C757" s="28"/>
    </row>
    <row r="758" spans="3:3" ht="15.75" customHeight="1">
      <c r="C758" s="28"/>
    </row>
    <row r="759" spans="3:3" ht="15.75" customHeight="1">
      <c r="C759" s="28"/>
    </row>
    <row r="760" spans="3:3" ht="15.75" customHeight="1">
      <c r="C760" s="28"/>
    </row>
    <row r="761" spans="3:3" ht="15.75" customHeight="1">
      <c r="C761" s="28"/>
    </row>
    <row r="762" spans="3:3" ht="15.75" customHeight="1">
      <c r="C762" s="28"/>
    </row>
    <row r="763" spans="3:3" ht="15.75" customHeight="1">
      <c r="C763" s="28"/>
    </row>
    <row r="764" spans="3:3" ht="15.75" customHeight="1">
      <c r="C764" s="28"/>
    </row>
    <row r="765" spans="3:3" ht="15.75" customHeight="1">
      <c r="C765" s="28"/>
    </row>
    <row r="766" spans="3:3" ht="15.75" customHeight="1">
      <c r="C766" s="28"/>
    </row>
    <row r="767" spans="3:3" ht="15.75" customHeight="1">
      <c r="C767" s="28"/>
    </row>
    <row r="768" spans="3:3" ht="15.75" customHeight="1">
      <c r="C768" s="28"/>
    </row>
    <row r="769" spans="3:3" ht="15.75" customHeight="1">
      <c r="C769" s="28"/>
    </row>
    <row r="770" spans="3:3" ht="15.75" customHeight="1">
      <c r="C770" s="28"/>
    </row>
    <row r="771" spans="3:3" ht="15.75" customHeight="1">
      <c r="C771" s="28"/>
    </row>
    <row r="772" spans="3:3" ht="15.75" customHeight="1">
      <c r="C772" s="28"/>
    </row>
    <row r="773" spans="3:3" ht="15.75" customHeight="1">
      <c r="C773" s="28"/>
    </row>
    <row r="774" spans="3:3" ht="15.75" customHeight="1">
      <c r="C774" s="28"/>
    </row>
    <row r="775" spans="3:3" ht="15.75" customHeight="1">
      <c r="C775" s="28"/>
    </row>
    <row r="776" spans="3:3" ht="15.75" customHeight="1">
      <c r="C776" s="28"/>
    </row>
    <row r="777" spans="3:3" ht="15.75" customHeight="1">
      <c r="C777" s="28"/>
    </row>
    <row r="778" spans="3:3" ht="15.75" customHeight="1">
      <c r="C778" s="28"/>
    </row>
    <row r="779" spans="3:3" ht="15.75" customHeight="1">
      <c r="C779" s="28"/>
    </row>
    <row r="780" spans="3:3" ht="15.75" customHeight="1">
      <c r="C780" s="28"/>
    </row>
    <row r="781" spans="3:3" ht="15.75" customHeight="1">
      <c r="C781" s="28"/>
    </row>
    <row r="782" spans="3:3" ht="15.75" customHeight="1">
      <c r="C782" s="28"/>
    </row>
    <row r="783" spans="3:3" ht="15.75" customHeight="1">
      <c r="C783" s="28"/>
    </row>
    <row r="784" spans="3:3" ht="15.75" customHeight="1">
      <c r="C784" s="28"/>
    </row>
    <row r="785" spans="3:3" ht="15.75" customHeight="1">
      <c r="C785" s="28"/>
    </row>
    <row r="786" spans="3:3" ht="15.75" customHeight="1">
      <c r="C786" s="28"/>
    </row>
    <row r="787" spans="3:3" ht="15.75" customHeight="1">
      <c r="C787" s="28"/>
    </row>
    <row r="788" spans="3:3" ht="15.75" customHeight="1">
      <c r="C788" s="28"/>
    </row>
    <row r="789" spans="3:3" ht="15.75" customHeight="1">
      <c r="C789" s="28"/>
    </row>
    <row r="790" spans="3:3" ht="15.75" customHeight="1">
      <c r="C790" s="28"/>
    </row>
    <row r="791" spans="3:3" ht="15.75" customHeight="1">
      <c r="C791" s="28"/>
    </row>
    <row r="792" spans="3:3" ht="15.75" customHeight="1">
      <c r="C792" s="28"/>
    </row>
    <row r="793" spans="3:3" ht="15.75" customHeight="1">
      <c r="C793" s="28"/>
    </row>
    <row r="794" spans="3:3" ht="15.75" customHeight="1">
      <c r="C794" s="28"/>
    </row>
    <row r="795" spans="3:3" ht="15.75" customHeight="1">
      <c r="C795" s="28"/>
    </row>
    <row r="796" spans="3:3" ht="15.75" customHeight="1">
      <c r="C796" s="28"/>
    </row>
    <row r="797" spans="3:3" ht="15.75" customHeight="1">
      <c r="C797" s="28"/>
    </row>
    <row r="798" spans="3:3" ht="15.75" customHeight="1">
      <c r="C798" s="28"/>
    </row>
    <row r="799" spans="3:3" ht="15.75" customHeight="1">
      <c r="C799" s="28"/>
    </row>
    <row r="800" spans="3:3" ht="15.75" customHeight="1">
      <c r="C800" s="28"/>
    </row>
    <row r="801" spans="3:3" ht="15.75" customHeight="1">
      <c r="C801" s="28"/>
    </row>
    <row r="802" spans="3:3" ht="15.75" customHeight="1">
      <c r="C802" s="28"/>
    </row>
    <row r="803" spans="3:3" ht="15.75" customHeight="1">
      <c r="C803" s="28"/>
    </row>
    <row r="804" spans="3:3" ht="15.75" customHeight="1">
      <c r="C804" s="28"/>
    </row>
    <row r="805" spans="3:3" ht="15.75" customHeight="1">
      <c r="C805" s="28"/>
    </row>
    <row r="806" spans="3:3" ht="15.75" customHeight="1">
      <c r="C806" s="28"/>
    </row>
    <row r="807" spans="3:3" ht="15.75" customHeight="1">
      <c r="C807" s="28"/>
    </row>
    <row r="808" spans="3:3" ht="15.75" customHeight="1">
      <c r="C808" s="28"/>
    </row>
    <row r="809" spans="3:3" ht="15.75" customHeight="1">
      <c r="C809" s="28"/>
    </row>
    <row r="810" spans="3:3" ht="15.75" customHeight="1">
      <c r="C810" s="28"/>
    </row>
    <row r="811" spans="3:3" ht="15.75" customHeight="1">
      <c r="C811" s="28"/>
    </row>
    <row r="812" spans="3:3" ht="15.75" customHeight="1">
      <c r="C812" s="28"/>
    </row>
    <row r="813" spans="3:3" ht="15.75" customHeight="1">
      <c r="C813" s="28"/>
    </row>
    <row r="814" spans="3:3" ht="15.75" customHeight="1">
      <c r="C814" s="28"/>
    </row>
    <row r="815" spans="3:3" ht="15.75" customHeight="1">
      <c r="C815" s="28"/>
    </row>
    <row r="816" spans="3:3" ht="15.75" customHeight="1">
      <c r="C816" s="28"/>
    </row>
    <row r="817" spans="3:3" ht="15.75" customHeight="1">
      <c r="C817" s="28"/>
    </row>
    <row r="818" spans="3:3" ht="15.75" customHeight="1">
      <c r="C818" s="28"/>
    </row>
    <row r="819" spans="3:3" ht="15.75" customHeight="1">
      <c r="C819" s="28"/>
    </row>
    <row r="820" spans="3:3" ht="15.75" customHeight="1">
      <c r="C820" s="28"/>
    </row>
    <row r="821" spans="3:3" ht="15.75" customHeight="1">
      <c r="C821" s="28"/>
    </row>
    <row r="822" spans="3:3" ht="15.75" customHeight="1">
      <c r="C822" s="28"/>
    </row>
    <row r="823" spans="3:3" ht="15.75" customHeight="1">
      <c r="C823" s="28"/>
    </row>
    <row r="824" spans="3:3" ht="15.75" customHeight="1">
      <c r="C824" s="28"/>
    </row>
    <row r="825" spans="3:3" ht="15.75" customHeight="1">
      <c r="C825" s="28"/>
    </row>
    <row r="826" spans="3:3" ht="15.75" customHeight="1">
      <c r="C826" s="28"/>
    </row>
    <row r="827" spans="3:3" ht="15.75" customHeight="1">
      <c r="C827" s="28"/>
    </row>
    <row r="828" spans="3:3" ht="15.75" customHeight="1">
      <c r="C828" s="28"/>
    </row>
    <row r="829" spans="3:3" ht="15.75" customHeight="1">
      <c r="C829" s="28"/>
    </row>
    <row r="830" spans="3:3" ht="15.75" customHeight="1">
      <c r="C830" s="28"/>
    </row>
    <row r="831" spans="3:3" ht="15.75" customHeight="1">
      <c r="C831" s="28"/>
    </row>
    <row r="832" spans="3:3" ht="15.75" customHeight="1">
      <c r="C832" s="28"/>
    </row>
    <row r="833" spans="3:3" ht="15.75" customHeight="1">
      <c r="C833" s="28"/>
    </row>
    <row r="834" spans="3:3" ht="15.75" customHeight="1">
      <c r="C834" s="28"/>
    </row>
    <row r="835" spans="3:3" ht="15.75" customHeight="1">
      <c r="C835" s="28"/>
    </row>
    <row r="836" spans="3:3" ht="15.75" customHeight="1">
      <c r="C836" s="28"/>
    </row>
    <row r="837" spans="3:3" ht="15.75" customHeight="1">
      <c r="C837" s="28"/>
    </row>
    <row r="838" spans="3:3" ht="15.75" customHeight="1">
      <c r="C838" s="28"/>
    </row>
    <row r="839" spans="3:3" ht="15.75" customHeight="1">
      <c r="C839" s="28"/>
    </row>
    <row r="840" spans="3:3" ht="15.75" customHeight="1">
      <c r="C840" s="28"/>
    </row>
    <row r="841" spans="3:3" ht="15.75" customHeight="1">
      <c r="C841" s="28"/>
    </row>
    <row r="842" spans="3:3" ht="15.75" customHeight="1">
      <c r="C842" s="28"/>
    </row>
    <row r="843" spans="3:3" ht="15.75" customHeight="1">
      <c r="C843" s="28"/>
    </row>
    <row r="844" spans="3:3" ht="15.75" customHeight="1">
      <c r="C844" s="28"/>
    </row>
    <row r="845" spans="3:3" ht="15.75" customHeight="1">
      <c r="C845" s="28"/>
    </row>
    <row r="846" spans="3:3" ht="15.75" customHeight="1">
      <c r="C846" s="28"/>
    </row>
    <row r="847" spans="3:3" ht="15.75" customHeight="1">
      <c r="C847" s="28"/>
    </row>
    <row r="848" spans="3:3" ht="15.75" customHeight="1">
      <c r="C848" s="28"/>
    </row>
    <row r="849" spans="3:3" ht="15.75" customHeight="1">
      <c r="C849" s="28"/>
    </row>
    <row r="850" spans="3:3" ht="15.75" customHeight="1">
      <c r="C850" s="28"/>
    </row>
    <row r="851" spans="3:3" ht="15.75" customHeight="1">
      <c r="C851" s="28"/>
    </row>
    <row r="852" spans="3:3" ht="15.75" customHeight="1">
      <c r="C852" s="28"/>
    </row>
    <row r="853" spans="3:3" ht="15.75" customHeight="1">
      <c r="C853" s="28"/>
    </row>
    <row r="854" spans="3:3" ht="15.75" customHeight="1">
      <c r="C854" s="28"/>
    </row>
    <row r="855" spans="3:3" ht="15.75" customHeight="1">
      <c r="C855" s="28"/>
    </row>
    <row r="856" spans="3:3" ht="15.75" customHeight="1">
      <c r="C856" s="28"/>
    </row>
    <row r="857" spans="3:3" ht="15.75" customHeight="1">
      <c r="C857" s="28"/>
    </row>
    <row r="858" spans="3:3" ht="15.75" customHeight="1">
      <c r="C858" s="28"/>
    </row>
    <row r="859" spans="3:3" ht="15.75" customHeight="1">
      <c r="C859" s="28"/>
    </row>
    <row r="860" spans="3:3" ht="15.75" customHeight="1">
      <c r="C860" s="28"/>
    </row>
    <row r="861" spans="3:3" ht="15.75" customHeight="1">
      <c r="C861" s="28"/>
    </row>
    <row r="862" spans="3:3" ht="15.75" customHeight="1">
      <c r="C862" s="28"/>
    </row>
    <row r="863" spans="3:3" ht="15.75" customHeight="1">
      <c r="C863" s="28"/>
    </row>
    <row r="864" spans="3:3" ht="15.75" customHeight="1">
      <c r="C864" s="28"/>
    </row>
    <row r="865" spans="3:3" ht="15.75" customHeight="1">
      <c r="C865" s="28"/>
    </row>
    <row r="866" spans="3:3" ht="15.75" customHeight="1">
      <c r="C866" s="28"/>
    </row>
    <row r="867" spans="3:3" ht="15.75" customHeight="1">
      <c r="C867" s="28"/>
    </row>
    <row r="868" spans="3:3" ht="15.75" customHeight="1">
      <c r="C868" s="28"/>
    </row>
    <row r="869" spans="3:3" ht="15.75" customHeight="1">
      <c r="C869" s="28"/>
    </row>
    <row r="870" spans="3:3" ht="15.75" customHeight="1">
      <c r="C870" s="28"/>
    </row>
    <row r="871" spans="3:3" ht="15.75" customHeight="1">
      <c r="C871" s="28"/>
    </row>
    <row r="872" spans="3:3" ht="15.75" customHeight="1">
      <c r="C872" s="28"/>
    </row>
    <row r="873" spans="3:3" ht="15.75" customHeight="1">
      <c r="C873" s="28"/>
    </row>
    <row r="874" spans="3:3" ht="15.75" customHeight="1">
      <c r="C874" s="28"/>
    </row>
    <row r="875" spans="3:3" ht="15.75" customHeight="1">
      <c r="C875" s="28"/>
    </row>
    <row r="876" spans="3:3" ht="15.75" customHeight="1">
      <c r="C876" s="28"/>
    </row>
    <row r="877" spans="3:3" ht="15.75" customHeight="1">
      <c r="C877" s="28"/>
    </row>
    <row r="878" spans="3:3" ht="15.75" customHeight="1">
      <c r="C878" s="28"/>
    </row>
    <row r="879" spans="3:3" ht="15.75" customHeight="1">
      <c r="C879" s="28"/>
    </row>
    <row r="880" spans="3:3" ht="15.75" customHeight="1">
      <c r="C880" s="28"/>
    </row>
    <row r="881" spans="3:3" ht="15.75" customHeight="1">
      <c r="C881" s="28"/>
    </row>
    <row r="882" spans="3:3" ht="15.75" customHeight="1">
      <c r="C882" s="28"/>
    </row>
    <row r="883" spans="3:3" ht="15.75" customHeight="1">
      <c r="C883" s="28"/>
    </row>
    <row r="884" spans="3:3" ht="15.75" customHeight="1">
      <c r="C884" s="28"/>
    </row>
    <row r="885" spans="3:3" ht="15.75" customHeight="1">
      <c r="C885" s="28"/>
    </row>
    <row r="886" spans="3:3" ht="15.75" customHeight="1">
      <c r="C886" s="28"/>
    </row>
    <row r="887" spans="3:3" ht="15.75" customHeight="1">
      <c r="C887" s="28"/>
    </row>
    <row r="888" spans="3:3" ht="15.75" customHeight="1">
      <c r="C888" s="28"/>
    </row>
    <row r="889" spans="3:3" ht="15.75" customHeight="1">
      <c r="C889" s="28"/>
    </row>
    <row r="890" spans="3:3" ht="15.75" customHeight="1">
      <c r="C890" s="28"/>
    </row>
    <row r="891" spans="3:3" ht="15.75" customHeight="1">
      <c r="C891" s="28"/>
    </row>
    <row r="892" spans="3:3" ht="15.75" customHeight="1">
      <c r="C892" s="28"/>
    </row>
    <row r="893" spans="3:3" ht="15.75" customHeight="1">
      <c r="C893" s="28"/>
    </row>
    <row r="894" spans="3:3" ht="15.75" customHeight="1">
      <c r="C894" s="28"/>
    </row>
    <row r="895" spans="3:3" ht="15.75" customHeight="1">
      <c r="C895" s="28"/>
    </row>
    <row r="896" spans="3:3" ht="15.75" customHeight="1">
      <c r="C896" s="28"/>
    </row>
    <row r="897" spans="3:3" ht="15.75" customHeight="1">
      <c r="C897" s="28"/>
    </row>
    <row r="898" spans="3:3" ht="15.75" customHeight="1">
      <c r="C898" s="28"/>
    </row>
    <row r="899" spans="3:3" ht="15.75" customHeight="1">
      <c r="C899" s="28"/>
    </row>
    <row r="900" spans="3:3" ht="15.75" customHeight="1">
      <c r="C900" s="28"/>
    </row>
    <row r="901" spans="3:3" ht="15.75" customHeight="1">
      <c r="C901" s="28"/>
    </row>
    <row r="902" spans="3:3" ht="15.75" customHeight="1">
      <c r="C902" s="28"/>
    </row>
    <row r="903" spans="3:3" ht="15.75" customHeight="1">
      <c r="C903" s="28"/>
    </row>
    <row r="904" spans="3:3" ht="15.75" customHeight="1">
      <c r="C904" s="28"/>
    </row>
    <row r="905" spans="3:3" ht="15.75" customHeight="1">
      <c r="C905" s="28"/>
    </row>
    <row r="906" spans="3:3" ht="15.75" customHeight="1">
      <c r="C906" s="28"/>
    </row>
    <row r="907" spans="3:3" ht="15.75" customHeight="1">
      <c r="C907" s="28"/>
    </row>
    <row r="908" spans="3:3" ht="15.75" customHeight="1">
      <c r="C908" s="28"/>
    </row>
    <row r="909" spans="3:3" ht="15.75" customHeight="1">
      <c r="C909" s="28"/>
    </row>
    <row r="910" spans="3:3" ht="15.75" customHeight="1">
      <c r="C910" s="28"/>
    </row>
    <row r="911" spans="3:3" ht="15.75" customHeight="1">
      <c r="C911" s="28"/>
    </row>
    <row r="912" spans="3:3" ht="15.75" customHeight="1">
      <c r="C912" s="28"/>
    </row>
    <row r="913" spans="3:3" ht="15.75" customHeight="1">
      <c r="C913" s="28"/>
    </row>
    <row r="914" spans="3:3" ht="15.75" customHeight="1">
      <c r="C914" s="28"/>
    </row>
    <row r="915" spans="3:3" ht="15.75" customHeight="1">
      <c r="C915" s="28"/>
    </row>
    <row r="916" spans="3:3" ht="15.75" customHeight="1">
      <c r="C916" s="28"/>
    </row>
    <row r="917" spans="3:3" ht="15.75" customHeight="1">
      <c r="C917" s="28"/>
    </row>
    <row r="918" spans="3:3" ht="15.75" customHeight="1">
      <c r="C918" s="28"/>
    </row>
    <row r="919" spans="3:3" ht="15.75" customHeight="1">
      <c r="C919" s="28"/>
    </row>
    <row r="920" spans="3:3" ht="15.75" customHeight="1">
      <c r="C920" s="28"/>
    </row>
    <row r="921" spans="3:3" ht="15.75" customHeight="1">
      <c r="C921" s="28"/>
    </row>
    <row r="922" spans="3:3" ht="15.75" customHeight="1">
      <c r="C922" s="28"/>
    </row>
    <row r="923" spans="3:3" ht="15.75" customHeight="1">
      <c r="C923" s="28"/>
    </row>
    <row r="924" spans="3:3" ht="15.75" customHeight="1">
      <c r="C924" s="28"/>
    </row>
    <row r="925" spans="3:3" ht="15.75" customHeight="1">
      <c r="C925" s="28"/>
    </row>
    <row r="926" spans="3:3" ht="15.75" customHeight="1">
      <c r="C926" s="28"/>
    </row>
    <row r="927" spans="3:3" ht="15.75" customHeight="1">
      <c r="C927" s="28"/>
    </row>
    <row r="928" spans="3:3" ht="15.75" customHeight="1">
      <c r="C928" s="28"/>
    </row>
    <row r="929" spans="3:3" ht="15.75" customHeight="1">
      <c r="C929" s="28"/>
    </row>
    <row r="930" spans="3:3" ht="15.75" customHeight="1">
      <c r="C930" s="28"/>
    </row>
    <row r="931" spans="3:3" ht="15.75" customHeight="1">
      <c r="C931" s="28"/>
    </row>
    <row r="932" spans="3:3" ht="15.75" customHeight="1">
      <c r="C932" s="28"/>
    </row>
    <row r="933" spans="3:3" ht="15.75" customHeight="1">
      <c r="C933" s="28"/>
    </row>
    <row r="934" spans="3:3" ht="15.75" customHeight="1">
      <c r="C934" s="28"/>
    </row>
    <row r="935" spans="3:3" ht="15.75" customHeight="1">
      <c r="C935" s="28"/>
    </row>
    <row r="936" spans="3:3" ht="15.75" customHeight="1">
      <c r="C936" s="28"/>
    </row>
    <row r="937" spans="3:3" ht="15.75" customHeight="1">
      <c r="C937" s="28"/>
    </row>
    <row r="938" spans="3:3" ht="15.75" customHeight="1">
      <c r="C938" s="28"/>
    </row>
    <row r="939" spans="3:3" ht="15.75" customHeight="1">
      <c r="C939" s="28"/>
    </row>
    <row r="940" spans="3:3" ht="15.75" customHeight="1">
      <c r="C940" s="28"/>
    </row>
    <row r="941" spans="3:3" ht="15.75" customHeight="1">
      <c r="C941" s="28"/>
    </row>
    <row r="942" spans="3:3" ht="15.75" customHeight="1">
      <c r="C942" s="28"/>
    </row>
    <row r="943" spans="3:3" ht="15.75" customHeight="1">
      <c r="C943" s="28"/>
    </row>
    <row r="944" spans="3:3" ht="15.75" customHeight="1">
      <c r="C944" s="28"/>
    </row>
    <row r="945" spans="3:3" ht="15.75" customHeight="1">
      <c r="C945" s="28"/>
    </row>
    <row r="946" spans="3:3" ht="15.75" customHeight="1">
      <c r="C946" s="28"/>
    </row>
    <row r="947" spans="3:3" ht="15.75" customHeight="1">
      <c r="C947" s="28"/>
    </row>
    <row r="948" spans="3:3" ht="15.75" customHeight="1">
      <c r="C948" s="28"/>
    </row>
    <row r="949" spans="3:3" ht="15.75" customHeight="1">
      <c r="C949" s="28"/>
    </row>
    <row r="950" spans="3:3" ht="15.75" customHeight="1">
      <c r="C950" s="28"/>
    </row>
    <row r="951" spans="3:3" ht="15.75" customHeight="1">
      <c r="C951" s="28"/>
    </row>
    <row r="952" spans="3:3" ht="15.75" customHeight="1">
      <c r="C952" s="28"/>
    </row>
    <row r="953" spans="3:3" ht="15.75" customHeight="1">
      <c r="C953" s="28"/>
    </row>
    <row r="954" spans="3:3" ht="15.75" customHeight="1">
      <c r="C954" s="28"/>
    </row>
    <row r="955" spans="3:3" ht="15.75" customHeight="1">
      <c r="C955" s="28"/>
    </row>
    <row r="956" spans="3:3" ht="15.75" customHeight="1">
      <c r="C956" s="28"/>
    </row>
    <row r="957" spans="3:3" ht="15.75" customHeight="1">
      <c r="C957" s="28"/>
    </row>
    <row r="958" spans="3:3" ht="15.75" customHeight="1">
      <c r="C958" s="28"/>
    </row>
    <row r="959" spans="3:3" ht="15.75" customHeight="1">
      <c r="C959" s="28"/>
    </row>
    <row r="960" spans="3:3" ht="15.75" customHeight="1">
      <c r="C960" s="28"/>
    </row>
    <row r="961" spans="3:3" ht="15.75" customHeight="1">
      <c r="C961" s="28"/>
    </row>
    <row r="962" spans="3:3" ht="15.75" customHeight="1">
      <c r="C962" s="28"/>
    </row>
    <row r="963" spans="3:3" ht="15.75" customHeight="1">
      <c r="C963" s="28"/>
    </row>
    <row r="964" spans="3:3" ht="15.75" customHeight="1">
      <c r="C964" s="28"/>
    </row>
    <row r="965" spans="3:3" ht="15.75" customHeight="1">
      <c r="C965" s="28"/>
    </row>
    <row r="966" spans="3:3" ht="15.75" customHeight="1">
      <c r="C966" s="28"/>
    </row>
    <row r="967" spans="3:3" ht="15.75" customHeight="1">
      <c r="C967" s="28"/>
    </row>
    <row r="968" spans="3:3" ht="15.75" customHeight="1">
      <c r="C968" s="28"/>
    </row>
    <row r="969" spans="3:3" ht="15.75" customHeight="1">
      <c r="C969" s="28"/>
    </row>
    <row r="970" spans="3:3" ht="15.75" customHeight="1">
      <c r="C970" s="28"/>
    </row>
    <row r="971" spans="3:3" ht="15.75" customHeight="1">
      <c r="C971" s="28"/>
    </row>
    <row r="972" spans="3:3" ht="15.75" customHeight="1">
      <c r="C972" s="28"/>
    </row>
    <row r="973" spans="3:3" ht="15.75" customHeight="1">
      <c r="C973" s="28"/>
    </row>
    <row r="974" spans="3:3" ht="15.75" customHeight="1">
      <c r="C974" s="28"/>
    </row>
    <row r="975" spans="3:3" ht="15.75" customHeight="1">
      <c r="C975" s="28"/>
    </row>
    <row r="976" spans="3:3" ht="15.75" customHeight="1">
      <c r="C976" s="28"/>
    </row>
    <row r="977" spans="3:3" ht="15.75" customHeight="1">
      <c r="C977" s="28"/>
    </row>
    <row r="978" spans="3:3" ht="15.75" customHeight="1">
      <c r="C978" s="28"/>
    </row>
    <row r="979" spans="3:3" ht="15.75" customHeight="1">
      <c r="C979" s="28"/>
    </row>
    <row r="980" spans="3:3" ht="15.75" customHeight="1">
      <c r="C980" s="28"/>
    </row>
    <row r="981" spans="3:3" ht="15.75" customHeight="1">
      <c r="C981" s="28"/>
    </row>
    <row r="982" spans="3:3" ht="15.75" customHeight="1">
      <c r="C982" s="28"/>
    </row>
    <row r="983" spans="3:3" ht="15.75" customHeight="1">
      <c r="C983" s="28"/>
    </row>
    <row r="984" spans="3:3" ht="15.75" customHeight="1">
      <c r="C984" s="28"/>
    </row>
    <row r="985" spans="3:3" ht="15.75" customHeight="1">
      <c r="C985" s="28"/>
    </row>
    <row r="986" spans="3:3" ht="15.75" customHeight="1">
      <c r="C986" s="28"/>
    </row>
    <row r="987" spans="3:3" ht="15.75" customHeight="1">
      <c r="C987" s="28"/>
    </row>
    <row r="988" spans="3:3" ht="15.75" customHeight="1">
      <c r="C988" s="28"/>
    </row>
    <row r="989" spans="3:3" ht="15.75" customHeight="1">
      <c r="C989" s="28"/>
    </row>
    <row r="990" spans="3:3" ht="15.75" customHeight="1">
      <c r="C990" s="28"/>
    </row>
    <row r="991" spans="3:3" ht="15.75" customHeight="1">
      <c r="C991" s="28"/>
    </row>
    <row r="992" spans="3:3" ht="15.75" customHeight="1">
      <c r="C992" s="28"/>
    </row>
    <row r="993" spans="3:3" ht="15.75" customHeight="1">
      <c r="C993" s="28"/>
    </row>
    <row r="994" spans="3:3" ht="15.75" customHeight="1">
      <c r="C994" s="28"/>
    </row>
    <row r="995" spans="3:3" ht="15.75" customHeight="1">
      <c r="C995" s="28"/>
    </row>
    <row r="996" spans="3:3" ht="15.75" customHeight="1">
      <c r="C996" s="28"/>
    </row>
    <row r="997" spans="3:3" ht="15.75" customHeight="1">
      <c r="C997" s="28"/>
    </row>
  </sheetData>
  <autoFilter ref="U40:Y47" xr:uid="{00000000-0009-0000-0000-000005000000}">
    <sortState xmlns:xlrd2="http://schemas.microsoft.com/office/spreadsheetml/2017/richdata2" ref="U40:Y47">
      <sortCondition descending="1" ref="Y40:Y47"/>
    </sortState>
  </autoFilter>
  <mergeCells count="3">
    <mergeCell ref="A1:P3"/>
    <mergeCell ref="S20:S22"/>
    <mergeCell ref="B88:Q90"/>
  </mergeCells>
  <conditionalFormatting sqref="C6:C7">
    <cfRule type="colorScale" priority="3">
      <colorScale>
        <cfvo type="min"/>
        <cfvo type="max"/>
        <color rgb="FFFFFFFF"/>
        <color rgb="FF57BB8A"/>
      </colorScale>
    </cfRule>
  </conditionalFormatting>
  <conditionalFormatting sqref="D6:D7">
    <cfRule type="colorScale" priority="4">
      <colorScale>
        <cfvo type="min"/>
        <cfvo type="max"/>
        <color rgb="FFFFFFFF"/>
        <color rgb="FF57BB8A"/>
      </colorScale>
    </cfRule>
  </conditionalFormatting>
  <conditionalFormatting sqref="D20:D21">
    <cfRule type="colorScale" priority="31">
      <colorScale>
        <cfvo type="min"/>
        <cfvo type="max"/>
        <color rgb="FFFFFFFF"/>
        <color rgb="FF57BB8A"/>
      </colorScale>
    </cfRule>
  </conditionalFormatting>
  <conditionalFormatting sqref="D25:D28 E25">
    <cfRule type="colorScale" priority="25">
      <colorScale>
        <cfvo type="min"/>
        <cfvo type="max"/>
        <color rgb="FFFFFFFF"/>
        <color rgb="FF57BB8A"/>
      </colorScale>
    </cfRule>
  </conditionalFormatting>
  <conditionalFormatting sqref="D31:D51">
    <cfRule type="colorScale" priority="19">
      <colorScale>
        <cfvo type="min"/>
        <cfvo type="max"/>
        <color rgb="FFFFFFFF"/>
        <color rgb="FF57BB8A"/>
      </colorScale>
    </cfRule>
  </conditionalFormatting>
  <conditionalFormatting sqref="E20:E21">
    <cfRule type="colorScale" priority="32">
      <colorScale>
        <cfvo type="min"/>
        <cfvo type="max"/>
        <color rgb="FFFFFFFF"/>
        <color rgb="FF57BB8A"/>
      </colorScale>
    </cfRule>
  </conditionalFormatting>
  <conditionalFormatting sqref="E25:E28">
    <cfRule type="colorScale" priority="26">
      <colorScale>
        <cfvo type="min"/>
        <cfvo type="max"/>
        <color rgb="FFFFFFFF"/>
        <color rgb="FF57BB8A"/>
      </colorScale>
    </cfRule>
  </conditionalFormatting>
  <conditionalFormatting sqref="E31:E51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6:F7">
    <cfRule type="colorScale" priority="37">
      <colorScale>
        <cfvo type="min"/>
        <cfvo type="max"/>
        <color rgb="FFFFFFFF"/>
        <color rgb="FF57BB8A"/>
      </colorScale>
    </cfRule>
  </conditionalFormatting>
  <conditionalFormatting sqref="F6:F7">
    <cfRule type="colorScale" priority="38">
      <colorScale>
        <cfvo type="min"/>
        <cfvo type="max"/>
        <color rgb="FFFFFFFF"/>
        <color rgb="FF57BB8A"/>
      </colorScale>
    </cfRule>
  </conditionalFormatting>
  <conditionalFormatting sqref="F20:F21">
    <cfRule type="colorScale" priority="33">
      <colorScale>
        <cfvo type="min"/>
        <cfvo type="max"/>
        <color rgb="FFFFFFFF"/>
        <color rgb="FF57BB8A"/>
      </colorScale>
    </cfRule>
  </conditionalFormatting>
  <conditionalFormatting sqref="F25:F28">
    <cfRule type="colorScale" priority="27">
      <colorScale>
        <cfvo type="min"/>
        <cfvo type="max"/>
        <color rgb="FFFFFFFF"/>
        <color rgb="FF57BB8A"/>
      </colorScale>
    </cfRule>
  </conditionalFormatting>
  <conditionalFormatting sqref="G6:G7">
    <cfRule type="colorScale" priority="5">
      <colorScale>
        <cfvo type="min"/>
        <cfvo type="max"/>
        <color rgb="FFFFFFFF"/>
        <color rgb="FF57BB8A"/>
      </colorScale>
    </cfRule>
  </conditionalFormatting>
  <conditionalFormatting sqref="G20:G21">
    <cfRule type="colorScale" priority="34">
      <colorScale>
        <cfvo type="min"/>
        <cfvo type="max"/>
        <color rgb="FFFFFFFF"/>
        <color rgb="FF57BB8A"/>
      </colorScale>
    </cfRule>
  </conditionalFormatting>
  <conditionalFormatting sqref="G25:G28">
    <cfRule type="colorScale" priority="28">
      <colorScale>
        <cfvo type="min"/>
        <cfvo type="max"/>
        <color rgb="FFFFFFFF"/>
        <color rgb="FF57BB8A"/>
      </colorScale>
    </cfRule>
  </conditionalFormatting>
  <conditionalFormatting sqref="G31:G51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25:H28 J25">
    <cfRule type="colorScale" priority="29">
      <colorScale>
        <cfvo type="min"/>
        <cfvo type="max"/>
        <color rgb="FFFFFFFF"/>
        <color rgb="FF57BB8A"/>
      </colorScale>
    </cfRule>
  </conditionalFormatting>
  <conditionalFormatting sqref="H31:H51">
    <cfRule type="colorScale" priority="22">
      <colorScale>
        <cfvo type="min"/>
        <cfvo type="max"/>
        <color rgb="FFFFFFFF"/>
        <color rgb="FF57BB8A"/>
      </colorScale>
    </cfRule>
  </conditionalFormatting>
  <conditionalFormatting sqref="I25:I28">
    <cfRule type="colorScale" priority="3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1:I50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7:M17">
    <cfRule type="colorScale" priority="16">
      <colorScale>
        <cfvo type="min"/>
        <cfvo type="max"/>
        <color rgb="FFFFFFFF"/>
        <color rgb="FF57BB8A"/>
      </colorScale>
    </cfRule>
  </conditionalFormatting>
  <conditionalFormatting sqref="I20:N20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1:N21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2:N22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6:J7">
    <cfRule type="colorScale" priority="6">
      <colorScale>
        <cfvo type="min"/>
        <cfvo type="max"/>
        <color rgb="FFFFFFFF"/>
        <color rgb="FF57BB8A"/>
      </colorScale>
    </cfRule>
  </conditionalFormatting>
  <conditionalFormatting sqref="J31:J36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25:K26">
    <cfRule type="colorScale" priority="3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6:K7">
    <cfRule type="colorScale" priority="7">
      <colorScale>
        <cfvo type="min"/>
        <cfvo type="max"/>
        <color rgb="FFFFFFFF"/>
        <color rgb="FF57BB8A"/>
      </colorScale>
    </cfRule>
  </conditionalFormatting>
  <conditionalFormatting sqref="K31:K36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6:M7 P6:U7">
    <cfRule type="colorScale" priority="8">
      <colorScale>
        <cfvo type="min"/>
        <cfvo type="max"/>
        <color rgb="FFFFFFFF"/>
        <color rgb="FF57BB8A"/>
      </colorScale>
    </cfRule>
  </conditionalFormatting>
  <conditionalFormatting sqref="L31:M36">
    <cfRule type="colorScale" priority="2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25:N27">
    <cfRule type="colorScale" priority="4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N6:N7">
    <cfRule type="colorScale" priority="9">
      <colorScale>
        <cfvo type="min"/>
        <cfvo type="max"/>
        <color rgb="FFFFFFFF"/>
        <color rgb="FF57BB8A"/>
      </colorScale>
    </cfRule>
  </conditionalFormatting>
  <conditionalFormatting sqref="O6:O7">
    <cfRule type="colorScale" priority="10">
      <colorScale>
        <cfvo type="min"/>
        <cfvo type="max"/>
        <color rgb="FFFFFFFF"/>
        <color rgb="FFE67C73"/>
      </colorScale>
    </cfRule>
  </conditionalFormatting>
  <conditionalFormatting sqref="P20:R20 O17">
    <cfRule type="colorScale" priority="17">
      <colorScale>
        <cfvo type="min"/>
        <cfvo type="max"/>
        <color rgb="FFFFFFFF"/>
        <color rgb="FF57BB8A"/>
      </colorScale>
    </cfRule>
  </conditionalFormatting>
  <conditionalFormatting sqref="P22:R22 R20">
    <cfRule type="colorScale" priority="18">
      <colorScale>
        <cfvo type="min"/>
        <cfvo type="max"/>
        <color rgb="FFFFFFFF"/>
        <color rgb="FFE67C73"/>
      </colorScale>
    </cfRule>
  </conditionalFormatting>
  <conditionalFormatting sqref="R31:R38">
    <cfRule type="colorScale" priority="3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40:R47 X40:X47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40:S47 Y40:Y4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31:X38">
    <cfRule type="colorScale" priority="3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88" r:id="rId1" xr:uid="{00000000-0004-0000-0500-000000000000}"/>
  </hyperlinks>
  <pageMargins left="0.7" right="0.7" top="0.75" bottom="0.75" header="0" footer="0"/>
  <pageSetup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1003"/>
  <sheetViews>
    <sheetView workbookViewId="0"/>
  </sheetViews>
  <sheetFormatPr defaultColWidth="14.44140625" defaultRowHeight="15" customHeight="1"/>
  <cols>
    <col min="1" max="26" width="8.6640625" customWidth="1"/>
  </cols>
  <sheetData>
    <row r="2" spans="1:12" ht="15.6">
      <c r="B2" s="160" t="s">
        <v>32</v>
      </c>
      <c r="D2" s="1" t="s">
        <v>102</v>
      </c>
      <c r="F2" s="1">
        <v>1919</v>
      </c>
      <c r="H2" s="1" t="s">
        <v>322</v>
      </c>
      <c r="J2" s="1" t="s">
        <v>323</v>
      </c>
      <c r="L2" s="1" t="s">
        <v>324</v>
      </c>
    </row>
    <row r="3" spans="1:12" ht="14.4">
      <c r="B3" s="1">
        <f ca="1">IFERROR(__xludf.DUMMYFUNCTION("GOOGLEFINANCE(B2,""PRICE"")"),119.35)</f>
        <v>119.35</v>
      </c>
      <c r="D3" s="122">
        <v>0.15</v>
      </c>
      <c r="F3" s="1" t="s">
        <v>325</v>
      </c>
      <c r="L3" s="1" t="s">
        <v>326</v>
      </c>
    </row>
    <row r="5" spans="1:12" ht="14.4">
      <c r="C5" s="1" t="s">
        <v>181</v>
      </c>
      <c r="D5" s="1" t="s">
        <v>182</v>
      </c>
      <c r="E5" s="1" t="s">
        <v>183</v>
      </c>
      <c r="F5" s="1" t="s">
        <v>184</v>
      </c>
      <c r="G5" s="1" t="s">
        <v>327</v>
      </c>
      <c r="H5" s="1" t="s">
        <v>185</v>
      </c>
    </row>
    <row r="6" spans="1:12" ht="14.4">
      <c r="A6" s="161"/>
      <c r="B6" s="1" t="s">
        <v>7</v>
      </c>
      <c r="C6" s="1">
        <v>254062</v>
      </c>
      <c r="D6" s="1">
        <v>232529</v>
      </c>
      <c r="E6" s="1">
        <v>205536</v>
      </c>
      <c r="F6" s="1">
        <v>176727</v>
      </c>
      <c r="G6" s="1">
        <v>157110</v>
      </c>
      <c r="H6" s="22">
        <f t="shared" ref="H6:H7" si="0">(C6/G6)^(1/4)-1</f>
        <v>0.12767504814773778</v>
      </c>
    </row>
    <row r="7" spans="1:12" ht="14.4">
      <c r="A7" s="161"/>
      <c r="B7" s="1" t="s">
        <v>8</v>
      </c>
      <c r="C7" s="1">
        <v>6048</v>
      </c>
      <c r="D7" s="1">
        <v>22009</v>
      </c>
      <c r="E7" s="1">
        <v>8398</v>
      </c>
      <c r="F7" s="1">
        <v>9303</v>
      </c>
      <c r="G7" s="1">
        <v>13773</v>
      </c>
      <c r="H7" s="22">
        <f t="shared" si="0"/>
        <v>-0.18595988166031141</v>
      </c>
    </row>
    <row r="8" spans="1:12" ht="14.4">
      <c r="B8" s="1" t="s">
        <v>188</v>
      </c>
      <c r="C8" s="1">
        <v>3.67</v>
      </c>
      <c r="D8" s="1">
        <v>13.36</v>
      </c>
    </row>
    <row r="9" spans="1:12" ht="14.4">
      <c r="B9" s="1" t="s">
        <v>328</v>
      </c>
      <c r="C9" s="1">
        <v>8.75</v>
      </c>
      <c r="D9" s="1">
        <v>8.75</v>
      </c>
    </row>
    <row r="10" spans="1:12" ht="14.4">
      <c r="B10" s="1" t="s">
        <v>329</v>
      </c>
      <c r="C10" s="1">
        <v>4120</v>
      </c>
      <c r="D10" s="1">
        <v>4120</v>
      </c>
    </row>
    <row r="11" spans="1:12" ht="14.4">
      <c r="B11" s="1" t="s">
        <v>205</v>
      </c>
    </row>
    <row r="12" spans="1:12" ht="14.4">
      <c r="B12" s="1" t="s">
        <v>189</v>
      </c>
      <c r="C12" s="162">
        <f t="shared" ref="C12:G12" si="1">(100*C7)/C6</f>
        <v>2.3805212900787995</v>
      </c>
      <c r="D12" s="162">
        <f t="shared" si="1"/>
        <v>9.4650559715132303</v>
      </c>
      <c r="E12" s="162">
        <f t="shared" si="1"/>
        <v>4.0859022263739684</v>
      </c>
      <c r="F12" s="162">
        <f t="shared" si="1"/>
        <v>5.2640513334125512</v>
      </c>
      <c r="G12" s="162">
        <f t="shared" si="1"/>
        <v>8.766469352682833</v>
      </c>
    </row>
    <row r="14" spans="1:12" ht="14.4">
      <c r="B14" s="1" t="s">
        <v>330</v>
      </c>
      <c r="C14" s="1" t="s">
        <v>180</v>
      </c>
      <c r="D14" s="1" t="s">
        <v>181</v>
      </c>
      <c r="E14" s="1" t="s">
        <v>185</v>
      </c>
      <c r="H14" s="1">
        <v>2020</v>
      </c>
    </row>
    <row r="15" spans="1:12" ht="14.4">
      <c r="B15" s="1" t="s">
        <v>7</v>
      </c>
      <c r="C15" s="1">
        <v>232822</v>
      </c>
      <c r="D15" s="1">
        <v>204046</v>
      </c>
      <c r="E15" s="161">
        <f t="shared" ref="E15:E19" si="2">(C15/D15)^(1/1)-1</f>
        <v>0.14102702331827133</v>
      </c>
      <c r="H15" s="29">
        <f t="shared" ref="H15:H16" si="3">FV(E15,1,0,-C6,0)</f>
        <v>289891.60759828665</v>
      </c>
    </row>
    <row r="16" spans="1:12" ht="14.4">
      <c r="B16" s="1" t="s">
        <v>8</v>
      </c>
      <c r="C16" s="1">
        <v>13224</v>
      </c>
      <c r="D16" s="1">
        <v>8731</v>
      </c>
      <c r="E16" s="161">
        <f t="shared" si="2"/>
        <v>0.51460313824304205</v>
      </c>
      <c r="H16" s="29">
        <f t="shared" si="3"/>
        <v>9160.3197800939179</v>
      </c>
    </row>
    <row r="17" spans="2:5" ht="14.4">
      <c r="B17" s="1" t="s">
        <v>188</v>
      </c>
      <c r="C17" s="163">
        <v>8.0299999999999994</v>
      </c>
      <c r="D17" s="163">
        <v>5.28</v>
      </c>
      <c r="E17" s="161">
        <f t="shared" si="2"/>
        <v>0.52083333333333304</v>
      </c>
    </row>
    <row r="18" spans="2:5" ht="14.4">
      <c r="B18" s="1" t="s">
        <v>189</v>
      </c>
      <c r="C18" s="163">
        <f t="shared" ref="C18:D18" si="4">(100*C16)/C15</f>
        <v>5.6798756131293437</v>
      </c>
      <c r="D18" s="163">
        <f t="shared" si="4"/>
        <v>4.278937102418082</v>
      </c>
      <c r="E18" s="161">
        <f t="shared" si="2"/>
        <v>0.32740338948183489</v>
      </c>
    </row>
    <row r="19" spans="2:5" ht="14.4">
      <c r="B19" s="1" t="s">
        <v>331</v>
      </c>
      <c r="C19" s="1">
        <v>1.62</v>
      </c>
      <c r="D19" s="1">
        <v>1.24</v>
      </c>
      <c r="E19" s="161">
        <f t="shared" si="2"/>
        <v>0.30645161290322598</v>
      </c>
    </row>
    <row r="24" spans="2:5" ht="15.75" customHeight="1"/>
    <row r="25" spans="2:5" ht="15.75" customHeight="1"/>
    <row r="26" spans="2:5" ht="15.75" customHeight="1"/>
    <row r="27" spans="2:5" ht="15.75" customHeight="1"/>
    <row r="28" spans="2:5" ht="15.75" customHeight="1"/>
    <row r="29" spans="2:5" ht="15.75" customHeight="1"/>
    <row r="30" spans="2:5" ht="15.75" customHeight="1"/>
    <row r="31" spans="2:5" ht="15.75" customHeight="1"/>
    <row r="32" spans="2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sector</vt:lpstr>
      <vt:lpstr>GENERALINSURANCE</vt:lpstr>
      <vt:lpstr>Sheet3</vt:lpstr>
      <vt:lpstr>DASHBOARD</vt:lpstr>
      <vt:lpstr>GICRE</vt:lpstr>
      <vt:lpstr>ICICIGI</vt:lpstr>
      <vt:lpstr>NIACL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2006-09-16T00:00:00Z</dcterms:created>
  <dcterms:modified xsi:type="dcterms:W3CDTF">2023-07-22T04:00:15Z</dcterms:modified>
</cp:coreProperties>
</file>