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175BBBB2-A02E-4993-80BA-4463EE9CA7EB}" xr6:coauthVersionLast="47" xr6:coauthVersionMax="47" xr10:uidLastSave="{00000000-0000-0000-0000-000000000000}"/>
  <bookViews>
    <workbookView xWindow="-108" yWindow="-108" windowWidth="23256" windowHeight="12456" xr2:uid="{3ED521FE-625B-4330-B624-30A84A68E3E4}"/>
  </bookViews>
  <sheets>
    <sheet name="ICICIGI" sheetId="1" r:id="rId1"/>
    <sheet name="GENERALINSURANCE" sheetId="2" r:id="rId2"/>
  </sheets>
  <externalReferences>
    <externalReference r:id="rId3"/>
  </externalReferences>
  <definedNames>
    <definedName name="_xlnm._FilterDatabase" localSheetId="1" hidden="1">GENERALINSURANCE!$A$80:$G$112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4" i="2" l="1"/>
  <c r="G115" i="2" s="1"/>
  <c r="G109" i="2"/>
  <c r="G108" i="2"/>
  <c r="G107" i="2"/>
  <c r="G105" i="2"/>
  <c r="G104" i="2"/>
  <c r="G101" i="2"/>
  <c r="G100" i="2"/>
  <c r="G99" i="2"/>
  <c r="G97" i="2"/>
  <c r="G96" i="2"/>
  <c r="G93" i="2"/>
  <c r="G92" i="2"/>
  <c r="G91" i="2"/>
  <c r="G89" i="2"/>
  <c r="G88" i="2"/>
  <c r="G85" i="2"/>
  <c r="G84" i="2"/>
  <c r="G83" i="2"/>
  <c r="G81" i="2"/>
  <c r="R78" i="2"/>
  <c r="K78" i="2"/>
  <c r="E78" i="2"/>
  <c r="R77" i="2"/>
  <c r="K77" i="2"/>
  <c r="E77" i="2"/>
  <c r="R76" i="2"/>
  <c r="K76" i="2"/>
  <c r="E76" i="2"/>
  <c r="R75" i="2"/>
  <c r="K75" i="2"/>
  <c r="E75" i="2"/>
  <c r="F27" i="2"/>
  <c r="G27" i="2" s="1"/>
  <c r="G26" i="2"/>
  <c r="G25" i="2"/>
  <c r="G24" i="2"/>
  <c r="G23" i="2"/>
  <c r="G22" i="2"/>
  <c r="G21" i="2"/>
  <c r="G20" i="2"/>
  <c r="G19" i="2"/>
  <c r="C16" i="2"/>
  <c r="E6" i="2"/>
  <c r="E5" i="2"/>
  <c r="E4" i="2"/>
  <c r="I53" i="1"/>
  <c r="I52" i="1"/>
  <c r="I51" i="1"/>
  <c r="I50" i="1"/>
  <c r="W49" i="1"/>
  <c r="R49" i="1"/>
  <c r="Q49" i="1"/>
  <c r="P49" i="1"/>
  <c r="S49" i="1" s="1"/>
  <c r="I49" i="1"/>
  <c r="I48" i="1"/>
  <c r="Y47" i="1"/>
  <c r="I47" i="1"/>
  <c r="Y46" i="1"/>
  <c r="S46" i="1"/>
  <c r="I46" i="1"/>
  <c r="Y45" i="1"/>
  <c r="W45" i="1"/>
  <c r="V45" i="1"/>
  <c r="V49" i="1" s="1"/>
  <c r="S45" i="1"/>
  <c r="R45" i="1"/>
  <c r="I45" i="1"/>
  <c r="Y44" i="1"/>
  <c r="S44" i="1"/>
  <c r="I44" i="1"/>
  <c r="Y43" i="1"/>
  <c r="S43" i="1"/>
  <c r="I43" i="1"/>
  <c r="Y42" i="1"/>
  <c r="S42" i="1"/>
  <c r="R42" i="1"/>
  <c r="I42" i="1"/>
  <c r="Y41" i="1"/>
  <c r="S41" i="1"/>
  <c r="I41" i="1"/>
  <c r="I40" i="1"/>
  <c r="I39" i="1"/>
  <c r="M38" i="1"/>
  <c r="L38" i="1"/>
  <c r="I38" i="1"/>
  <c r="AD37" i="1"/>
  <c r="AC37" i="1"/>
  <c r="AB37" i="1"/>
  <c r="X37" i="1"/>
  <c r="W37" i="1"/>
  <c r="V37" i="1"/>
  <c r="Q37" i="1"/>
  <c r="P37" i="1"/>
  <c r="R37" i="1" s="1"/>
  <c r="M37" i="1"/>
  <c r="L37" i="1"/>
  <c r="I37" i="1"/>
  <c r="AD36" i="1"/>
  <c r="X36" i="1"/>
  <c r="R36" i="1"/>
  <c r="M36" i="1"/>
  <c r="L36" i="1"/>
  <c r="I36" i="1"/>
  <c r="AD35" i="1"/>
  <c r="X35" i="1"/>
  <c r="R35" i="1"/>
  <c r="M35" i="1"/>
  <c r="L35" i="1"/>
  <c r="I35" i="1"/>
  <c r="AD34" i="1"/>
  <c r="X34" i="1"/>
  <c r="R34" i="1"/>
  <c r="M34" i="1"/>
  <c r="L34" i="1"/>
  <c r="I34" i="1"/>
  <c r="AD33" i="1"/>
  <c r="X33" i="1"/>
  <c r="R33" i="1"/>
  <c r="M33" i="1"/>
  <c r="L33" i="1"/>
  <c r="I33" i="1"/>
  <c r="I27" i="1" s="1"/>
  <c r="AD32" i="1"/>
  <c r="X32" i="1"/>
  <c r="R32" i="1"/>
  <c r="M32" i="1"/>
  <c r="M26" i="1" s="1"/>
  <c r="L32" i="1"/>
  <c r="L26" i="1" s="1"/>
  <c r="N26" i="1" s="1"/>
  <c r="I32" i="1"/>
  <c r="AD31" i="1"/>
  <c r="X31" i="1"/>
  <c r="R31" i="1"/>
  <c r="E31" i="1"/>
  <c r="D31" i="1"/>
  <c r="E6" i="1" s="1"/>
  <c r="E8" i="1" s="1"/>
  <c r="G29" i="1"/>
  <c r="I28" i="1"/>
  <c r="H28" i="1"/>
  <c r="G28" i="1"/>
  <c r="F28" i="1"/>
  <c r="E28" i="1"/>
  <c r="D28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M25" i="1"/>
  <c r="N25" i="1" s="1"/>
  <c r="L25" i="1"/>
  <c r="K25" i="1"/>
  <c r="J25" i="1"/>
  <c r="H25" i="1"/>
  <c r="G25" i="1"/>
  <c r="F25" i="1"/>
  <c r="E25" i="1"/>
  <c r="D25" i="1"/>
  <c r="P22" i="1"/>
  <c r="R20" i="1"/>
  <c r="Q20" i="1"/>
  <c r="D20" i="1"/>
  <c r="D16" i="1" s="1"/>
  <c r="E16" i="1" s="1"/>
  <c r="M17" i="1"/>
  <c r="G31" i="1" s="1"/>
  <c r="F17" i="1"/>
  <c r="G17" i="1" s="1"/>
  <c r="E17" i="1"/>
  <c r="E21" i="1" s="1"/>
  <c r="D17" i="1"/>
  <c r="B12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Z7" i="1"/>
  <c r="D7" i="1"/>
  <c r="Z6" i="1"/>
  <c r="Z8" i="1" s="1"/>
  <c r="F6" i="1"/>
  <c r="F8" i="1" s="1"/>
  <c r="D6" i="1"/>
  <c r="D8" i="1" s="1"/>
  <c r="C6" i="1"/>
  <c r="M12" i="1" s="1"/>
  <c r="G86" i="2" l="1"/>
  <c r="G94" i="2"/>
  <c r="G102" i="2"/>
  <c r="G110" i="2"/>
  <c r="G87" i="2"/>
  <c r="G95" i="2"/>
  <c r="G103" i="2"/>
  <c r="G111" i="2"/>
  <c r="G112" i="2"/>
  <c r="G82" i="2"/>
  <c r="G90" i="2"/>
  <c r="G98" i="2"/>
  <c r="G106" i="2"/>
  <c r="X42" i="1"/>
  <c r="X46" i="1"/>
  <c r="X43" i="1"/>
  <c r="Y49" i="1"/>
  <c r="X49" i="1"/>
  <c r="X41" i="1"/>
  <c r="X44" i="1"/>
  <c r="X47" i="1"/>
  <c r="G6" i="1"/>
  <c r="M31" i="1"/>
  <c r="L31" i="1"/>
  <c r="F16" i="1"/>
  <c r="E15" i="1"/>
  <c r="D15" i="1"/>
  <c r="R41" i="1"/>
  <c r="X45" i="1"/>
  <c r="C8" i="1"/>
  <c r="D12" i="1"/>
  <c r="I31" i="1"/>
  <c r="R43" i="1"/>
  <c r="I12" i="1"/>
  <c r="Q22" i="1"/>
  <c r="R46" i="1"/>
  <c r="J12" i="1"/>
  <c r="R22" i="1"/>
  <c r="S20" i="1" s="1"/>
  <c r="N12" i="1" s="1"/>
  <c r="R44" i="1"/>
  <c r="G16" i="1" l="1"/>
  <c r="F15" i="1"/>
  <c r="G15" i="1" s="1"/>
  <c r="K12" i="1"/>
  <c r="G8" i="1"/>
</calcChain>
</file>

<file path=xl/sharedStrings.xml><?xml version="1.0" encoding="utf-8"?>
<sst xmlns="http://schemas.openxmlformats.org/spreadsheetml/2006/main" count="354" uniqueCount="228">
  <si>
    <t xml:space="preserve">ICICIGI </t>
  </si>
  <si>
    <t>COMPANY</t>
  </si>
  <si>
    <t>SOURCE</t>
  </si>
  <si>
    <t>FUND</t>
  </si>
  <si>
    <t>APPLIACATION</t>
  </si>
  <si>
    <t>cashflow</t>
  </si>
  <si>
    <t>Company</t>
  </si>
  <si>
    <t>Price</t>
  </si>
  <si>
    <t>Marketcap in Cr</t>
  </si>
  <si>
    <t>T_PREMIUM_25</t>
  </si>
  <si>
    <t>EST_PROFIT_25</t>
  </si>
  <si>
    <t>T_EPS</t>
  </si>
  <si>
    <t>FV</t>
  </si>
  <si>
    <t>Equity</t>
  </si>
  <si>
    <t>RESERVE</t>
  </si>
  <si>
    <t>BORROWING</t>
  </si>
  <si>
    <t>SH. FUND</t>
  </si>
  <si>
    <t>PH. FUND</t>
  </si>
  <si>
    <t>TOTAL ASSETS</t>
  </si>
  <si>
    <t>CUR LIABILITIES</t>
  </si>
  <si>
    <t>SH. INVSTM.</t>
  </si>
  <si>
    <t>PH. INVST.</t>
  </si>
  <si>
    <t>FIXED ASSETS</t>
  </si>
  <si>
    <t>DIF. TAX</t>
  </si>
  <si>
    <t>CUR. LIABILITIES</t>
  </si>
  <si>
    <t>CUR. ASSETS</t>
  </si>
  <si>
    <t>NETWORTH</t>
  </si>
  <si>
    <t>CFO</t>
  </si>
  <si>
    <t>CFI</t>
  </si>
  <si>
    <t>CFF</t>
  </si>
  <si>
    <t>NET</t>
  </si>
  <si>
    <t>ICICIGI</t>
  </si>
  <si>
    <t>PRV. YEAR</t>
  </si>
  <si>
    <t>GROWTH</t>
  </si>
  <si>
    <t>LIQUIDITY</t>
  </si>
  <si>
    <t>SOLVENCY</t>
  </si>
  <si>
    <t>PROFITABILITY</t>
  </si>
  <si>
    <t>VALUATIONS</t>
  </si>
  <si>
    <t>PREM. GROWTH</t>
  </si>
  <si>
    <t>MARKET SHARE</t>
  </si>
  <si>
    <t>P-MARGIN</t>
  </si>
  <si>
    <t>COMBINED RATIO</t>
  </si>
  <si>
    <t>EXPENSE RATIO</t>
  </si>
  <si>
    <t>CLAIM RATIO</t>
  </si>
  <si>
    <t>SOLVENCY RATIO</t>
  </si>
  <si>
    <t>ROAE</t>
  </si>
  <si>
    <t>F_PE</t>
  </si>
  <si>
    <t>YIELD_24</t>
  </si>
  <si>
    <t>BOOKVALUE</t>
  </si>
  <si>
    <t>PBV</t>
  </si>
  <si>
    <t>PEG</t>
  </si>
  <si>
    <t>Estimate</t>
  </si>
  <si>
    <t>Year</t>
  </si>
  <si>
    <t>Premium</t>
  </si>
  <si>
    <t>Profit</t>
  </si>
  <si>
    <t>EPS</t>
  </si>
  <si>
    <t>FAIRVALUE</t>
  </si>
  <si>
    <t>FY_2035</t>
  </si>
  <si>
    <t>FY_2030</t>
  </si>
  <si>
    <t>Q3_FY24</t>
  </si>
  <si>
    <t>Q4_FY24</t>
  </si>
  <si>
    <t>Q1_FY25</t>
  </si>
  <si>
    <t>Q2_FY25</t>
  </si>
  <si>
    <t>TRAILEPS</t>
  </si>
  <si>
    <t>FY_2025</t>
  </si>
  <si>
    <t>Expectation</t>
  </si>
  <si>
    <t>MARGIN</t>
  </si>
  <si>
    <t>TREND</t>
  </si>
  <si>
    <t>9M_FY_24</t>
  </si>
  <si>
    <t>FY_24</t>
  </si>
  <si>
    <t>Q1_FY_25</t>
  </si>
  <si>
    <t>H1_FY_25</t>
  </si>
  <si>
    <t>EST_25</t>
  </si>
  <si>
    <t>EPS_24</t>
  </si>
  <si>
    <t>F_EPS_25</t>
  </si>
  <si>
    <t>F_PEG</t>
  </si>
  <si>
    <t>LongTerm</t>
  </si>
  <si>
    <t>PE_24</t>
  </si>
  <si>
    <t>TRAIL_PE</t>
  </si>
  <si>
    <t>F_PE_25</t>
  </si>
  <si>
    <t>Growth</t>
  </si>
  <si>
    <t>Reserve</t>
  </si>
  <si>
    <t>Margin</t>
  </si>
  <si>
    <t>High Price</t>
  </si>
  <si>
    <t>Low Price</t>
  </si>
  <si>
    <t>High P/E</t>
  </si>
  <si>
    <t>Low P/E</t>
  </si>
  <si>
    <t>INT PE</t>
  </si>
  <si>
    <t>C YEAR</t>
  </si>
  <si>
    <t>5 Year</t>
  </si>
  <si>
    <t>10 Year</t>
  </si>
  <si>
    <t>15 Year</t>
  </si>
  <si>
    <t>Actual</t>
  </si>
  <si>
    <t>H1_FY_24</t>
  </si>
  <si>
    <t>Q2_FY_25</t>
  </si>
  <si>
    <t>Q2_FY_24</t>
  </si>
  <si>
    <t>Q1_FY_24</t>
  </si>
  <si>
    <t>Trail_fy25</t>
  </si>
  <si>
    <t>GROSSPREMIUM</t>
  </si>
  <si>
    <t>FY_2024</t>
  </si>
  <si>
    <t>INV INCOME</t>
  </si>
  <si>
    <t>FY_2023</t>
  </si>
  <si>
    <t>TOTAL INCOME</t>
  </si>
  <si>
    <t>FY_2022</t>
  </si>
  <si>
    <t>Expenses</t>
  </si>
  <si>
    <t>FY_2021</t>
  </si>
  <si>
    <t>FY_2020</t>
  </si>
  <si>
    <t>FY_2019</t>
  </si>
  <si>
    <t>IPO</t>
  </si>
  <si>
    <t>FY_2018</t>
  </si>
  <si>
    <t>FY_2017</t>
  </si>
  <si>
    <t>FY_2016</t>
  </si>
  <si>
    <t>MAJORCOST</t>
  </si>
  <si>
    <t>SHARE</t>
  </si>
  <si>
    <t>SEGMENT_H1_FY25</t>
  </si>
  <si>
    <t>FY_2015</t>
  </si>
  <si>
    <t>CLAIMSPAID</t>
  </si>
  <si>
    <t>MOTOR</t>
  </si>
  <si>
    <t>FY_2014</t>
  </si>
  <si>
    <t>CLAIMS OUTSTANDING</t>
  </si>
  <si>
    <t>HEALTH</t>
  </si>
  <si>
    <t>FY_2013</t>
  </si>
  <si>
    <t>PROMOTION</t>
  </si>
  <si>
    <t>FIRE</t>
  </si>
  <si>
    <t>FY_2012</t>
  </si>
  <si>
    <t>EMPLOYEE</t>
  </si>
  <si>
    <t>MARINE</t>
  </si>
  <si>
    <t>FY_2011</t>
  </si>
  <si>
    <t>OTHER EXP</t>
  </si>
  <si>
    <t>Miscellaneous</t>
  </si>
  <si>
    <t>FY_2010</t>
  </si>
  <si>
    <t>COMMISIONS</t>
  </si>
  <si>
    <t>CROP</t>
  </si>
  <si>
    <t>FY_2009</t>
  </si>
  <si>
    <t>INVEST INCOME</t>
  </si>
  <si>
    <t>FY_2008</t>
  </si>
  <si>
    <t>FY_2007</t>
  </si>
  <si>
    <t>TOTAL COST</t>
  </si>
  <si>
    <t>SEGMENT INCOME</t>
  </si>
  <si>
    <t>FY_2006</t>
  </si>
  <si>
    <t>FY_2005</t>
  </si>
  <si>
    <t>FY_2004</t>
  </si>
  <si>
    <t>SHP</t>
  </si>
  <si>
    <t>FY_18</t>
  </si>
  <si>
    <t>FY_25</t>
  </si>
  <si>
    <t>FY_2003</t>
  </si>
  <si>
    <t>PROMOTER</t>
  </si>
  <si>
    <t>Institutions (Domestic)</t>
  </si>
  <si>
    <t>Institutions (Foreign)</t>
  </si>
  <si>
    <t>Non-Institutions</t>
  </si>
  <si>
    <t>WWW.PROFITFROMTI.IN</t>
  </si>
  <si>
    <t>INDUSTRY</t>
  </si>
  <si>
    <t>TIME</t>
  </si>
  <si>
    <t>GENERAL INS INDUSTRY</t>
  </si>
  <si>
    <t>PREMIUM IN CR</t>
  </si>
  <si>
    <t>PVT MSHARE%</t>
  </si>
  <si>
    <t>TARRIF ERA</t>
  </si>
  <si>
    <t>FY_2001</t>
  </si>
  <si>
    <t>NON TARIFF</t>
  </si>
  <si>
    <t>FY_2024_TILL_NOV_23</t>
  </si>
  <si>
    <t>SEGMENT</t>
  </si>
  <si>
    <t>FY_2023-24_GDPI</t>
  </si>
  <si>
    <t>OTHERS</t>
  </si>
  <si>
    <t>TOTAL</t>
  </si>
  <si>
    <t>RANKING</t>
  </si>
  <si>
    <t>PREMIUM_FY24(8M)</t>
  </si>
  <si>
    <t>MARKETSHARE %</t>
  </si>
  <si>
    <t>COMPANIES</t>
  </si>
  <si>
    <t>MSHARE</t>
  </si>
  <si>
    <t>The New India Assurance Company Limited</t>
  </si>
  <si>
    <t>TOP 8</t>
  </si>
  <si>
    <t>ICICI Lombard General Insurance Company Limited</t>
  </si>
  <si>
    <t>BOTTOM 24</t>
  </si>
  <si>
    <t>Bajaj Allianz General Insurance Company Limited</t>
  </si>
  <si>
    <t>United India Insurance Company Limited</t>
  </si>
  <si>
    <t>The Oriental Insurance Company Limited</t>
  </si>
  <si>
    <t>HDFC Ergo General insurance Company Limited</t>
  </si>
  <si>
    <t>National Insurance Company Limited</t>
  </si>
  <si>
    <t>LISTED PVT</t>
  </si>
  <si>
    <t>PREMIUM FY_23</t>
  </si>
  <si>
    <t>TOTAL INCOME_FY_23</t>
  </si>
  <si>
    <t>Tata AIG General Insurance Company Limited</t>
  </si>
  <si>
    <t>9-32</t>
  </si>
  <si>
    <t>STARHEALTH</t>
  </si>
  <si>
    <t>QUALITY</t>
  </si>
  <si>
    <t>PROFIT MARGIN</t>
  </si>
  <si>
    <t>EXP. MANG. RATIO</t>
  </si>
  <si>
    <t>PROFITAILITY</t>
  </si>
  <si>
    <t>YIELD/INV</t>
  </si>
  <si>
    <t>ROE</t>
  </si>
  <si>
    <t>LISTED SPACE</t>
  </si>
  <si>
    <t>Security Code</t>
  </si>
  <si>
    <t>LTP</t>
  </si>
  <si>
    <t>MCAP</t>
  </si>
  <si>
    <t>PROFIT</t>
  </si>
  <si>
    <t>EQUITY</t>
  </si>
  <si>
    <t>GNPA%</t>
  </si>
  <si>
    <t>GICRE</t>
  </si>
  <si>
    <t>NIACL</t>
  </si>
  <si>
    <t>TOTAL GI</t>
  </si>
  <si>
    <t>PREMIUM_FY23(8M)</t>
  </si>
  <si>
    <t>MARKETSHARE</t>
  </si>
  <si>
    <t>Star Health &amp; Allied Insurance Company Limited</t>
  </si>
  <si>
    <t>Reliance General Insurance Company Limited</t>
  </si>
  <si>
    <t>SBI General Insurance Company Limited</t>
  </si>
  <si>
    <t>IFFCO Tokio General Insurance Company Limited</t>
  </si>
  <si>
    <t>Agricultural Insurance Company of India Limited</t>
  </si>
  <si>
    <t>Go Digit General Insurance Limited</t>
  </si>
  <si>
    <t>Cholamandalam MS General Insurance Company Limited</t>
  </si>
  <si>
    <t>Care Health Insurance Limited (RELIGARE)</t>
  </si>
  <si>
    <t>Universal Sompo General Insurance Company Limited</t>
  </si>
  <si>
    <t>Niva Bupa Health Insurance Company Limited</t>
  </si>
  <si>
    <t>Future Generali India Insurance Company Limited</t>
  </si>
  <si>
    <t>Royal Sundaram General Insurance Company Limited</t>
  </si>
  <si>
    <t>Aditya Birla Health Insurance Company Limited</t>
  </si>
  <si>
    <t>Shriram General Insurance Company Limited</t>
  </si>
  <si>
    <t>Magma HDI General Insurance Company Limited</t>
  </si>
  <si>
    <t>Liberty General Insurance Limited</t>
  </si>
  <si>
    <t>Acko General Insurance Limited</t>
  </si>
  <si>
    <t>ManipalCigna Health Insurance Company Limited</t>
  </si>
  <si>
    <t>Kotak Mahindra General Insurance Company Limited</t>
  </si>
  <si>
    <t>ECGC Limited</t>
  </si>
  <si>
    <t>ZUNO</t>
  </si>
  <si>
    <t>KSHEMA</t>
  </si>
  <si>
    <t>Raheja QBE General Insurance Company Limited</t>
  </si>
  <si>
    <t>NAVI General Insurance Limited</t>
  </si>
  <si>
    <t>TOTAL FY_24 (8M)</t>
  </si>
  <si>
    <t>TOTAL FY_23(8M)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</si>
</sst>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1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36"/>
      <color theme="0"/>
      <name val="Calibri"/>
      <scheme val="minor"/>
    </font>
    <font>
      <sz val="11"/>
      <color rgb="FFFFFFFF"/>
      <name val="Calibri"/>
      <scheme val="minor"/>
    </font>
    <font>
      <sz val="11"/>
      <color rgb="FF000000"/>
      <name val="Calibri"/>
    </font>
    <font>
      <sz val="12"/>
      <color theme="1"/>
      <name val="Helvetica Neue"/>
    </font>
    <font>
      <b/>
      <i/>
      <sz val="11"/>
      <color theme="1"/>
      <name val="Calibri"/>
      <scheme val="minor"/>
    </font>
    <font>
      <sz val="11"/>
      <color rgb="FFFFFFFF"/>
      <name val="Calibri"/>
    </font>
    <font>
      <sz val="11"/>
      <color theme="1"/>
      <name val="Calibri"/>
    </font>
    <font>
      <sz val="31"/>
      <color theme="1"/>
      <name val="Calibri"/>
    </font>
    <font>
      <b/>
      <sz val="11"/>
      <color rgb="FFFFFFFF"/>
      <name val="Calibri"/>
    </font>
    <font>
      <b/>
      <i/>
      <u/>
      <sz val="11"/>
      <color theme="1"/>
      <name val="Calibri"/>
    </font>
    <font>
      <u/>
      <sz val="36"/>
      <color rgb="FFFFFFFF"/>
      <name val="Calibri"/>
    </font>
    <font>
      <sz val="11"/>
      <name val="Calibri"/>
    </font>
    <font>
      <b/>
      <sz val="11"/>
      <color theme="1"/>
      <name val="Calibri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20124D"/>
        <bgColor rgb="FF20124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BFEFC"/>
        <bgColor rgb="FFFBFEFC"/>
      </patternFill>
    </fill>
    <fill>
      <patternFill patternType="solid">
        <fgColor rgb="FFF1FAF6"/>
        <bgColor rgb="FFF1FAF6"/>
      </patternFill>
    </fill>
    <fill>
      <patternFill patternType="solid">
        <fgColor rgb="FF57BB8A"/>
        <bgColor rgb="FF57BB8A"/>
      </patternFill>
    </fill>
    <fill>
      <patternFill patternType="solid">
        <fgColor rgb="FFE67C73"/>
        <bgColor rgb="FFE67C73"/>
      </patternFill>
    </fill>
    <fill>
      <patternFill patternType="solid">
        <fgColor rgb="FFFAE5E3"/>
        <bgColor rgb="FFFAE5E3"/>
      </patternFill>
    </fill>
    <fill>
      <patternFill patternType="solid">
        <fgColor rgb="FF98D5B7"/>
        <bgColor rgb="FF98D5B7"/>
      </patternFill>
    </fill>
    <fill>
      <patternFill patternType="solid">
        <fgColor rgb="FFFAE6E4"/>
        <bgColor rgb="FFFAE6E4"/>
      </patternFill>
    </fill>
    <fill>
      <patternFill patternType="solid">
        <fgColor rgb="FF84CEAA"/>
        <bgColor rgb="FF84CEAA"/>
      </patternFill>
    </fill>
    <fill>
      <patternFill patternType="solid">
        <fgColor rgb="FFFBECEB"/>
        <bgColor rgb="FFFBECEB"/>
      </patternFill>
    </fill>
    <fill>
      <patternFill patternType="solid">
        <fgColor rgb="FFDBF1E6"/>
        <bgColor rgb="FFDBF1E6"/>
      </patternFill>
    </fill>
    <fill>
      <patternFill patternType="solid">
        <fgColor rgb="FFFCF4F3"/>
        <bgColor rgb="FFFCF4F3"/>
      </patternFill>
    </fill>
    <fill>
      <patternFill patternType="solid">
        <fgColor rgb="FFFDF8F8"/>
        <bgColor rgb="FFFDF8F8"/>
      </patternFill>
    </fill>
    <fill>
      <patternFill patternType="solid">
        <fgColor rgb="FFF4CCCC"/>
        <bgColor rgb="FFF4CCCC"/>
      </patternFill>
    </fill>
    <fill>
      <patternFill patternType="solid">
        <fgColor rgb="FFFDF8F7"/>
        <bgColor rgb="FFFDF8F7"/>
      </patternFill>
    </fill>
    <fill>
      <patternFill patternType="solid">
        <fgColor rgb="FFE1F3EA"/>
        <bgColor rgb="FFE1F3EA"/>
      </patternFill>
    </fill>
    <fill>
      <patternFill patternType="solid">
        <fgColor rgb="FFE88B83"/>
        <bgColor rgb="FFE88B83"/>
      </patternFill>
    </fill>
    <fill>
      <patternFill patternType="solid">
        <fgColor rgb="FFA7DCC2"/>
        <bgColor rgb="FFA7DCC2"/>
      </patternFill>
    </fill>
    <fill>
      <patternFill patternType="solid">
        <fgColor rgb="FFBCE4D1"/>
        <bgColor rgb="FFBCE4D1"/>
      </patternFill>
    </fill>
    <fill>
      <patternFill patternType="solid">
        <fgColor rgb="FFFCEFEE"/>
        <bgColor rgb="FFFCEFEE"/>
      </patternFill>
    </fill>
    <fill>
      <patternFill patternType="solid">
        <fgColor rgb="FFF9FDFB"/>
        <bgColor rgb="FFF9FDFB"/>
      </patternFill>
    </fill>
    <fill>
      <patternFill patternType="solid">
        <fgColor rgb="FFF8DDDB"/>
        <bgColor rgb="FFF8DDDB"/>
      </patternFill>
    </fill>
    <fill>
      <patternFill patternType="solid">
        <fgColor rgb="FFD7EFE3"/>
        <bgColor rgb="FFD7EFE3"/>
      </patternFill>
    </fill>
    <fill>
      <patternFill patternType="solid">
        <fgColor rgb="FFFAFDFB"/>
        <bgColor rgb="FFFAFDFB"/>
      </patternFill>
    </fill>
    <fill>
      <patternFill patternType="solid">
        <fgColor rgb="FFEC9D96"/>
        <bgColor rgb="FFEC9D96"/>
      </patternFill>
    </fill>
    <fill>
      <patternFill patternType="solid">
        <fgColor rgb="FFF0B2AD"/>
        <bgColor rgb="FFF0B2AD"/>
      </patternFill>
    </fill>
    <fill>
      <patternFill patternType="solid">
        <fgColor rgb="FFF9E4E2"/>
        <bgColor rgb="FFF9E4E2"/>
      </patternFill>
    </fill>
    <fill>
      <patternFill patternType="solid">
        <fgColor rgb="FFEDA29B"/>
        <bgColor rgb="FFEDA29B"/>
      </patternFill>
    </fill>
    <fill>
      <patternFill patternType="solid">
        <fgColor rgb="FFFEFFFE"/>
        <bgColor rgb="FFFEFFFE"/>
      </patternFill>
    </fill>
    <fill>
      <patternFill patternType="solid">
        <fgColor rgb="FFF4C8C5"/>
        <bgColor rgb="FFF4C8C5"/>
      </patternFill>
    </fill>
    <fill>
      <patternFill patternType="solid">
        <fgColor rgb="FFFEFEFE"/>
        <bgColor rgb="FFFEFEFE"/>
      </patternFill>
    </fill>
    <fill>
      <patternFill patternType="solid">
        <fgColor rgb="FFEDF8F3"/>
        <bgColor rgb="FFEDF8F3"/>
      </patternFill>
    </fill>
    <fill>
      <patternFill patternType="solid">
        <fgColor rgb="FFE98F88"/>
        <bgColor rgb="FFE98F88"/>
      </patternFill>
    </fill>
    <fill>
      <patternFill patternType="solid">
        <fgColor rgb="FFF5FBF9"/>
        <bgColor rgb="FFF5FBF9"/>
      </patternFill>
    </fill>
    <fill>
      <patternFill patternType="solid">
        <fgColor rgb="FFE7847C"/>
        <bgColor rgb="FFE7847C"/>
      </patternFill>
    </fill>
    <fill>
      <patternFill patternType="solid">
        <fgColor rgb="FFF3FAF7"/>
        <bgColor rgb="FFF3FAF7"/>
      </patternFill>
    </fill>
    <fill>
      <patternFill patternType="solid">
        <fgColor rgb="FFF3C3BF"/>
        <bgColor rgb="FFF3C3BF"/>
      </patternFill>
    </fill>
    <fill>
      <patternFill patternType="solid">
        <fgColor rgb="FFEFAFA9"/>
        <bgColor rgb="FFEFAFA9"/>
      </patternFill>
    </fill>
    <fill>
      <patternFill patternType="solid">
        <fgColor rgb="FFE7F6EF"/>
        <bgColor rgb="FFE7F6EF"/>
      </patternFill>
    </fill>
    <fill>
      <patternFill patternType="solid">
        <fgColor rgb="FF63C092"/>
        <bgColor rgb="FF63C092"/>
      </patternFill>
    </fill>
    <fill>
      <patternFill patternType="solid">
        <fgColor rgb="FFA0C67B"/>
        <bgColor rgb="FFA0C67B"/>
      </patternFill>
    </fill>
    <fill>
      <patternFill patternType="solid">
        <fgColor rgb="FFDCD06E"/>
        <bgColor rgb="FFDCD06E"/>
      </patternFill>
    </fill>
    <fill>
      <patternFill patternType="solid">
        <fgColor rgb="FFF4C6C2"/>
        <bgColor rgb="FFF4C6C2"/>
      </patternFill>
    </fill>
    <fill>
      <patternFill patternType="solid">
        <fgColor rgb="FF92D3B4"/>
        <bgColor rgb="FF92D3B4"/>
      </patternFill>
    </fill>
    <fill>
      <patternFill patternType="solid">
        <fgColor rgb="FFBEE5D2"/>
        <bgColor rgb="FFBEE5D2"/>
      </patternFill>
    </fill>
    <fill>
      <patternFill patternType="solid">
        <fgColor rgb="FFF3C4C0"/>
        <bgColor rgb="FFF3C4C0"/>
      </patternFill>
    </fill>
    <fill>
      <patternFill patternType="solid">
        <fgColor rgb="FF76C8A0"/>
        <bgColor rgb="FF76C8A0"/>
      </patternFill>
    </fill>
    <fill>
      <patternFill patternType="solid">
        <fgColor rgb="FFF7D8D5"/>
        <bgColor rgb="FFF7D8D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1" xfId="0" applyFont="1" applyBorder="1"/>
    <xf numFmtId="1" fontId="5" fillId="4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0" fontId="4" fillId="5" borderId="1" xfId="0" applyFont="1" applyFill="1" applyBorder="1"/>
    <xf numFmtId="0" fontId="6" fillId="6" borderId="2" xfId="0" applyFont="1" applyFill="1" applyBorder="1"/>
    <xf numFmtId="9" fontId="6" fillId="6" borderId="2" xfId="0" applyNumberFormat="1" applyFont="1" applyFill="1" applyBorder="1"/>
    <xf numFmtId="9" fontId="6" fillId="6" borderId="1" xfId="0" applyNumberFormat="1" applyFont="1" applyFill="1" applyBorder="1"/>
    <xf numFmtId="9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3" fillId="3" borderId="0" xfId="0" applyFont="1" applyFill="1"/>
    <xf numFmtId="0" fontId="3" fillId="3" borderId="1" xfId="0" applyFont="1" applyFill="1" applyBorder="1" applyAlignment="1">
      <alignment horizontal="left"/>
    </xf>
    <xf numFmtId="164" fontId="1" fillId="0" borderId="0" xfId="0" applyNumberFormat="1" applyFont="1"/>
    <xf numFmtId="0" fontId="1" fillId="0" borderId="1" xfId="0" applyFont="1" applyBorder="1" applyAlignment="1">
      <alignment horizontal="left"/>
    </xf>
    <xf numFmtId="3" fontId="1" fillId="7" borderId="1" xfId="0" applyNumberFormat="1" applyFont="1" applyFill="1" applyBorder="1"/>
    <xf numFmtId="1" fontId="1" fillId="7" borderId="1" xfId="0" applyNumberFormat="1" applyFont="1" applyFill="1" applyBorder="1"/>
    <xf numFmtId="0" fontId="7" fillId="3" borderId="3" xfId="0" applyFont="1" applyFill="1" applyBorder="1"/>
    <xf numFmtId="165" fontId="8" fillId="8" borderId="4" xfId="0" applyNumberFormat="1" applyFont="1" applyFill="1" applyBorder="1" applyAlignment="1">
      <alignment horizontal="right"/>
    </xf>
    <xf numFmtId="165" fontId="8" fillId="9" borderId="4" xfId="0" applyNumberFormat="1" applyFont="1" applyFill="1" applyBorder="1" applyAlignment="1">
      <alignment horizontal="right"/>
    </xf>
    <xf numFmtId="165" fontId="8" fillId="10" borderId="4" xfId="0" applyNumberFormat="1" applyFont="1" applyFill="1" applyBorder="1" applyAlignment="1">
      <alignment horizontal="right"/>
    </xf>
    <xf numFmtId="0" fontId="7" fillId="3" borderId="4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9" fontId="1" fillId="0" borderId="1" xfId="0" applyNumberFormat="1" applyFont="1" applyBorder="1"/>
    <xf numFmtId="0" fontId="7" fillId="3" borderId="5" xfId="0" applyFont="1" applyFill="1" applyBorder="1"/>
    <xf numFmtId="164" fontId="8" fillId="11" borderId="4" xfId="0" applyNumberFormat="1" applyFont="1" applyFill="1" applyBorder="1" applyAlignment="1">
      <alignment horizontal="right"/>
    </xf>
    <xf numFmtId="9" fontId="8" fillId="0" borderId="4" xfId="0" applyNumberFormat="1" applyFont="1" applyBorder="1"/>
    <xf numFmtId="9" fontId="1" fillId="0" borderId="0" xfId="0" applyNumberFormat="1" applyFont="1"/>
    <xf numFmtId="1" fontId="8" fillId="5" borderId="5" xfId="0" applyNumberFormat="1" applyFont="1" applyFill="1" applyBorder="1" applyAlignment="1">
      <alignment horizontal="center"/>
    </xf>
    <xf numFmtId="1" fontId="8" fillId="10" borderId="4" xfId="0" applyNumberFormat="1" applyFont="1" applyFill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65" fontId="9" fillId="7" borderId="0" xfId="0" applyNumberFormat="1" applyFont="1" applyFill="1" applyAlignment="1">
      <alignment horizontal="center"/>
    </xf>
    <xf numFmtId="164" fontId="8" fillId="12" borderId="4" xfId="0" applyNumberFormat="1" applyFont="1" applyFill="1" applyBorder="1" applyAlignment="1">
      <alignment horizontal="right"/>
    </xf>
    <xf numFmtId="164" fontId="8" fillId="13" borderId="4" xfId="0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4" fontId="8" fillId="14" borderId="4" xfId="0" applyNumberFormat="1" applyFont="1" applyFill="1" applyBorder="1" applyAlignment="1">
      <alignment horizontal="right"/>
    </xf>
    <xf numFmtId="164" fontId="8" fillId="10" borderId="4" xfId="0" applyNumberFormat="1" applyFont="1" applyFill="1" applyBorder="1" applyAlignment="1">
      <alignment horizontal="right"/>
    </xf>
    <xf numFmtId="165" fontId="8" fillId="11" borderId="4" xfId="0" applyNumberFormat="1" applyFont="1" applyFill="1" applyBorder="1" applyAlignment="1">
      <alignment horizontal="center"/>
    </xf>
    <xf numFmtId="10" fontId="1" fillId="0" borderId="1" xfId="0" applyNumberFormat="1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1" fontId="1" fillId="0" borderId="0" xfId="0" applyNumberFormat="1" applyFont="1"/>
    <xf numFmtId="0" fontId="7" fillId="3" borderId="1" xfId="0" applyFont="1" applyFill="1" applyBorder="1"/>
    <xf numFmtId="165" fontId="1" fillId="0" borderId="1" xfId="0" applyNumberFormat="1" applyFont="1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164" fontId="8" fillId="15" borderId="4" xfId="0" applyNumberFormat="1" applyFont="1" applyFill="1" applyBorder="1" applyAlignment="1">
      <alignment horizontal="right"/>
    </xf>
    <xf numFmtId="164" fontId="8" fillId="5" borderId="4" xfId="0" applyNumberFormat="1" applyFont="1" applyFill="1" applyBorder="1" applyAlignment="1">
      <alignment horizontal="right"/>
    </xf>
    <xf numFmtId="164" fontId="8" fillId="16" borderId="4" xfId="0" applyNumberFormat="1" applyFont="1" applyFill="1" applyBorder="1" applyAlignment="1">
      <alignment horizontal="right"/>
    </xf>
    <xf numFmtId="164" fontId="8" fillId="17" borderId="4" xfId="0" applyNumberFormat="1" applyFont="1" applyFill="1" applyBorder="1" applyAlignment="1">
      <alignment horizontal="right"/>
    </xf>
    <xf numFmtId="164" fontId="8" fillId="18" borderId="4" xfId="0" applyNumberFormat="1" applyFont="1" applyFill="1" applyBorder="1" applyAlignment="1">
      <alignment horizontal="right"/>
    </xf>
    <xf numFmtId="164" fontId="8" fillId="19" borderId="4" xfId="0" applyNumberFormat="1" applyFont="1" applyFill="1" applyBorder="1" applyAlignment="1">
      <alignment horizontal="right"/>
    </xf>
    <xf numFmtId="0" fontId="1" fillId="20" borderId="1" xfId="0" applyFont="1" applyFill="1" applyBorder="1"/>
    <xf numFmtId="164" fontId="8" fillId="21" borderId="4" xfId="0" applyNumberFormat="1" applyFont="1" applyFill="1" applyBorder="1" applyAlignment="1">
      <alignment horizontal="right"/>
    </xf>
    <xf numFmtId="164" fontId="8" fillId="22" borderId="4" xfId="0" applyNumberFormat="1" applyFont="1" applyFill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8" fillId="23" borderId="4" xfId="0" applyNumberFormat="1" applyFont="1" applyFill="1" applyBorder="1" applyAlignment="1">
      <alignment horizontal="right"/>
    </xf>
    <xf numFmtId="3" fontId="1" fillId="0" borderId="0" xfId="0" applyNumberFormat="1" applyFont="1"/>
    <xf numFmtId="10" fontId="1" fillId="0" borderId="0" xfId="0" applyNumberFormat="1" applyFont="1"/>
    <xf numFmtId="166" fontId="1" fillId="0" borderId="0" xfId="0" applyNumberFormat="1" applyFont="1"/>
    <xf numFmtId="0" fontId="10" fillId="3" borderId="1" xfId="0" applyFont="1" applyFill="1" applyBorder="1"/>
    <xf numFmtId="0" fontId="10" fillId="3" borderId="3" xfId="0" applyFont="1" applyFill="1" applyBorder="1"/>
    <xf numFmtId="164" fontId="8" fillId="24" borderId="4" xfId="0" applyNumberFormat="1" applyFont="1" applyFill="1" applyBorder="1" applyAlignment="1">
      <alignment horizontal="right"/>
    </xf>
    <xf numFmtId="164" fontId="8" fillId="25" borderId="4" xfId="0" applyNumberFormat="1" applyFont="1" applyFill="1" applyBorder="1" applyAlignment="1">
      <alignment horizontal="right"/>
    </xf>
    <xf numFmtId="164" fontId="8" fillId="26" borderId="4" xfId="0" applyNumberFormat="1" applyFont="1" applyFill="1" applyBorder="1" applyAlignment="1">
      <alignment horizontal="right"/>
    </xf>
    <xf numFmtId="164" fontId="8" fillId="27" borderId="4" xfId="0" applyNumberFormat="1" applyFont="1" applyFill="1" applyBorder="1" applyAlignment="1">
      <alignment horizontal="right"/>
    </xf>
    <xf numFmtId="164" fontId="8" fillId="28" borderId="4" xfId="0" applyNumberFormat="1" applyFont="1" applyFill="1" applyBorder="1" applyAlignment="1">
      <alignment horizontal="right"/>
    </xf>
    <xf numFmtId="1" fontId="8" fillId="0" borderId="4" xfId="0" applyNumberFormat="1" applyFont="1" applyBorder="1" applyAlignment="1">
      <alignment horizontal="right"/>
    </xf>
    <xf numFmtId="164" fontId="8" fillId="29" borderId="4" xfId="0" applyNumberFormat="1" applyFont="1" applyFill="1" applyBorder="1" applyAlignment="1">
      <alignment horizontal="right"/>
    </xf>
    <xf numFmtId="164" fontId="8" fillId="30" borderId="4" xfId="0" applyNumberFormat="1" applyFont="1" applyFill="1" applyBorder="1" applyAlignment="1">
      <alignment horizontal="right"/>
    </xf>
    <xf numFmtId="164" fontId="8" fillId="31" borderId="4" xfId="0" applyNumberFormat="1" applyFont="1" applyFill="1" applyBorder="1" applyAlignment="1">
      <alignment horizontal="right"/>
    </xf>
    <xf numFmtId="164" fontId="8" fillId="32" borderId="4" xfId="0" applyNumberFormat="1" applyFont="1" applyFill="1" applyBorder="1" applyAlignment="1">
      <alignment horizontal="right"/>
    </xf>
    <xf numFmtId="164" fontId="8" fillId="33" borderId="4" xfId="0" applyNumberFormat="1" applyFont="1" applyFill="1" applyBorder="1" applyAlignment="1">
      <alignment horizontal="right"/>
    </xf>
    <xf numFmtId="164" fontId="8" fillId="34" borderId="4" xfId="0" applyNumberFormat="1" applyFont="1" applyFill="1" applyBorder="1" applyAlignment="1">
      <alignment horizontal="right"/>
    </xf>
    <xf numFmtId="164" fontId="8" fillId="35" borderId="4" xfId="0" applyNumberFormat="1" applyFont="1" applyFill="1" applyBorder="1" applyAlignment="1">
      <alignment horizontal="right"/>
    </xf>
    <xf numFmtId="164" fontId="8" fillId="36" borderId="4" xfId="0" applyNumberFormat="1" applyFont="1" applyFill="1" applyBorder="1" applyAlignment="1">
      <alignment horizontal="right"/>
    </xf>
    <xf numFmtId="164" fontId="8" fillId="37" borderId="4" xfId="0" applyNumberFormat="1" applyFont="1" applyFill="1" applyBorder="1" applyAlignment="1">
      <alignment horizontal="right"/>
    </xf>
    <xf numFmtId="164" fontId="8" fillId="38" borderId="4" xfId="0" applyNumberFormat="1" applyFont="1" applyFill="1" applyBorder="1" applyAlignment="1">
      <alignment horizontal="right"/>
    </xf>
    <xf numFmtId="164" fontId="8" fillId="39" borderId="4" xfId="0" applyNumberFormat="1" applyFont="1" applyFill="1" applyBorder="1" applyAlignment="1">
      <alignment horizontal="right"/>
    </xf>
    <xf numFmtId="164" fontId="8" fillId="40" borderId="4" xfId="0" applyNumberFormat="1" applyFont="1" applyFill="1" applyBorder="1" applyAlignment="1">
      <alignment horizontal="right"/>
    </xf>
    <xf numFmtId="164" fontId="8" fillId="41" borderId="4" xfId="0" applyNumberFormat="1" applyFont="1" applyFill="1" applyBorder="1" applyAlignment="1">
      <alignment horizontal="right"/>
    </xf>
    <xf numFmtId="0" fontId="8" fillId="0" borderId="0" xfId="0" applyFont="1"/>
    <xf numFmtId="1" fontId="8" fillId="0" borderId="0" xfId="0" applyNumberFormat="1" applyFont="1" applyAlignment="1">
      <alignment horizontal="right"/>
    </xf>
    <xf numFmtId="0" fontId="8" fillId="0" borderId="6" xfId="0" applyFont="1" applyBorder="1" applyAlignment="1">
      <alignment horizontal="right"/>
    </xf>
    <xf numFmtId="164" fontId="8" fillId="42" borderId="4" xfId="0" applyNumberFormat="1" applyFont="1" applyFill="1" applyBorder="1" applyAlignment="1">
      <alignment horizontal="right"/>
    </xf>
    <xf numFmtId="0" fontId="8" fillId="0" borderId="7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164" fontId="11" fillId="0" borderId="6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1" fontId="11" fillId="0" borderId="6" xfId="0" applyNumberFormat="1" applyFont="1" applyBorder="1" applyAlignment="1">
      <alignment horizontal="right"/>
    </xf>
    <xf numFmtId="0" fontId="8" fillId="0" borderId="1" xfId="0" applyFont="1" applyBorder="1"/>
    <xf numFmtId="9" fontId="8" fillId="0" borderId="1" xfId="0" applyNumberFormat="1" applyFont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8" xfId="0" applyFont="1" applyFill="1" applyBorder="1"/>
    <xf numFmtId="0" fontId="13" fillId="0" borderId="9" xfId="0" applyFont="1" applyBorder="1"/>
    <xf numFmtId="0" fontId="13" fillId="0" borderId="3" xfId="0" applyFont="1" applyBorder="1"/>
    <xf numFmtId="0" fontId="1" fillId="0" borderId="0" xfId="0" applyFont="1"/>
    <xf numFmtId="0" fontId="14" fillId="0" borderId="0" xfId="0" applyFont="1"/>
    <xf numFmtId="0" fontId="7" fillId="2" borderId="3" xfId="0" applyFont="1" applyFill="1" applyBorder="1"/>
    <xf numFmtId="0" fontId="8" fillId="43" borderId="4" xfId="0" applyFont="1" applyFill="1" applyBorder="1" applyAlignment="1">
      <alignment horizontal="right"/>
    </xf>
    <xf numFmtId="0" fontId="8" fillId="44" borderId="5" xfId="0" applyFont="1" applyFill="1" applyBorder="1" applyAlignment="1">
      <alignment horizontal="right"/>
    </xf>
    <xf numFmtId="0" fontId="8" fillId="11" borderId="4" xfId="0" applyFont="1" applyFill="1" applyBorder="1" applyAlignment="1">
      <alignment horizontal="right"/>
    </xf>
    <xf numFmtId="0" fontId="8" fillId="11" borderId="5" xfId="0" applyFont="1" applyFill="1" applyBorder="1" applyAlignment="1">
      <alignment horizontal="right"/>
    </xf>
    <xf numFmtId="164" fontId="8" fillId="45" borderId="4" xfId="0" applyNumberFormat="1" applyFont="1" applyFill="1" applyBorder="1" applyAlignment="1">
      <alignment horizontal="right"/>
    </xf>
    <xf numFmtId="1" fontId="8" fillId="46" borderId="4" xfId="0" applyNumberFormat="1" applyFont="1" applyFill="1" applyBorder="1" applyAlignment="1">
      <alignment horizontal="right"/>
    </xf>
    <xf numFmtId="1" fontId="8" fillId="47" borderId="4" xfId="0" applyNumberFormat="1" applyFont="1" applyFill="1" applyBorder="1" applyAlignment="1">
      <alignment horizontal="right"/>
    </xf>
    <xf numFmtId="1" fontId="8" fillId="48" borderId="4" xfId="0" applyNumberFormat="1" applyFont="1" applyFill="1" applyBorder="1" applyAlignment="1">
      <alignment horizontal="right"/>
    </xf>
    <xf numFmtId="164" fontId="8" fillId="49" borderId="4" xfId="0" applyNumberFormat="1" applyFont="1" applyFill="1" applyBorder="1" applyAlignment="1">
      <alignment horizontal="right"/>
    </xf>
    <xf numFmtId="1" fontId="8" fillId="10" borderId="4" xfId="0" applyNumberFormat="1" applyFont="1" applyFill="1" applyBorder="1" applyAlignment="1">
      <alignment horizontal="right"/>
    </xf>
    <xf numFmtId="165" fontId="8" fillId="50" borderId="4" xfId="0" applyNumberFormat="1" applyFont="1" applyFill="1" applyBorder="1" applyAlignment="1">
      <alignment horizontal="right"/>
    </xf>
    <xf numFmtId="9" fontId="8" fillId="51" borderId="4" xfId="0" applyNumberFormat="1" applyFont="1" applyFill="1" applyBorder="1" applyAlignment="1">
      <alignment horizontal="right"/>
    </xf>
    <xf numFmtId="165" fontId="8" fillId="52" borderId="4" xfId="0" applyNumberFormat="1" applyFont="1" applyFill="1" applyBorder="1" applyAlignment="1">
      <alignment horizontal="right"/>
    </xf>
    <xf numFmtId="165" fontId="8" fillId="53" borderId="4" xfId="0" applyNumberFormat="1" applyFont="1" applyFill="1" applyBorder="1" applyAlignment="1">
      <alignment horizontal="right"/>
    </xf>
    <xf numFmtId="9" fontId="8" fillId="54" borderId="4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3" fontId="6" fillId="0" borderId="2" xfId="0" applyNumberFormat="1" applyFont="1" applyBorder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PREMIUM FY_23 and TOTAL INCOME_FY_23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GENERALINSURANCE!$K$25</c:f>
              <c:strCache>
                <c:ptCount val="1"/>
                <c:pt idx="0">
                  <c:v>PREMIUM FY_23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GENERALINSURANCE!$J$26:$J$27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GENERALINSURANCE!$K$26:$K$27</c:f>
              <c:numCache>
                <c:formatCode>General</c:formatCode>
                <c:ptCount val="2"/>
                <c:pt idx="0">
                  <c:v>21772</c:v>
                </c:pt>
                <c:pt idx="1">
                  <c:v>12952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31C-47D4-9689-B3142249F721}"/>
            </c:ext>
          </c:extLst>
        </c:ser>
        <c:ser>
          <c:idx val="1"/>
          <c:order val="1"/>
          <c:tx>
            <c:strRef>
              <c:f>GENERALINSURANCE!$L$25</c:f>
              <c:strCache>
                <c:ptCount val="1"/>
                <c:pt idx="0">
                  <c:v>TOTAL INCOME_FY_23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GENERALINSURANCE!$J$26:$J$27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GENERALINSURANCE!$L$26:$L$27</c:f>
              <c:numCache>
                <c:formatCode>General</c:formatCode>
                <c:ptCount val="2"/>
                <c:pt idx="0">
                  <c:v>18095</c:v>
                </c:pt>
                <c:pt idx="1">
                  <c:v>11763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31C-47D4-9689-B3142249F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319511"/>
        <c:axId val="512668085"/>
      </c:barChart>
      <c:catAx>
        <c:axId val="693319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LISTED PVT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12668085"/>
        <c:crosses val="autoZero"/>
        <c:auto val="1"/>
        <c:lblAlgn val="ctr"/>
        <c:lblOffset val="100"/>
        <c:noMultiLvlLbl val="1"/>
      </c:catAx>
      <c:valAx>
        <c:axId val="5126680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33195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PREMIUM_FY23(8M)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GENERALINSURANCE!$F$18</c:f>
              <c:strCache>
                <c:ptCount val="1"/>
                <c:pt idx="0">
                  <c:v>PREMIUM_FY24(8M)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5F11-4AED-9197-F420C47CD43B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5F11-4AED-9197-F420C47CD43B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5F11-4AED-9197-F420C47CD43B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5F11-4AED-9197-F420C47CD43B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5F11-4AED-9197-F420C47CD43B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5F11-4AED-9197-F420C47CD43B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5F11-4AED-9197-F420C47CD43B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5F11-4AED-9197-F420C47CD43B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5F11-4AED-9197-F420C47CD43B}"/>
              </c:ext>
            </c:extLst>
          </c:dPt>
          <c:cat>
            <c:strRef>
              <c:f>GENERALINSURANCE!$C$19:$C$29</c:f>
              <c:strCache>
                <c:ptCount val="11"/>
                <c:pt idx="0">
                  <c:v>The New India Assurance Company Limited</c:v>
                </c:pt>
                <c:pt idx="1">
                  <c:v>ICICI Lombard General Insurance Company Limited</c:v>
                </c:pt>
                <c:pt idx="2">
                  <c:v>Bajaj Allianz General Insurance Company Limited</c:v>
                </c:pt>
                <c:pt idx="3">
                  <c:v>United India Insurance Company Limited</c:v>
                </c:pt>
                <c:pt idx="4">
                  <c:v>The Oriental Insurance Company Limited</c:v>
                </c:pt>
                <c:pt idx="5">
                  <c:v>HDFC Ergo General insurance Company Limited</c:v>
                </c:pt>
                <c:pt idx="6">
                  <c:v>National Insurance Company Limited</c:v>
                </c:pt>
                <c:pt idx="7">
                  <c:v>Tata AIG General Insurance Company Limited</c:v>
                </c:pt>
                <c:pt idx="8">
                  <c:v>OTHERS</c:v>
                </c:pt>
                <c:pt idx="10">
                  <c:v>TOTAL</c:v>
                </c:pt>
              </c:strCache>
            </c:strRef>
          </c:cat>
          <c:val>
            <c:numRef>
              <c:f>GENERALINSURANCE!$F$19:$F$27</c:f>
              <c:numCache>
                <c:formatCode>#,##0</c:formatCode>
                <c:ptCount val="9"/>
                <c:pt idx="0">
                  <c:v>24381</c:v>
                </c:pt>
                <c:pt idx="1">
                  <c:v>16723</c:v>
                </c:pt>
                <c:pt idx="2">
                  <c:v>14115</c:v>
                </c:pt>
                <c:pt idx="3">
                  <c:v>12475</c:v>
                </c:pt>
                <c:pt idx="4">
                  <c:v>11825</c:v>
                </c:pt>
                <c:pt idx="5">
                  <c:v>11733</c:v>
                </c:pt>
                <c:pt idx="6">
                  <c:v>10799</c:v>
                </c:pt>
                <c:pt idx="7">
                  <c:v>9997</c:v>
                </c:pt>
                <c:pt idx="8">
                  <c:v>76474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F11-4AED-9197-F420C47CD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GENERALINSURANCE!$E$2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GENERALINSURANCE!$C$3:$C$7</c:f>
              <c:strCache>
                <c:ptCount val="5"/>
                <c:pt idx="0">
                  <c:v>FY_2001</c:v>
                </c:pt>
                <c:pt idx="1">
                  <c:v>FY_2008</c:v>
                </c:pt>
                <c:pt idx="2">
                  <c:v>FY_2022</c:v>
                </c:pt>
                <c:pt idx="3">
                  <c:v>FY_2023</c:v>
                </c:pt>
                <c:pt idx="4">
                  <c:v>FY_2024_TILL_NOV_23</c:v>
                </c:pt>
              </c:strCache>
            </c:strRef>
          </c:cat>
          <c:val>
            <c:numRef>
              <c:f>GENERALINSURANCE!$E$3:$E$7</c:f>
              <c:numCache>
                <c:formatCode>0%</c:formatCode>
                <c:ptCount val="5"/>
                <c:pt idx="1">
                  <c:v>0.1656704654927168</c:v>
                </c:pt>
                <c:pt idx="2">
                  <c:v>0.1546208274650529</c:v>
                </c:pt>
                <c:pt idx="3">
                  <c:v>0.16369829507365075</c:v>
                </c:pt>
                <c:pt idx="4">
                  <c:v>0.1401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487-4C1F-BE19-36AD9076A082}"/>
            </c:ext>
          </c:extLst>
        </c:ser>
        <c:ser>
          <c:idx val="1"/>
          <c:order val="1"/>
          <c:tx>
            <c:strRef>
              <c:f>GENERALINSURANCE!$F$2</c:f>
              <c:strCache>
                <c:ptCount val="1"/>
                <c:pt idx="0">
                  <c:v>PVT MSHARE%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GENERALINSURANCE!$C$3:$C$7</c:f>
              <c:strCache>
                <c:ptCount val="5"/>
                <c:pt idx="0">
                  <c:v>FY_2001</c:v>
                </c:pt>
                <c:pt idx="1">
                  <c:v>FY_2008</c:v>
                </c:pt>
                <c:pt idx="2">
                  <c:v>FY_2022</c:v>
                </c:pt>
                <c:pt idx="3">
                  <c:v>FY_2023</c:v>
                </c:pt>
                <c:pt idx="4">
                  <c:v>FY_2024_TILL_NOV_23</c:v>
                </c:pt>
              </c:strCache>
            </c:strRef>
          </c:cat>
          <c:val>
            <c:numRef>
              <c:f>GENERALINSURANCE!$F$3:$F$7</c:f>
              <c:numCache>
                <c:formatCode>0.0%</c:formatCode>
                <c:ptCount val="5"/>
                <c:pt idx="0">
                  <c:v>1E-3</c:v>
                </c:pt>
                <c:pt idx="1">
                  <c:v>0.36599999999999999</c:v>
                </c:pt>
                <c:pt idx="2">
                  <c:v>0.497</c:v>
                </c:pt>
                <c:pt idx="3">
                  <c:v>0.51400000000000001</c:v>
                </c:pt>
                <c:pt idx="4" formatCode="0.00%">
                  <c:v>0.54249999999999998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487-4C1F-BE19-36AD9076A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441336"/>
        <c:axId val="1712188246"/>
      </c:barChart>
      <c:catAx>
        <c:axId val="1755441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12188246"/>
        <c:crosses val="autoZero"/>
        <c:auto val="1"/>
        <c:lblAlgn val="ctr"/>
        <c:lblOffset val="100"/>
        <c:noMultiLvlLbl val="1"/>
      </c:catAx>
      <c:valAx>
        <c:axId val="17121882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54413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FY_2023-24_GDPI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GENERALINSURANCE!$C$9</c:f>
              <c:strCache>
                <c:ptCount val="1"/>
                <c:pt idx="0">
                  <c:v>FY_2023-24_GDPI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C366-4972-BB6A-E63F93158CC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C366-4972-BB6A-E63F93158CC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C366-4972-BB6A-E63F93158CCC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C366-4972-BB6A-E63F93158CCC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C366-4972-BB6A-E63F93158CCC}"/>
              </c:ext>
            </c:extLst>
          </c:dPt>
          <c:cat>
            <c:strRef>
              <c:f>GENERALINSURANCE!$B$10:$B$14</c:f>
              <c:strCache>
                <c:ptCount val="5"/>
                <c:pt idx="0">
                  <c:v>HEALTH</c:v>
                </c:pt>
                <c:pt idx="1">
                  <c:v>MOTOR</c:v>
                </c:pt>
                <c:pt idx="2">
                  <c:v>CROP</c:v>
                </c:pt>
                <c:pt idx="3">
                  <c:v>FIRE</c:v>
                </c:pt>
                <c:pt idx="4">
                  <c:v>OTHERS</c:v>
                </c:pt>
              </c:strCache>
            </c:strRef>
          </c:cat>
          <c:val>
            <c:numRef>
              <c:f>GENERALINSURANCE!$C$10:$C$14</c:f>
              <c:numCache>
                <c:formatCode>0.00%</c:formatCode>
                <c:ptCount val="5"/>
                <c:pt idx="0">
                  <c:v>0.36940000000000001</c:v>
                </c:pt>
                <c:pt idx="1">
                  <c:v>0.30730000000000002</c:v>
                </c:pt>
                <c:pt idx="2">
                  <c:v>0.1026</c:v>
                </c:pt>
                <c:pt idx="3">
                  <c:v>9.6000000000000002E-2</c:v>
                </c:pt>
                <c:pt idx="4">
                  <c:v>0.12479999999999999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66-4972-BB6A-E63F93158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 MARGIN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GENERALINSURANCE!$C$44</c:f>
              <c:strCache>
                <c:ptCount val="1"/>
                <c:pt idx="0">
                  <c:v>PROFIT MARGIN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C31-4FB4-8B9C-AF9F38FD5F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GENERALINSURANCE!$B$45:$B$46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GENERALINSURANCE!$C$45:$C$46</c:f>
              <c:numCache>
                <c:formatCode>0.0%</c:formatCode>
                <c:ptCount val="2"/>
                <c:pt idx="0">
                  <c:v>7.9413926143670766E-2</c:v>
                </c:pt>
                <c:pt idx="1">
                  <c:v>4.7791846819024091E-2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C31-4FB4-8B9C-AF9F38FD5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185872"/>
        <c:axId val="1668790727"/>
      </c:barChart>
      <c:catAx>
        <c:axId val="197418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68790727"/>
        <c:crosses val="autoZero"/>
        <c:auto val="1"/>
        <c:lblAlgn val="ctr"/>
        <c:lblOffset val="100"/>
        <c:noMultiLvlLbl val="1"/>
      </c:catAx>
      <c:valAx>
        <c:axId val="16687907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 MARGIN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741858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EXP. MANG.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GENERALINSURANCE!$F$44</c:f>
              <c:strCache>
                <c:ptCount val="1"/>
                <c:pt idx="0">
                  <c:v>EXP. MANG.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GENERALINSURANCE!$E$45:$E$46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GENERALINSURANCE!$F$45:$F$46</c:f>
              <c:numCache>
                <c:formatCode>0</c:formatCode>
                <c:ptCount val="2"/>
                <c:pt idx="0">
                  <c:v>29.6</c:v>
                </c:pt>
                <c:pt idx="1">
                  <c:v>29.97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7F6-4E26-A0C7-35F775871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916548"/>
        <c:axId val="1556476287"/>
      </c:barChart>
      <c:catAx>
        <c:axId val="11309165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6476287"/>
        <c:crosses val="autoZero"/>
        <c:auto val="1"/>
        <c:lblAlgn val="ctr"/>
        <c:lblOffset val="100"/>
        <c:noMultiLvlLbl val="1"/>
      </c:catAx>
      <c:valAx>
        <c:axId val="15564762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EXP. MANG. RATIO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309165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CLAIM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GENERALINSURANCE!$I$44</c:f>
              <c:strCache>
                <c:ptCount val="1"/>
                <c:pt idx="0">
                  <c:v>CLAIM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432-4938-AB09-A53CF6A143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GENERALINSURANCE!$H$45:$H$46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GENERALINSURANCE!$I$45:$I$46</c:f>
              <c:numCache>
                <c:formatCode>0</c:formatCode>
                <c:ptCount val="2"/>
                <c:pt idx="0">
                  <c:v>72.400000000000006</c:v>
                </c:pt>
                <c:pt idx="1">
                  <c:v>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432-4938-AB09-A53CF6A14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83932"/>
        <c:axId val="472952165"/>
      </c:barChart>
      <c:catAx>
        <c:axId val="1509839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72952165"/>
        <c:crosses val="autoZero"/>
        <c:auto val="1"/>
        <c:lblAlgn val="ctr"/>
        <c:lblOffset val="100"/>
        <c:noMultiLvlLbl val="1"/>
      </c:catAx>
      <c:valAx>
        <c:axId val="4729521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CLAIM RATIO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09839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COMBINED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GENERALINSURANCE!$M$44</c:f>
              <c:strCache>
                <c:ptCount val="1"/>
                <c:pt idx="0">
                  <c:v>COMBINED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856-42E9-A93E-3F04E13C6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GENERALINSURANCE!$L$45:$L$46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GENERALINSURANCE!$M$45:$M$46</c:f>
              <c:numCache>
                <c:formatCode>0</c:formatCode>
                <c:ptCount val="2"/>
                <c:pt idx="0">
                  <c:v>104.5</c:v>
                </c:pt>
                <c:pt idx="1">
                  <c:v>95.33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856-42E9-A93E-3F04E13C6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631547"/>
        <c:axId val="2000421829"/>
      </c:barChart>
      <c:catAx>
        <c:axId val="19116315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00421829"/>
        <c:crosses val="autoZero"/>
        <c:auto val="1"/>
        <c:lblAlgn val="ctr"/>
        <c:lblOffset val="100"/>
        <c:noMultiLvlLbl val="1"/>
      </c:catAx>
      <c:valAx>
        <c:axId val="20004218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COMBINED RATIO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163154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SOLVENCY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GENERALINSURANCE!$C$60</c:f>
              <c:strCache>
                <c:ptCount val="1"/>
                <c:pt idx="0">
                  <c:v>SOLVENCY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34-4C41-B9E7-1A6A0C60C6B0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34-4C41-B9E7-1A6A0C60C6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GENERALINSURANCE!$B$61:$B$62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GENERALINSURANCE!$C$61:$C$62</c:f>
              <c:numCache>
                <c:formatCode>0.0</c:formatCode>
                <c:ptCount val="2"/>
                <c:pt idx="0">
                  <c:v>2.5099999999999998</c:v>
                </c:pt>
                <c:pt idx="1">
                  <c:v>2.14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CF34-4C41-B9E7-1A6A0C60C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632821"/>
        <c:axId val="8423152"/>
      </c:barChart>
      <c:catAx>
        <c:axId val="7976328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423152"/>
        <c:crosses val="autoZero"/>
        <c:auto val="1"/>
        <c:lblAlgn val="ctr"/>
        <c:lblOffset val="100"/>
        <c:noMultiLvlLbl val="1"/>
      </c:catAx>
      <c:valAx>
        <c:axId val="84231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SOLVENCY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9763282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YIELD/INV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GENERALINSURANCE!$G$60</c:f>
              <c:strCache>
                <c:ptCount val="1"/>
                <c:pt idx="0">
                  <c:v>YIELD/INV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6C-4A19-8324-870D3EA801F3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6C-4A19-8324-870D3EA801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GENERALINSURANCE!$F$61:$F$62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GENERALINSURANCE!$G$61:$G$62</c:f>
              <c:numCache>
                <c:formatCode>0.0</c:formatCode>
                <c:ptCount val="2"/>
                <c:pt idx="0">
                  <c:v>7.5</c:v>
                </c:pt>
                <c:pt idx="1">
                  <c:v>6.94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F6C-4A19-8324-870D3EA80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7869308"/>
        <c:axId val="1742619695"/>
      </c:barChart>
      <c:catAx>
        <c:axId val="16878693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2619695"/>
        <c:crosses val="autoZero"/>
        <c:auto val="1"/>
        <c:lblAlgn val="ctr"/>
        <c:lblOffset val="100"/>
        <c:noMultiLvlLbl val="1"/>
      </c:catAx>
      <c:valAx>
        <c:axId val="17426196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YIELD/INV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878693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GENERALINSURANCE!$J$60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135-4A3D-BD94-2B85FE2F007F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135-4A3D-BD94-2B85FE2F0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GENERALINSURANCE!$I$61:$I$62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GENERALINSURANCE!$J$61:$J$62</c:f>
              <c:numCache>
                <c:formatCode>0%</c:formatCode>
                <c:ptCount val="2"/>
                <c:pt idx="0">
                  <c:v>0.16637798306389531</c:v>
                </c:pt>
                <c:pt idx="1">
                  <c:v>0.1139124033860876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135-4A3D-BD94-2B85FE2F0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060016"/>
        <c:axId val="678694394"/>
      </c:barChart>
      <c:catAx>
        <c:axId val="47406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8694394"/>
        <c:crosses val="autoZero"/>
        <c:auto val="1"/>
        <c:lblAlgn val="ctr"/>
        <c:lblOffset val="100"/>
        <c:noMultiLvlLbl val="1"/>
      </c:catAx>
      <c:valAx>
        <c:axId val="6786943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740600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PREMIUM IN CR vs GENERAL INS INDUSTRY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GENERALINSURANCE!$D$2</c:f>
              <c:strCache>
                <c:ptCount val="1"/>
                <c:pt idx="0">
                  <c:v>PREMIUM IN CR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GENERALINSURANCE!$C$3:$C$7</c:f>
              <c:strCache>
                <c:ptCount val="5"/>
                <c:pt idx="0">
                  <c:v>FY_2001</c:v>
                </c:pt>
                <c:pt idx="1">
                  <c:v>FY_2008</c:v>
                </c:pt>
                <c:pt idx="2">
                  <c:v>FY_2022</c:v>
                </c:pt>
                <c:pt idx="3">
                  <c:v>FY_2023</c:v>
                </c:pt>
                <c:pt idx="4">
                  <c:v>FY_2024_TILL_NOV_23</c:v>
                </c:pt>
              </c:strCache>
            </c:strRef>
          </c:cat>
          <c:val>
            <c:numRef>
              <c:f>GENERALINSURANCE!$D$3:$D$7</c:f>
              <c:numCache>
                <c:formatCode>General</c:formatCode>
                <c:ptCount val="5"/>
                <c:pt idx="0">
                  <c:v>10087</c:v>
                </c:pt>
                <c:pt idx="1">
                  <c:v>29498</c:v>
                </c:pt>
                <c:pt idx="2">
                  <c:v>220772</c:v>
                </c:pt>
                <c:pt idx="3">
                  <c:v>256912</c:v>
                </c:pt>
                <c:pt idx="4">
                  <c:v>188521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4FA-44F7-BA8D-3DF2CBD7F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190106"/>
        <c:axId val="415997545"/>
      </c:barChart>
      <c:catAx>
        <c:axId val="15311901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GENERAL INS INDUSTRY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5997545"/>
        <c:crosses val="autoZero"/>
        <c:auto val="1"/>
        <c:lblAlgn val="ctr"/>
        <c:lblOffset val="100"/>
        <c:noMultiLvlLbl val="1"/>
      </c:catAx>
      <c:valAx>
        <c:axId val="4159975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PREMIUM IN CR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3119010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7750" cy="5429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2DDFD1F8-D094-438A-9903-5731E9E5BA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477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66675</xdr:colOff>
      <xdr:row>0</xdr:row>
      <xdr:rowOff>0</xdr:rowOff>
    </xdr:from>
    <xdr:ext cx="561975" cy="542925"/>
    <xdr:pic>
      <xdr:nvPicPr>
        <xdr:cNvPr id="3" name="image3.jpg" title="Image">
          <a:extLst>
            <a:ext uri="{FF2B5EF4-FFF2-40B4-BE49-F238E27FC236}">
              <a16:creationId xmlns:a16="http://schemas.microsoft.com/office/drawing/2014/main" id="{E926949D-A6AF-4F37-A907-8E9DF9D1678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25475" y="0"/>
          <a:ext cx="561975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53</xdr:row>
      <xdr:rowOff>66675</xdr:rowOff>
    </xdr:from>
    <xdr:ext cx="10715625" cy="4552950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6E88E01B-2F3A-4C70-98FA-4CC96D3AE4E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1450" y="10376535"/>
          <a:ext cx="10715625" cy="455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114300</xdr:colOff>
      <xdr:row>29</xdr:row>
      <xdr:rowOff>19050</xdr:rowOff>
    </xdr:from>
    <xdr:ext cx="5248275" cy="2362200"/>
    <xdr:graphicFrame macro="">
      <xdr:nvGraphicFramePr>
        <xdr:cNvPr id="2" name="Chart 12" title="Chart">
          <a:extLst>
            <a:ext uri="{FF2B5EF4-FFF2-40B4-BE49-F238E27FC236}">
              <a16:creationId xmlns:a16="http://schemas.microsoft.com/office/drawing/2014/main" id="{B3FD23B0-20ED-4395-93A3-07B044DCB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238125</xdr:colOff>
      <xdr:row>46</xdr:row>
      <xdr:rowOff>123825</xdr:rowOff>
    </xdr:from>
    <xdr:ext cx="3952875" cy="2200275"/>
    <xdr:graphicFrame macro="">
      <xdr:nvGraphicFramePr>
        <xdr:cNvPr id="3" name="Chart 13" title="Chart">
          <a:extLst>
            <a:ext uri="{FF2B5EF4-FFF2-40B4-BE49-F238E27FC236}">
              <a16:creationId xmlns:a16="http://schemas.microsoft.com/office/drawing/2014/main" id="{FD2B0A75-104C-4ABE-8EEB-1E1861FD2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</xdr:col>
      <xdr:colOff>942975</xdr:colOff>
      <xdr:row>46</xdr:row>
      <xdr:rowOff>123825</xdr:rowOff>
    </xdr:from>
    <xdr:ext cx="3505200" cy="2200275"/>
    <xdr:graphicFrame macro="">
      <xdr:nvGraphicFramePr>
        <xdr:cNvPr id="4" name="Chart 14" title="Chart">
          <a:extLst>
            <a:ext uri="{FF2B5EF4-FFF2-40B4-BE49-F238E27FC236}">
              <a16:creationId xmlns:a16="http://schemas.microsoft.com/office/drawing/2014/main" id="{DFF4067E-06F5-49F9-8BBC-85E4C371E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1333500</xdr:colOff>
      <xdr:row>46</xdr:row>
      <xdr:rowOff>123825</xdr:rowOff>
    </xdr:from>
    <xdr:ext cx="3590925" cy="2200275"/>
    <xdr:graphicFrame macro="">
      <xdr:nvGraphicFramePr>
        <xdr:cNvPr id="5" name="Chart 15" title="Chart">
          <a:extLst>
            <a:ext uri="{FF2B5EF4-FFF2-40B4-BE49-F238E27FC236}">
              <a16:creationId xmlns:a16="http://schemas.microsoft.com/office/drawing/2014/main" id="{5DEB839D-6D65-4761-8F60-33F788B10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695325</xdr:colOff>
      <xdr:row>46</xdr:row>
      <xdr:rowOff>123825</xdr:rowOff>
    </xdr:from>
    <xdr:ext cx="3590925" cy="2200275"/>
    <xdr:graphicFrame macro="">
      <xdr:nvGraphicFramePr>
        <xdr:cNvPr id="6" name="Chart 16" title="Chart">
          <a:extLst>
            <a:ext uri="{FF2B5EF4-FFF2-40B4-BE49-F238E27FC236}">
              <a16:creationId xmlns:a16="http://schemas.microsoft.com/office/drawing/2014/main" id="{F98776AC-8079-498A-ACB6-1AC22EADC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238125</xdr:colOff>
      <xdr:row>62</xdr:row>
      <xdr:rowOff>19050</xdr:rowOff>
    </xdr:from>
    <xdr:ext cx="3952875" cy="2019300"/>
    <xdr:graphicFrame macro="">
      <xdr:nvGraphicFramePr>
        <xdr:cNvPr id="7" name="Chart 17" title="Chart">
          <a:extLst>
            <a:ext uri="{FF2B5EF4-FFF2-40B4-BE49-F238E27FC236}">
              <a16:creationId xmlns:a16="http://schemas.microsoft.com/office/drawing/2014/main" id="{F8F44CCC-7A62-491D-BA0A-AD0EACB3C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3</xdr:col>
      <xdr:colOff>866775</xdr:colOff>
      <xdr:row>62</xdr:row>
      <xdr:rowOff>19050</xdr:rowOff>
    </xdr:from>
    <xdr:ext cx="3581400" cy="2019300"/>
    <xdr:graphicFrame macro="">
      <xdr:nvGraphicFramePr>
        <xdr:cNvPr id="8" name="Chart 18" title="Chart">
          <a:extLst>
            <a:ext uri="{FF2B5EF4-FFF2-40B4-BE49-F238E27FC236}">
              <a16:creationId xmlns:a16="http://schemas.microsoft.com/office/drawing/2014/main" id="{57CE911D-358C-497E-90BE-67FD7D3ED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6</xdr:col>
      <xdr:colOff>1333500</xdr:colOff>
      <xdr:row>62</xdr:row>
      <xdr:rowOff>19050</xdr:rowOff>
    </xdr:from>
    <xdr:ext cx="3590925" cy="2019300"/>
    <xdr:graphicFrame macro="">
      <xdr:nvGraphicFramePr>
        <xdr:cNvPr id="9" name="Chart 19" title="Chart">
          <a:extLst>
            <a:ext uri="{FF2B5EF4-FFF2-40B4-BE49-F238E27FC236}">
              <a16:creationId xmlns:a16="http://schemas.microsoft.com/office/drawing/2014/main" id="{FE294FD2-72ED-4256-B860-2519B0F0F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6</xdr:col>
      <xdr:colOff>285750</xdr:colOff>
      <xdr:row>0</xdr:row>
      <xdr:rowOff>133350</xdr:rowOff>
    </xdr:from>
    <xdr:ext cx="3152775" cy="1657350"/>
    <xdr:graphicFrame macro="">
      <xdr:nvGraphicFramePr>
        <xdr:cNvPr id="10" name="Chart 20" title="Chart">
          <a:extLst>
            <a:ext uri="{FF2B5EF4-FFF2-40B4-BE49-F238E27FC236}">
              <a16:creationId xmlns:a16="http://schemas.microsoft.com/office/drawing/2014/main" id="{6ABC80EF-7A52-491D-A1AA-32250B6F3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238125</xdr:colOff>
      <xdr:row>29</xdr:row>
      <xdr:rowOff>47625</xdr:rowOff>
    </xdr:from>
    <xdr:ext cx="6276975" cy="2305050"/>
    <xdr:graphicFrame macro="">
      <xdr:nvGraphicFramePr>
        <xdr:cNvPr id="11" name="Chart 21" title="Chart">
          <a:extLst>
            <a:ext uri="{FF2B5EF4-FFF2-40B4-BE49-F238E27FC236}">
              <a16:creationId xmlns:a16="http://schemas.microsoft.com/office/drawing/2014/main" id="{10BE6F57-D6D3-40D3-8703-72A55AE97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180975</xdr:colOff>
      <xdr:row>0</xdr:row>
      <xdr:rowOff>133350</xdr:rowOff>
    </xdr:from>
    <xdr:ext cx="3505200" cy="1657350"/>
    <xdr:graphicFrame macro="">
      <xdr:nvGraphicFramePr>
        <xdr:cNvPr id="12" name="Chart 22" title="Chart">
          <a:extLst>
            <a:ext uri="{FF2B5EF4-FFF2-40B4-BE49-F238E27FC236}">
              <a16:creationId xmlns:a16="http://schemas.microsoft.com/office/drawing/2014/main" id="{48440E98-F6BB-447A-81E0-3967A59FE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3</xdr:col>
      <xdr:colOff>180975</xdr:colOff>
      <xdr:row>7</xdr:row>
      <xdr:rowOff>85725</xdr:rowOff>
    </xdr:from>
    <xdr:ext cx="2714625" cy="1657350"/>
    <xdr:graphicFrame macro="">
      <xdr:nvGraphicFramePr>
        <xdr:cNvPr id="13" name="Chart 23" title="Chart">
          <a:extLst>
            <a:ext uri="{FF2B5EF4-FFF2-40B4-BE49-F238E27FC236}">
              <a16:creationId xmlns:a16="http://schemas.microsoft.com/office/drawing/2014/main" id="{58127B74-A4C1-4D64-9732-565F6CCC6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General%20Insurance%20(9).xlsx" TargetMode="External"/><Relationship Id="rId1" Type="http://schemas.openxmlformats.org/officeDocument/2006/relationships/externalLinkPath" Target="/Users/profi/Downloads/General%20Insurance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ctor"/>
      <sheetName val="DASHBOARD"/>
      <sheetName val="GENERALINSURANCE"/>
      <sheetName val="ICICIGI"/>
      <sheetName val="Sheet3"/>
      <sheetName val="GICRE"/>
      <sheetName val="NIACL"/>
    </sheetNames>
    <sheetDataSet>
      <sheetData sheetId="0"/>
      <sheetData sheetId="1"/>
      <sheetData sheetId="2">
        <row r="2">
          <cell r="D2" t="str">
            <v>PREMIUM IN CR</v>
          </cell>
          <cell r="E2" t="str">
            <v>GROWTH</v>
          </cell>
          <cell r="F2" t="str">
            <v>PVT MSHARE%</v>
          </cell>
        </row>
        <row r="3">
          <cell r="C3" t="str">
            <v>FY_2001</v>
          </cell>
          <cell r="D3">
            <v>10087</v>
          </cell>
          <cell r="F3">
            <v>1E-3</v>
          </cell>
        </row>
        <row r="4">
          <cell r="C4" t="str">
            <v>FY_2008</v>
          </cell>
          <cell r="D4">
            <v>29498</v>
          </cell>
          <cell r="E4">
            <v>0.1656704654927168</v>
          </cell>
          <cell r="F4">
            <v>0.36599999999999999</v>
          </cell>
        </row>
        <row r="5">
          <cell r="C5" t="str">
            <v>FY_2022</v>
          </cell>
          <cell r="D5">
            <v>220772</v>
          </cell>
          <cell r="E5">
            <v>0.1546208274650529</v>
          </cell>
          <cell r="F5">
            <v>0.497</v>
          </cell>
        </row>
        <row r="6">
          <cell r="C6" t="str">
            <v>FY_2023</v>
          </cell>
          <cell r="D6">
            <v>256912</v>
          </cell>
          <cell r="E6">
            <v>0.16369829507365075</v>
          </cell>
          <cell r="F6">
            <v>0.51400000000000001</v>
          </cell>
        </row>
        <row r="7">
          <cell r="C7" t="str">
            <v>FY_2024_TILL_NOV_23</v>
          </cell>
          <cell r="D7">
            <v>188521</v>
          </cell>
          <cell r="E7">
            <v>0.1401</v>
          </cell>
          <cell r="F7">
            <v>0.54249999999999998</v>
          </cell>
        </row>
        <row r="9">
          <cell r="C9" t="str">
            <v>FY_2023-24_GDPI</v>
          </cell>
        </row>
        <row r="10">
          <cell r="B10" t="str">
            <v>HEALTH</v>
          </cell>
          <cell r="C10">
            <v>0.36940000000000001</v>
          </cell>
        </row>
        <row r="11">
          <cell r="B11" t="str">
            <v>MOTOR</v>
          </cell>
          <cell r="C11">
            <v>0.30730000000000002</v>
          </cell>
        </row>
        <row r="12">
          <cell r="B12" t="str">
            <v>CROP</v>
          </cell>
          <cell r="C12">
            <v>0.1026</v>
          </cell>
        </row>
        <row r="13">
          <cell r="B13" t="str">
            <v>FIRE</v>
          </cell>
          <cell r="C13">
            <v>9.6000000000000002E-2</v>
          </cell>
        </row>
        <row r="14">
          <cell r="B14" t="str">
            <v>OTHERS</v>
          </cell>
          <cell r="C14">
            <v>0.12479999999999999</v>
          </cell>
        </row>
        <row r="18">
          <cell r="F18" t="str">
            <v>PREMIUM_FY24(8M)</v>
          </cell>
        </row>
        <row r="19">
          <cell r="C19" t="str">
            <v>The New India Assurance Company Limited</v>
          </cell>
          <cell r="F19">
            <v>24381</v>
          </cell>
        </row>
        <row r="20">
          <cell r="C20" t="str">
            <v>ICICI Lombard General Insurance Company Limited</v>
          </cell>
          <cell r="F20">
            <v>16723</v>
          </cell>
        </row>
        <row r="21">
          <cell r="C21" t="str">
            <v>Bajaj Allianz General Insurance Company Limited</v>
          </cell>
          <cell r="F21">
            <v>14115</v>
          </cell>
        </row>
        <row r="22">
          <cell r="C22" t="str">
            <v>United India Insurance Company Limited</v>
          </cell>
          <cell r="F22">
            <v>12475</v>
          </cell>
        </row>
        <row r="23">
          <cell r="C23" t="str">
            <v>The Oriental Insurance Company Limited</v>
          </cell>
          <cell r="F23">
            <v>11825</v>
          </cell>
        </row>
        <row r="24">
          <cell r="C24" t="str">
            <v>HDFC Ergo General insurance Company Limited</v>
          </cell>
          <cell r="F24">
            <v>11733</v>
          </cell>
        </row>
        <row r="25">
          <cell r="C25" t="str">
            <v>National Insurance Company Limited</v>
          </cell>
          <cell r="F25">
            <v>10799</v>
          </cell>
          <cell r="K25" t="str">
            <v>PREMIUM FY_23</v>
          </cell>
          <cell r="L25" t="str">
            <v>TOTAL INCOME_FY_23</v>
          </cell>
        </row>
        <row r="26">
          <cell r="C26" t="str">
            <v>Tata AIG General Insurance Company Limited</v>
          </cell>
          <cell r="F26">
            <v>9997</v>
          </cell>
          <cell r="J26" t="str">
            <v>ICICIGI</v>
          </cell>
          <cell r="K26">
            <v>21772</v>
          </cell>
          <cell r="L26">
            <v>18095</v>
          </cell>
        </row>
        <row r="27">
          <cell r="C27" t="str">
            <v>OTHERS</v>
          </cell>
          <cell r="F27">
            <v>76474</v>
          </cell>
          <cell r="J27" t="str">
            <v>STARHEALTH</v>
          </cell>
          <cell r="K27">
            <v>12952</v>
          </cell>
          <cell r="L27">
            <v>11763</v>
          </cell>
        </row>
        <row r="29">
          <cell r="C29" t="str">
            <v>TOTAL</v>
          </cell>
        </row>
        <row r="44">
          <cell r="C44" t="str">
            <v>PROFIT MARGIN</v>
          </cell>
          <cell r="F44" t="str">
            <v>EXP. MANG. RATIO</v>
          </cell>
          <cell r="I44" t="str">
            <v>CLAIM RATIO</v>
          </cell>
          <cell r="M44" t="str">
            <v>COMBINED RATIO</v>
          </cell>
        </row>
        <row r="45">
          <cell r="B45" t="str">
            <v>ICICIGI</v>
          </cell>
          <cell r="C45">
            <v>7.9413926143670766E-2</v>
          </cell>
          <cell r="E45" t="str">
            <v>ICICIGI</v>
          </cell>
          <cell r="F45">
            <v>29.6</v>
          </cell>
          <cell r="H45" t="str">
            <v>ICICIGI</v>
          </cell>
          <cell r="I45">
            <v>72.400000000000006</v>
          </cell>
          <cell r="L45" t="str">
            <v>ICICIGI</v>
          </cell>
          <cell r="M45">
            <v>104.5</v>
          </cell>
        </row>
        <row r="46">
          <cell r="B46" t="str">
            <v>STARHEALTH</v>
          </cell>
          <cell r="C46">
            <v>4.7791846819024091E-2</v>
          </cell>
          <cell r="E46" t="str">
            <v>STARHEALTH</v>
          </cell>
          <cell r="F46">
            <v>29.97</v>
          </cell>
          <cell r="H46" t="str">
            <v>STARHEALTH</v>
          </cell>
          <cell r="I46">
            <v>65</v>
          </cell>
          <cell r="L46" t="str">
            <v>STARHEALTH</v>
          </cell>
          <cell r="M46">
            <v>95.33</v>
          </cell>
        </row>
        <row r="60">
          <cell r="C60" t="str">
            <v>SOLVENCY RATIO</v>
          </cell>
          <cell r="G60" t="str">
            <v>YIELD/INV</v>
          </cell>
          <cell r="J60" t="str">
            <v>ROE</v>
          </cell>
        </row>
        <row r="61">
          <cell r="B61" t="str">
            <v>ICICIGI</v>
          </cell>
          <cell r="C61">
            <v>2.5099999999999998</v>
          </cell>
          <cell r="F61" t="str">
            <v>ICICIGI</v>
          </cell>
          <cell r="G61">
            <v>7.5</v>
          </cell>
          <cell r="I61" t="str">
            <v>ICICIGI</v>
          </cell>
          <cell r="J61">
            <v>0.16637798306389531</v>
          </cell>
        </row>
        <row r="62">
          <cell r="B62" t="str">
            <v>STARHEALTH</v>
          </cell>
          <cell r="C62">
            <v>2.14</v>
          </cell>
          <cell r="F62" t="str">
            <v>STARHEALTH</v>
          </cell>
          <cell r="G62">
            <v>6.94</v>
          </cell>
          <cell r="I62" t="str">
            <v>STARHEALTH</v>
          </cell>
          <cell r="J62">
            <v>0.1139124033860876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ti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8EFEB-AF1B-4F6E-82DC-D0E89F03DEF8}">
  <dimension ref="A1:AH997"/>
  <sheetViews>
    <sheetView showGridLines="0" tabSelected="1" workbookViewId="0">
      <selection sqref="A1:P3"/>
    </sheetView>
  </sheetViews>
  <sheetFormatPr defaultColWidth="14.44140625" defaultRowHeight="15" customHeight="1"/>
  <cols>
    <col min="1" max="1" width="8.6640625" customWidth="1"/>
    <col min="2" max="2" width="13.33203125" customWidth="1"/>
    <col min="3" max="3" width="10.6640625" customWidth="1"/>
    <col min="4" max="4" width="14.88671875" customWidth="1"/>
    <col min="5" max="5" width="16.6640625" customWidth="1"/>
    <col min="6" max="6" width="14.5546875" customWidth="1"/>
    <col min="7" max="7" width="15.88671875" customWidth="1"/>
    <col min="8" max="8" width="11.109375" customWidth="1"/>
    <col min="9" max="9" width="8.6640625" customWidth="1"/>
    <col min="10" max="11" width="11.33203125" customWidth="1"/>
    <col min="12" max="12" width="11.88671875" customWidth="1"/>
    <col min="13" max="13" width="13.33203125" customWidth="1"/>
    <col min="14" max="14" width="13.5546875" customWidth="1"/>
    <col min="15" max="15" width="17.44140625" customWidth="1"/>
    <col min="16" max="16" width="11.33203125" customWidth="1"/>
    <col min="17" max="17" width="9.88671875" customWidth="1"/>
    <col min="18" max="18" width="12.5546875" customWidth="1"/>
    <col min="19" max="19" width="8.44140625" customWidth="1"/>
    <col min="20" max="20" width="15" customWidth="1"/>
    <col min="21" max="21" width="19.5546875" customWidth="1"/>
    <col min="22" max="22" width="12.6640625" customWidth="1"/>
    <col min="23" max="23" width="10" customWidth="1"/>
    <col min="24" max="26" width="8.6640625" customWidth="1"/>
    <col min="27" max="27" width="18.44140625" customWidth="1"/>
    <col min="28" max="28" width="13.109375" customWidth="1"/>
    <col min="29" max="29" width="13.88671875" customWidth="1"/>
    <col min="30" max="34" width="8.6640625" customWidth="1"/>
  </cols>
  <sheetData>
    <row r="1" spans="1:26" ht="14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6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6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6" ht="14.4">
      <c r="B4" s="3" t="s">
        <v>1</v>
      </c>
      <c r="C4" s="4"/>
      <c r="I4" s="3" t="s">
        <v>2</v>
      </c>
      <c r="J4" s="5" t="s">
        <v>3</v>
      </c>
      <c r="P4" s="3" t="s">
        <v>4</v>
      </c>
      <c r="Q4" s="5" t="s">
        <v>3</v>
      </c>
      <c r="W4" s="3" t="s">
        <v>5</v>
      </c>
    </row>
    <row r="5" spans="1:26" ht="14.4">
      <c r="A5" s="5"/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3" t="s">
        <v>19</v>
      </c>
      <c r="P5" s="3" t="s">
        <v>20</v>
      </c>
      <c r="Q5" s="3" t="s">
        <v>21</v>
      </c>
      <c r="R5" s="3" t="s">
        <v>22</v>
      </c>
      <c r="S5" s="3" t="s">
        <v>23</v>
      </c>
      <c r="T5" s="3" t="s">
        <v>24</v>
      </c>
      <c r="U5" s="3" t="s">
        <v>25</v>
      </c>
      <c r="V5" s="3" t="s">
        <v>26</v>
      </c>
      <c r="W5" s="3" t="s">
        <v>27</v>
      </c>
      <c r="X5" s="3" t="s">
        <v>28</v>
      </c>
      <c r="Y5" s="3" t="s">
        <v>29</v>
      </c>
      <c r="Z5" s="3" t="s">
        <v>30</v>
      </c>
    </row>
    <row r="6" spans="1:26" ht="15.6">
      <c r="A6" s="5"/>
      <c r="B6" s="6" t="s">
        <v>31</v>
      </c>
      <c r="C6" s="7">
        <f ca="1">IFERROR(__xludf.DUMMYFUNCTION("GOOGLEFINANCE(B6,""PRICE"")"),1903.05)</f>
        <v>1903.05</v>
      </c>
      <c r="D6" s="7">
        <f ca="1">IFERROR(__xludf.DUMMYFUNCTION("GOOGLEFINANCE(B6,""marketcap"")/10000000"),94258.0345378)</f>
        <v>94258.034537800006</v>
      </c>
      <c r="E6" s="8">
        <f t="shared" ref="E6:F6" si="0">D31</f>
        <v>27579</v>
      </c>
      <c r="F6" s="8">
        <f t="shared" si="0"/>
        <v>2225</v>
      </c>
      <c r="G6" s="8">
        <f>G31</f>
        <v>45.15</v>
      </c>
      <c r="H6" s="9">
        <v>10</v>
      </c>
      <c r="I6" s="9">
        <v>494</v>
      </c>
      <c r="J6" s="9">
        <v>12695</v>
      </c>
      <c r="K6" s="9"/>
      <c r="L6" s="9">
        <v>431</v>
      </c>
      <c r="M6" s="9">
        <v>1232</v>
      </c>
      <c r="N6" s="9">
        <v>14857</v>
      </c>
      <c r="O6" s="9">
        <v>42278</v>
      </c>
      <c r="P6" s="9">
        <v>12845</v>
      </c>
      <c r="Q6" s="9">
        <v>38711</v>
      </c>
      <c r="R6" s="9">
        <v>759</v>
      </c>
      <c r="S6" s="9">
        <v>418</v>
      </c>
      <c r="T6" s="9">
        <v>53516</v>
      </c>
      <c r="U6" s="9">
        <v>15279</v>
      </c>
      <c r="V6" s="10"/>
      <c r="W6" s="10">
        <v>-167</v>
      </c>
      <c r="X6" s="10">
        <v>46</v>
      </c>
      <c r="Y6" s="10">
        <v>-106</v>
      </c>
      <c r="Z6" s="5">
        <f t="shared" ref="Z6:Z7" si="1">SUM(W6:Y6)</f>
        <v>-227</v>
      </c>
    </row>
    <row r="7" spans="1:26" ht="15.6">
      <c r="B7" s="6" t="s">
        <v>32</v>
      </c>
      <c r="C7" s="6">
        <v>1684.5</v>
      </c>
      <c r="D7" s="7">
        <f>(C7*(I6/H6))</f>
        <v>83214.3</v>
      </c>
      <c r="E7" s="8">
        <v>25594</v>
      </c>
      <c r="F7" s="8">
        <v>1918</v>
      </c>
      <c r="G7" s="8">
        <v>39.03</v>
      </c>
      <c r="H7" s="6">
        <v>10</v>
      </c>
      <c r="I7" s="6">
        <v>492</v>
      </c>
      <c r="J7" s="11">
        <v>11467</v>
      </c>
      <c r="K7" s="11"/>
      <c r="L7" s="11">
        <v>245</v>
      </c>
      <c r="M7" s="11">
        <v>745</v>
      </c>
      <c r="N7" s="11">
        <v>12985</v>
      </c>
      <c r="O7" s="11">
        <v>40049</v>
      </c>
      <c r="P7" s="11">
        <v>11586</v>
      </c>
      <c r="Q7" s="11">
        <v>37320</v>
      </c>
      <c r="R7" s="11">
        <v>701</v>
      </c>
      <c r="S7" s="11">
        <v>293</v>
      </c>
      <c r="T7" s="11">
        <v>50232</v>
      </c>
      <c r="U7" s="11">
        <v>13407</v>
      </c>
      <c r="V7" s="10"/>
      <c r="W7" s="10">
        <v>95</v>
      </c>
      <c r="X7" s="10">
        <v>23</v>
      </c>
      <c r="Y7" s="10">
        <v>70</v>
      </c>
      <c r="Z7" s="5">
        <f t="shared" si="1"/>
        <v>188</v>
      </c>
    </row>
    <row r="8" spans="1:26" ht="14.4">
      <c r="B8" s="12" t="s">
        <v>33</v>
      </c>
      <c r="C8" s="13">
        <f t="shared" ref="C8:Z8" ca="1" si="2">(C6/C7)-1</f>
        <v>0.12974176313446129</v>
      </c>
      <c r="D8" s="13">
        <f t="shared" ca="1" si="2"/>
        <v>0.13271438367924748</v>
      </c>
      <c r="E8" s="13">
        <f t="shared" si="2"/>
        <v>7.7557239978119918E-2</v>
      </c>
      <c r="F8" s="13">
        <f t="shared" si="2"/>
        <v>0.16006256517205419</v>
      </c>
      <c r="G8" s="13">
        <f t="shared" si="2"/>
        <v>0.1568024596464257</v>
      </c>
      <c r="H8" s="13">
        <f t="shared" si="2"/>
        <v>0</v>
      </c>
      <c r="I8" s="13">
        <f t="shared" si="2"/>
        <v>4.0650406504065817E-3</v>
      </c>
      <c r="J8" s="13">
        <f t="shared" si="2"/>
        <v>0.10708991017702973</v>
      </c>
      <c r="K8" s="13" t="e">
        <f t="shared" si="2"/>
        <v>#DIV/0!</v>
      </c>
      <c r="L8" s="13">
        <f t="shared" si="2"/>
        <v>0.75918367346938775</v>
      </c>
      <c r="M8" s="13">
        <f t="shared" si="2"/>
        <v>0.65369127516778525</v>
      </c>
      <c r="N8" s="13">
        <f t="shared" si="2"/>
        <v>0.14416634578359644</v>
      </c>
      <c r="O8" s="13">
        <f t="shared" si="2"/>
        <v>5.5656820395016071E-2</v>
      </c>
      <c r="P8" s="13">
        <f t="shared" si="2"/>
        <v>0.10866563093388582</v>
      </c>
      <c r="Q8" s="13">
        <f t="shared" si="2"/>
        <v>3.7272240085744812E-2</v>
      </c>
      <c r="R8" s="13">
        <f t="shared" si="2"/>
        <v>8.273894436519269E-2</v>
      </c>
      <c r="S8" s="13">
        <f t="shared" si="2"/>
        <v>0.42662116040955622</v>
      </c>
      <c r="T8" s="13">
        <f t="shared" si="2"/>
        <v>6.5376652333174023E-2</v>
      </c>
      <c r="U8" s="13">
        <f t="shared" si="2"/>
        <v>0.1396285522488252</v>
      </c>
      <c r="V8" s="14" t="e">
        <f t="shared" si="2"/>
        <v>#DIV/0!</v>
      </c>
      <c r="W8" s="14">
        <f t="shared" si="2"/>
        <v>-2.757894736842105</v>
      </c>
      <c r="X8" s="14">
        <f t="shared" si="2"/>
        <v>1</v>
      </c>
      <c r="Y8" s="14">
        <f t="shared" si="2"/>
        <v>-2.5142857142857142</v>
      </c>
      <c r="Z8" s="14">
        <f t="shared" si="2"/>
        <v>-2.207446808510638</v>
      </c>
    </row>
    <row r="10" spans="1:26" ht="14.4">
      <c r="B10" s="3" t="s">
        <v>33</v>
      </c>
      <c r="D10" s="3" t="s">
        <v>34</v>
      </c>
      <c r="E10" s="5"/>
      <c r="F10" s="5"/>
      <c r="H10" s="3" t="s">
        <v>35</v>
      </c>
      <c r="I10" s="3" t="s">
        <v>36</v>
      </c>
      <c r="J10" s="3" t="s">
        <v>37</v>
      </c>
      <c r="K10" s="11"/>
      <c r="L10" s="11"/>
      <c r="M10" s="11"/>
      <c r="N10" s="11"/>
    </row>
    <row r="11" spans="1:26" ht="14.4">
      <c r="B11" s="3" t="s">
        <v>38</v>
      </c>
      <c r="C11" s="3" t="s">
        <v>39</v>
      </c>
      <c r="D11" s="3" t="s">
        <v>40</v>
      </c>
      <c r="E11" s="3" t="s">
        <v>41</v>
      </c>
      <c r="F11" s="3" t="s">
        <v>42</v>
      </c>
      <c r="G11" s="3" t="s">
        <v>43</v>
      </c>
      <c r="H11" s="3" t="s">
        <v>44</v>
      </c>
      <c r="I11" s="3" t="s">
        <v>45</v>
      </c>
      <c r="J11" s="3" t="s">
        <v>46</v>
      </c>
      <c r="K11" s="3" t="s">
        <v>47</v>
      </c>
      <c r="L11" s="3" t="s">
        <v>48</v>
      </c>
      <c r="M11" s="3" t="s">
        <v>49</v>
      </c>
      <c r="N11" s="3" t="s">
        <v>50</v>
      </c>
      <c r="U11" s="5"/>
    </row>
    <row r="12" spans="1:26" ht="14.4">
      <c r="B12" s="15">
        <f>R31</f>
        <v>0.15394757251434776</v>
      </c>
      <c r="C12" s="16">
        <v>8.5999999999999993E-2</v>
      </c>
      <c r="D12" s="17">
        <f>P37</f>
        <v>8.5624033873244174E-2</v>
      </c>
      <c r="E12" s="17">
        <v>1.032</v>
      </c>
      <c r="F12" s="15"/>
      <c r="G12" s="15"/>
      <c r="H12" s="9">
        <v>2.65</v>
      </c>
      <c r="I12" s="15">
        <f>F6/(J6+I6)</f>
        <v>0.16870119038592768</v>
      </c>
      <c r="J12" s="18">
        <f ca="1">C6/G6</f>
        <v>42.14950166112957</v>
      </c>
      <c r="K12" s="17">
        <f ca="1">G6/C6</f>
        <v>2.3725072909277212E-2</v>
      </c>
      <c r="L12" s="18">
        <v>266.63</v>
      </c>
      <c r="M12" s="18">
        <f ca="1">C6/L12</f>
        <v>7.1374188950980759</v>
      </c>
      <c r="N12" s="19">
        <f ca="1">S20</f>
        <v>0.89944008844246048</v>
      </c>
    </row>
    <row r="13" spans="1:26" ht="14.4">
      <c r="B13" s="5"/>
      <c r="C13" s="5"/>
      <c r="D13" s="5"/>
      <c r="E13" s="5"/>
      <c r="F13" s="5"/>
      <c r="G13" s="5"/>
    </row>
    <row r="14" spans="1:26" ht="14.4">
      <c r="B14" s="20" t="s">
        <v>51</v>
      </c>
      <c r="C14" s="21" t="s">
        <v>52</v>
      </c>
      <c r="D14" s="3" t="s">
        <v>53</v>
      </c>
      <c r="E14" s="3" t="s">
        <v>54</v>
      </c>
      <c r="F14" s="3" t="s">
        <v>55</v>
      </c>
      <c r="G14" s="3" t="s">
        <v>56</v>
      </c>
      <c r="N14" s="22"/>
    </row>
    <row r="15" spans="1:26" ht="14.4">
      <c r="C15" s="23" t="s">
        <v>57</v>
      </c>
      <c r="D15" s="24">
        <f t="shared" ref="D15:F15" si="3">FV(D20,5,0,-D16,0)</f>
        <v>97834.881903630347</v>
      </c>
      <c r="E15" s="24">
        <f t="shared" si="3"/>
        <v>7350.360639438084</v>
      </c>
      <c r="F15" s="24">
        <f t="shared" si="3"/>
        <v>149.87098547086188</v>
      </c>
      <c r="G15" s="25">
        <f t="shared" ref="G15:G17" si="4">F15*30</f>
        <v>4496.1295641258566</v>
      </c>
    </row>
    <row r="16" spans="1:26" ht="14.4">
      <c r="C16" s="23" t="s">
        <v>58</v>
      </c>
      <c r="D16" s="24">
        <f>FV(D20,5,0,-D17,0)</f>
        <v>53193.083603123741</v>
      </c>
      <c r="E16" s="24">
        <f t="shared" ref="E16:E17" si="5">D16*G20</f>
        <v>3989.4812702342806</v>
      </c>
      <c r="F16" s="24">
        <f>(E16*F17)/E17</f>
        <v>81.343966482339283</v>
      </c>
      <c r="G16" s="25">
        <f t="shared" si="4"/>
        <v>2440.3189944701785</v>
      </c>
      <c r="I16" s="26" t="s">
        <v>59</v>
      </c>
      <c r="J16" s="26" t="s">
        <v>60</v>
      </c>
      <c r="K16" s="26" t="s">
        <v>61</v>
      </c>
      <c r="L16" s="26" t="s">
        <v>62</v>
      </c>
      <c r="M16" s="26" t="s">
        <v>63</v>
      </c>
    </row>
    <row r="17" spans="2:34" ht="15.75" customHeight="1">
      <c r="C17" s="23" t="s">
        <v>64</v>
      </c>
      <c r="D17" s="24">
        <f>FV(D21,1,0,-D32,0)</f>
        <v>28921.219999999998</v>
      </c>
      <c r="E17" s="24">
        <f t="shared" si="5"/>
        <v>2660.7522399999998</v>
      </c>
      <c r="F17" s="24">
        <f>FV(F21,1,0,-G32,0)</f>
        <v>54.251700000000007</v>
      </c>
      <c r="G17" s="25">
        <f t="shared" si="4"/>
        <v>1627.5510000000002</v>
      </c>
      <c r="H17" s="22"/>
      <c r="I17" s="27">
        <v>8.7799999999999994</v>
      </c>
      <c r="J17" s="28">
        <v>10.55</v>
      </c>
      <c r="K17" s="28">
        <v>11.77</v>
      </c>
      <c r="L17" s="28">
        <v>14.05</v>
      </c>
      <c r="M17" s="29">
        <f>SUM(I17:L17)</f>
        <v>45.15</v>
      </c>
    </row>
    <row r="18" spans="2:34" ht="15.75" customHeight="1">
      <c r="C18" s="4"/>
      <c r="E18" s="22"/>
    </row>
    <row r="19" spans="2:34" ht="15.75" customHeight="1">
      <c r="B19" s="20" t="s">
        <v>65</v>
      </c>
      <c r="C19" s="21" t="s">
        <v>52</v>
      </c>
      <c r="D19" s="3" t="s">
        <v>53</v>
      </c>
      <c r="E19" s="3" t="s">
        <v>54</v>
      </c>
      <c r="F19" s="3" t="s">
        <v>55</v>
      </c>
      <c r="G19" s="3" t="s">
        <v>66</v>
      </c>
      <c r="I19" s="30" t="s">
        <v>67</v>
      </c>
      <c r="J19" s="26" t="s">
        <v>68</v>
      </c>
      <c r="K19" s="26" t="s">
        <v>69</v>
      </c>
      <c r="L19" s="26" t="s">
        <v>70</v>
      </c>
      <c r="M19" s="26" t="s">
        <v>71</v>
      </c>
      <c r="N19" s="26" t="s">
        <v>72</v>
      </c>
      <c r="O19" s="22"/>
      <c r="P19" s="31" t="s">
        <v>73</v>
      </c>
      <c r="Q19" s="32" t="s">
        <v>11</v>
      </c>
      <c r="R19" s="32" t="s">
        <v>74</v>
      </c>
      <c r="S19" s="32" t="s">
        <v>75</v>
      </c>
    </row>
    <row r="20" spans="2:34" ht="15.75" customHeight="1">
      <c r="C20" s="23" t="s">
        <v>76</v>
      </c>
      <c r="D20" s="33">
        <f>AVERAGE(D26:D28)</f>
        <v>0.12960787557876419</v>
      </c>
      <c r="E20" s="33">
        <v>0.13</v>
      </c>
      <c r="F20" s="33">
        <v>0.13</v>
      </c>
      <c r="G20" s="16">
        <v>7.4999999999999997E-2</v>
      </c>
      <c r="I20" s="34" t="s">
        <v>53</v>
      </c>
      <c r="J20" s="35">
        <v>0.17599999999999999</v>
      </c>
      <c r="K20" s="35">
        <v>0.17599999999999999</v>
      </c>
      <c r="L20" s="35">
        <v>0.19800000000000001</v>
      </c>
      <c r="M20" s="35">
        <v>0.154</v>
      </c>
      <c r="N20" s="36">
        <v>0.13</v>
      </c>
      <c r="O20" s="37"/>
      <c r="P20" s="38">
        <v>39.03</v>
      </c>
      <c r="Q20" s="39">
        <f>M17</f>
        <v>45.15</v>
      </c>
      <c r="R20" s="40">
        <f>F17</f>
        <v>54.251700000000007</v>
      </c>
      <c r="S20" s="41">
        <f ca="1">R22/39</f>
        <v>0.89944008844246048</v>
      </c>
    </row>
    <row r="21" spans="2:34" ht="15.75" customHeight="1">
      <c r="C21" s="23" t="s">
        <v>64</v>
      </c>
      <c r="D21" s="33">
        <v>0.13</v>
      </c>
      <c r="E21" s="33">
        <f>(E17/E32)-1</f>
        <v>0.38725351407716357</v>
      </c>
      <c r="F21" s="33">
        <v>0.39</v>
      </c>
      <c r="G21" s="16">
        <v>9.1999999999999998E-2</v>
      </c>
      <c r="I21" s="34" t="s">
        <v>54</v>
      </c>
      <c r="J21" s="42">
        <v>8.3000000000000004E-2</v>
      </c>
      <c r="K21" s="43">
        <v>0.109</v>
      </c>
      <c r="L21" s="43">
        <v>0.48699999999999999</v>
      </c>
      <c r="M21" s="43">
        <v>0.317</v>
      </c>
      <c r="N21" s="36">
        <v>0.39</v>
      </c>
      <c r="P21" s="44" t="s">
        <v>77</v>
      </c>
      <c r="Q21" s="45" t="s">
        <v>78</v>
      </c>
      <c r="R21" s="45" t="s">
        <v>79</v>
      </c>
      <c r="S21" s="2"/>
    </row>
    <row r="22" spans="2:34" ht="15.75" customHeight="1">
      <c r="C22" s="4"/>
      <c r="I22" s="34" t="s">
        <v>66</v>
      </c>
      <c r="J22" s="46">
        <v>7.1999999999999995E-2</v>
      </c>
      <c r="K22" s="47">
        <v>7.4999999999999997E-2</v>
      </c>
      <c r="L22" s="47">
        <v>7.2999999999999995E-2</v>
      </c>
      <c r="M22" s="47">
        <v>8.5999999999999993E-2</v>
      </c>
      <c r="N22" s="47">
        <v>9.1999999999999998E-2</v>
      </c>
      <c r="P22" s="38">
        <f>C7/P20</f>
        <v>43.159108378170636</v>
      </c>
      <c r="Q22" s="48">
        <f ca="1">C6/Q20</f>
        <v>42.14950166112957</v>
      </c>
      <c r="R22" s="40">
        <f ca="1">C6/R20</f>
        <v>35.07816344925596</v>
      </c>
      <c r="S22" s="2"/>
      <c r="AE22" s="37"/>
      <c r="AF22" s="37"/>
      <c r="AG22" s="37"/>
      <c r="AH22" s="37"/>
    </row>
    <row r="23" spans="2:34" ht="15.75" customHeight="1">
      <c r="C23" s="4"/>
      <c r="AE23" s="5"/>
      <c r="AF23" s="5"/>
      <c r="AG23" s="5"/>
      <c r="AH23" s="5"/>
    </row>
    <row r="24" spans="2:34" ht="15.75" customHeight="1">
      <c r="B24" s="20" t="s">
        <v>80</v>
      </c>
      <c r="C24" s="21" t="s">
        <v>52</v>
      </c>
      <c r="D24" s="3" t="s">
        <v>53</v>
      </c>
      <c r="E24" s="3" t="s">
        <v>54</v>
      </c>
      <c r="F24" s="3" t="s">
        <v>13</v>
      </c>
      <c r="G24" s="3" t="s">
        <v>55</v>
      </c>
      <c r="H24" s="3" t="s">
        <v>81</v>
      </c>
      <c r="I24" s="3" t="s">
        <v>82</v>
      </c>
      <c r="J24" s="3" t="s">
        <v>83</v>
      </c>
      <c r="K24" s="3" t="s">
        <v>84</v>
      </c>
      <c r="L24" s="3" t="s">
        <v>85</v>
      </c>
      <c r="M24" s="3" t="s">
        <v>86</v>
      </c>
      <c r="N24" s="3" t="s">
        <v>87</v>
      </c>
    </row>
    <row r="25" spans="2:34" ht="15.75" customHeight="1">
      <c r="C25" s="23" t="s">
        <v>88</v>
      </c>
      <c r="D25" s="16">
        <f t="shared" ref="D25:H25" si="6">(D32/D33)-1</f>
        <v>0.17554657358074599</v>
      </c>
      <c r="E25" s="16">
        <f t="shared" si="6"/>
        <v>0.10931174089068829</v>
      </c>
      <c r="F25" s="16">
        <f t="shared" si="6"/>
        <v>2.0366598778003286E-3</v>
      </c>
      <c r="G25" s="16">
        <f t="shared" si="6"/>
        <v>0.10849190570860556</v>
      </c>
      <c r="H25" s="16">
        <f t="shared" si="6"/>
        <v>0.15816584183415827</v>
      </c>
      <c r="I25" s="49">
        <v>7.4999999999999997E-2</v>
      </c>
      <c r="J25" s="16">
        <f t="shared" ref="J25:K25" si="7">(J32/J33)-1</f>
        <v>0.22875354107648715</v>
      </c>
      <c r="K25" s="16">
        <f t="shared" si="7"/>
        <v>5.7197330791229906E-3</v>
      </c>
      <c r="L25" s="50">
        <f>L33</f>
        <v>40.10224368077251</v>
      </c>
      <c r="M25" s="50">
        <f>M32</f>
        <v>27.030489367153471</v>
      </c>
      <c r="N25" s="51">
        <f t="shared" ref="N25:N26" si="8">AVERAGE(L25:M25)</f>
        <v>33.566366523962991</v>
      </c>
    </row>
    <row r="26" spans="2:34" ht="15.75" customHeight="1">
      <c r="C26" s="23" t="s">
        <v>89</v>
      </c>
      <c r="D26" s="16">
        <f t="shared" ref="D26:H26" si="9">(D32/D37)^(1/5)-1</f>
        <v>0.11593749861570624</v>
      </c>
      <c r="E26" s="16">
        <f t="shared" si="9"/>
        <v>0.12827411060409077</v>
      </c>
      <c r="F26" s="16">
        <f t="shared" si="9"/>
        <v>1.6206222732655817E-2</v>
      </c>
      <c r="G26" s="16">
        <f t="shared" si="9"/>
        <v>0.11156315570206132</v>
      </c>
      <c r="H26" s="16">
        <f t="shared" si="9"/>
        <v>0.18701318112825982</v>
      </c>
      <c r="I26" s="16">
        <f>MEDIAN(I32:I37)</f>
        <v>7.7176682537335117E-2</v>
      </c>
      <c r="J26" s="16">
        <f t="shared" ref="J26:K26" si="10">(J32/J37)^(1/5)-1</f>
        <v>0.10841946680462389</v>
      </c>
      <c r="K26" s="16">
        <f t="shared" si="10"/>
        <v>9.0853303548209752E-2</v>
      </c>
      <c r="L26" s="50">
        <f t="shared" ref="L26:M26" si="11">MEDIAN(L32:L38)</f>
        <v>45.89473684210526</v>
      </c>
      <c r="M26" s="50">
        <f t="shared" si="11"/>
        <v>31</v>
      </c>
      <c r="N26" s="51">
        <f t="shared" si="8"/>
        <v>38.44736842105263</v>
      </c>
    </row>
    <row r="27" spans="2:34" ht="15.75" customHeight="1">
      <c r="C27" s="23" t="s">
        <v>90</v>
      </c>
      <c r="D27" s="16">
        <f t="shared" ref="D27:H27" si="12">(D32/D42)^(1/10)-1</f>
        <v>0.13626729351381561</v>
      </c>
      <c r="E27" s="16">
        <f t="shared" si="12"/>
        <v>0.14141288351506232</v>
      </c>
      <c r="F27" s="16">
        <f t="shared" si="12"/>
        <v>1.0091017806096225E-2</v>
      </c>
      <c r="G27" s="16">
        <f t="shared" si="12"/>
        <v>0.12517929145491569</v>
      </c>
      <c r="H27" s="16">
        <f t="shared" si="12"/>
        <v>0.19468784730954525</v>
      </c>
      <c r="I27" s="16">
        <f>MEDIAN(I32:I43)</f>
        <v>7.1279958586878855E-2</v>
      </c>
      <c r="J27" s="10"/>
      <c r="K27" s="10"/>
      <c r="L27" s="10"/>
      <c r="M27" s="10"/>
      <c r="N27" s="10">
        <v>30</v>
      </c>
    </row>
    <row r="28" spans="2:34" ht="15.75" customHeight="1">
      <c r="C28" s="23" t="s">
        <v>91</v>
      </c>
      <c r="D28" s="16">
        <f t="shared" ref="D28:H28" si="13">(D32/D47)^(1/15)-1</f>
        <v>0.13661883460677071</v>
      </c>
      <c r="E28" s="16">
        <f t="shared" si="13"/>
        <v>0.33919090363089732</v>
      </c>
      <c r="F28" s="16">
        <f t="shared" si="13"/>
        <v>1.339168634713217E-2</v>
      </c>
      <c r="G28" s="16">
        <f t="shared" si="13"/>
        <v>0.27671287120359778</v>
      </c>
      <c r="H28" s="16">
        <f t="shared" si="13"/>
        <v>0.16238832097278166</v>
      </c>
      <c r="I28" s="16">
        <f>MEDIAN(I32:I48)</f>
        <v>6.8473224868009913E-2</v>
      </c>
      <c r="J28" s="10"/>
      <c r="K28" s="10"/>
      <c r="L28" s="10"/>
      <c r="M28" s="10"/>
      <c r="N28" s="10"/>
    </row>
    <row r="29" spans="2:34" ht="15.75" customHeight="1">
      <c r="C29" s="4"/>
      <c r="G29" s="52">
        <f>(E35*G53)/E53</f>
        <v>133.90909090909091</v>
      </c>
    </row>
    <row r="30" spans="2:34" ht="15.75" customHeight="1">
      <c r="B30" s="20" t="s">
        <v>92</v>
      </c>
      <c r="C30" s="21" t="s">
        <v>52</v>
      </c>
      <c r="D30" s="3" t="s">
        <v>53</v>
      </c>
      <c r="E30" s="3" t="s">
        <v>54</v>
      </c>
      <c r="F30" s="3" t="s">
        <v>13</v>
      </c>
      <c r="G30" s="3" t="s">
        <v>55</v>
      </c>
      <c r="H30" s="3" t="s">
        <v>81</v>
      </c>
      <c r="I30" s="3" t="s">
        <v>82</v>
      </c>
      <c r="J30" s="3" t="s">
        <v>83</v>
      </c>
      <c r="K30" s="3" t="s">
        <v>84</v>
      </c>
      <c r="L30" s="3" t="s">
        <v>85</v>
      </c>
      <c r="M30" s="3" t="s">
        <v>86</v>
      </c>
      <c r="O30" s="53" t="s">
        <v>71</v>
      </c>
      <c r="P30" s="53" t="s">
        <v>71</v>
      </c>
      <c r="Q30" s="53" t="s">
        <v>93</v>
      </c>
      <c r="R30" s="26" t="s">
        <v>80</v>
      </c>
      <c r="U30" s="53" t="s">
        <v>94</v>
      </c>
      <c r="V30" s="26" t="s">
        <v>94</v>
      </c>
      <c r="W30" s="26" t="s">
        <v>95</v>
      </c>
      <c r="X30" s="26" t="s">
        <v>80</v>
      </c>
      <c r="Z30" s="5"/>
      <c r="AA30" s="53" t="s">
        <v>70</v>
      </c>
      <c r="AB30" s="53" t="s">
        <v>70</v>
      </c>
      <c r="AC30" s="53" t="s">
        <v>96</v>
      </c>
      <c r="AD30" s="26" t="s">
        <v>80</v>
      </c>
      <c r="AE30" s="5"/>
      <c r="AF30" s="5"/>
      <c r="AG30" s="5"/>
      <c r="AH30" s="5"/>
    </row>
    <row r="31" spans="2:34" ht="15.75" customHeight="1">
      <c r="C31" s="23" t="s">
        <v>97</v>
      </c>
      <c r="D31" s="10">
        <f>D32+P31-Q31</f>
        <v>27579</v>
      </c>
      <c r="E31" s="10">
        <f>E32+P35-Q35</f>
        <v>2225</v>
      </c>
      <c r="F31" s="10">
        <v>492</v>
      </c>
      <c r="G31" s="54">
        <f>M17</f>
        <v>45.15</v>
      </c>
      <c r="H31" s="10">
        <v>12025</v>
      </c>
      <c r="I31" s="16">
        <f t="shared" ref="I31:I53" si="14">E31/D31</f>
        <v>8.0677326951666128E-2</v>
      </c>
      <c r="J31" s="10">
        <v>1814</v>
      </c>
      <c r="K31" s="10">
        <v>1481</v>
      </c>
      <c r="L31" s="51">
        <f t="shared" ref="L31:L38" si="15">J31/G31</f>
        <v>40.177187153931342</v>
      </c>
      <c r="M31" s="51">
        <f t="shared" ref="M31:M38" si="16">K31/G31</f>
        <v>32.801771871539316</v>
      </c>
      <c r="O31" s="55" t="s">
        <v>98</v>
      </c>
      <c r="P31" s="56">
        <v>14879</v>
      </c>
      <c r="Q31" s="56">
        <v>12894</v>
      </c>
      <c r="R31" s="57">
        <f t="shared" ref="R31:R36" si="17">(P31/Q31)^(1/1)-1</f>
        <v>0.15394757251434776</v>
      </c>
      <c r="U31" s="55" t="s">
        <v>98</v>
      </c>
      <c r="V31" s="56">
        <v>6948</v>
      </c>
      <c r="W31" s="56">
        <v>6272</v>
      </c>
      <c r="X31" s="58">
        <f t="shared" ref="X31:X36" si="18">(V31/W31)^(1/1)-1</f>
        <v>0.10778061224489788</v>
      </c>
      <c r="Z31" s="5"/>
      <c r="AA31" s="55" t="s">
        <v>98</v>
      </c>
      <c r="AB31" s="56">
        <v>7931</v>
      </c>
      <c r="AC31" s="56">
        <v>6622</v>
      </c>
      <c r="AD31" s="57">
        <f t="shared" ref="AD31:AD36" si="19">(AB31/AC31)^(1/1)-1</f>
        <v>0.19767441860465107</v>
      </c>
      <c r="AE31" s="5"/>
      <c r="AF31" s="5"/>
      <c r="AG31" s="5"/>
      <c r="AH31" s="22"/>
    </row>
    <row r="32" spans="2:34" ht="15.75" customHeight="1">
      <c r="C32" s="23" t="s">
        <v>99</v>
      </c>
      <c r="D32" s="10">
        <v>25594</v>
      </c>
      <c r="E32" s="10">
        <v>1918</v>
      </c>
      <c r="F32" s="10">
        <v>492</v>
      </c>
      <c r="G32" s="54">
        <v>39.03</v>
      </c>
      <c r="H32" s="10">
        <v>11467</v>
      </c>
      <c r="I32" s="16">
        <f t="shared" si="14"/>
        <v>7.4939438930999455E-2</v>
      </c>
      <c r="J32" s="10">
        <v>1735</v>
      </c>
      <c r="K32" s="10">
        <v>1055</v>
      </c>
      <c r="L32" s="51">
        <f t="shared" si="15"/>
        <v>44.452984883423007</v>
      </c>
      <c r="M32" s="51">
        <f t="shared" si="16"/>
        <v>27.030489367153471</v>
      </c>
      <c r="O32" s="55" t="s">
        <v>100</v>
      </c>
      <c r="P32" s="56">
        <v>1691</v>
      </c>
      <c r="Q32" s="56">
        <v>1386</v>
      </c>
      <c r="R32" s="47">
        <f t="shared" si="17"/>
        <v>0.22005772005772006</v>
      </c>
      <c r="U32" s="55" t="s">
        <v>100</v>
      </c>
      <c r="V32" s="56">
        <v>846</v>
      </c>
      <c r="W32" s="56">
        <v>742</v>
      </c>
      <c r="X32" s="47">
        <f t="shared" si="18"/>
        <v>0.14016172506738545</v>
      </c>
      <c r="Z32" s="5"/>
      <c r="AA32" s="55" t="s">
        <v>100</v>
      </c>
      <c r="AB32" s="56">
        <v>846</v>
      </c>
      <c r="AC32" s="56">
        <v>643</v>
      </c>
      <c r="AD32" s="47">
        <f t="shared" si="19"/>
        <v>0.31570762052877144</v>
      </c>
      <c r="AE32" s="5"/>
      <c r="AF32" s="5"/>
      <c r="AG32" s="5"/>
      <c r="AH32" s="22"/>
    </row>
    <row r="33" spans="2:34" ht="15.75" customHeight="1">
      <c r="C33" s="23" t="s">
        <v>101</v>
      </c>
      <c r="D33" s="10">
        <v>21772</v>
      </c>
      <c r="E33" s="10">
        <v>1729</v>
      </c>
      <c r="F33" s="10">
        <v>491</v>
      </c>
      <c r="G33" s="51">
        <v>35.21</v>
      </c>
      <c r="H33" s="10">
        <v>9901</v>
      </c>
      <c r="I33" s="16">
        <f t="shared" si="14"/>
        <v>7.9413926143670766E-2</v>
      </c>
      <c r="J33" s="10">
        <v>1412</v>
      </c>
      <c r="K33" s="10">
        <v>1049</v>
      </c>
      <c r="L33" s="51">
        <f t="shared" si="15"/>
        <v>40.10224368077251</v>
      </c>
      <c r="M33" s="51">
        <f t="shared" si="16"/>
        <v>29.792672536211303</v>
      </c>
      <c r="O33" s="55" t="s">
        <v>102</v>
      </c>
      <c r="P33" s="56">
        <v>11203</v>
      </c>
      <c r="Q33" s="56">
        <v>9591</v>
      </c>
      <c r="R33" s="59">
        <f t="shared" si="17"/>
        <v>0.16807423626316331</v>
      </c>
      <c r="U33" s="55" t="s">
        <v>102</v>
      </c>
      <c r="V33" s="56">
        <v>5851</v>
      </c>
      <c r="W33" s="56">
        <v>5050</v>
      </c>
      <c r="X33" s="35">
        <f t="shared" si="18"/>
        <v>0.15861386138613853</v>
      </c>
      <c r="Z33" s="5"/>
      <c r="AA33" s="55" t="s">
        <v>102</v>
      </c>
      <c r="AB33" s="56">
        <v>5351</v>
      </c>
      <c r="AC33" s="56">
        <v>4540</v>
      </c>
      <c r="AD33" s="59">
        <f t="shared" si="19"/>
        <v>0.1786343612334802</v>
      </c>
      <c r="AE33" s="5"/>
      <c r="AF33" s="5"/>
      <c r="AG33" s="5"/>
      <c r="AH33" s="22"/>
    </row>
    <row r="34" spans="2:34" ht="15.75" customHeight="1">
      <c r="C34" s="23" t="s">
        <v>103</v>
      </c>
      <c r="D34" s="10">
        <v>18562</v>
      </c>
      <c r="E34" s="10">
        <v>1271</v>
      </c>
      <c r="F34" s="10">
        <v>491</v>
      </c>
      <c r="G34" s="51">
        <v>25.91</v>
      </c>
      <c r="H34" s="10">
        <v>8619</v>
      </c>
      <c r="I34" s="16">
        <f t="shared" si="14"/>
        <v>6.8473224868009913E-2</v>
      </c>
      <c r="J34" s="10">
        <v>1674</v>
      </c>
      <c r="K34" s="10">
        <v>1192</v>
      </c>
      <c r="L34" s="51">
        <f t="shared" si="15"/>
        <v>64.608259359320726</v>
      </c>
      <c r="M34" s="51">
        <f t="shared" si="16"/>
        <v>46.005403319181781</v>
      </c>
      <c r="O34" s="55" t="s">
        <v>104</v>
      </c>
      <c r="P34" s="56">
        <v>10036</v>
      </c>
      <c r="Q34" s="56">
        <v>8662</v>
      </c>
      <c r="R34" s="60">
        <f t="shared" si="17"/>
        <v>0.15862387439390435</v>
      </c>
      <c r="U34" s="55" t="s">
        <v>104</v>
      </c>
      <c r="V34" s="56">
        <v>5186</v>
      </c>
      <c r="W34" s="56">
        <v>4453</v>
      </c>
      <c r="X34" s="61">
        <f t="shared" si="18"/>
        <v>0.16460812935099933</v>
      </c>
      <c r="Z34" s="5"/>
      <c r="AA34" s="55" t="s">
        <v>104</v>
      </c>
      <c r="AB34" s="56">
        <v>4850</v>
      </c>
      <c r="AC34" s="56">
        <v>4209</v>
      </c>
      <c r="AD34" s="60">
        <f t="shared" si="19"/>
        <v>0.15229270610596335</v>
      </c>
      <c r="AE34" s="5"/>
      <c r="AF34" s="5"/>
      <c r="AG34" s="5"/>
      <c r="AH34" s="22"/>
    </row>
    <row r="35" spans="2:34" ht="15.75" customHeight="1">
      <c r="C35" s="23" t="s">
        <v>105</v>
      </c>
      <c r="D35" s="10">
        <v>14320</v>
      </c>
      <c r="E35" s="10">
        <v>1473</v>
      </c>
      <c r="F35" s="10">
        <v>455</v>
      </c>
      <c r="G35" s="51">
        <v>32.409999999999997</v>
      </c>
      <c r="H35" s="10">
        <v>6981</v>
      </c>
      <c r="I35" s="16">
        <f t="shared" si="14"/>
        <v>0.10286312849162012</v>
      </c>
      <c r="J35" s="10">
        <v>1627</v>
      </c>
      <c r="K35" s="10">
        <v>1013</v>
      </c>
      <c r="L35" s="51">
        <f t="shared" si="15"/>
        <v>50.200555384140699</v>
      </c>
      <c r="M35" s="51">
        <f t="shared" si="16"/>
        <v>31.2557852514656</v>
      </c>
      <c r="O35" s="55" t="s">
        <v>54</v>
      </c>
      <c r="P35" s="56">
        <v>1274</v>
      </c>
      <c r="Q35" s="56">
        <v>967</v>
      </c>
      <c r="R35" s="62">
        <f t="shared" si="17"/>
        <v>0.31747673216132366</v>
      </c>
      <c r="U35" s="55" t="s">
        <v>54</v>
      </c>
      <c r="V35" s="56">
        <v>694</v>
      </c>
      <c r="W35" s="56">
        <v>572</v>
      </c>
      <c r="X35" s="60">
        <f t="shared" si="18"/>
        <v>0.21328671328671334</v>
      </c>
      <c r="Z35" s="5"/>
      <c r="AA35" s="55" t="s">
        <v>54</v>
      </c>
      <c r="AB35" s="56">
        <v>580</v>
      </c>
      <c r="AC35" s="56">
        <v>390</v>
      </c>
      <c r="AD35" s="62">
        <f t="shared" si="19"/>
        <v>0.48717948717948723</v>
      </c>
      <c r="AE35" s="5"/>
      <c r="AF35" s="37"/>
      <c r="AG35" s="37"/>
      <c r="AH35" s="22"/>
    </row>
    <row r="36" spans="2:34" ht="15.75" customHeight="1">
      <c r="C36" s="23" t="s">
        <v>106</v>
      </c>
      <c r="D36" s="63">
        <v>13592</v>
      </c>
      <c r="E36" s="10">
        <v>1194</v>
      </c>
      <c r="F36" s="10">
        <v>454</v>
      </c>
      <c r="G36" s="10">
        <v>26</v>
      </c>
      <c r="H36" s="10">
        <v>5680</v>
      </c>
      <c r="I36" s="16">
        <f t="shared" si="14"/>
        <v>8.7845791642142443E-2</v>
      </c>
      <c r="J36" s="10">
        <v>1440</v>
      </c>
      <c r="K36" s="10">
        <v>806</v>
      </c>
      <c r="L36" s="51">
        <f t="shared" si="15"/>
        <v>55.384615384615387</v>
      </c>
      <c r="M36" s="51">
        <f t="shared" si="16"/>
        <v>31</v>
      </c>
      <c r="O36" s="55" t="s">
        <v>55</v>
      </c>
      <c r="P36" s="56">
        <v>25.83</v>
      </c>
      <c r="Q36" s="56">
        <v>19.7</v>
      </c>
      <c r="R36" s="64">
        <f t="shared" si="17"/>
        <v>0.31116751269035525</v>
      </c>
      <c r="S36" s="22"/>
      <c r="U36" s="55" t="s">
        <v>55</v>
      </c>
      <c r="V36" s="56">
        <v>14.05</v>
      </c>
      <c r="W36" s="56">
        <v>11.75</v>
      </c>
      <c r="X36" s="65">
        <f t="shared" si="18"/>
        <v>0.19574468085106389</v>
      </c>
      <c r="AA36" s="55" t="s">
        <v>55</v>
      </c>
      <c r="AB36" s="56">
        <v>11.77</v>
      </c>
      <c r="AC36" s="56">
        <v>7.95</v>
      </c>
      <c r="AD36" s="64">
        <f t="shared" si="19"/>
        <v>0.48050314465408794</v>
      </c>
    </row>
    <row r="37" spans="2:34" ht="15.75" customHeight="1">
      <c r="C37" s="23" t="s">
        <v>107</v>
      </c>
      <c r="D37" s="10">
        <v>14789</v>
      </c>
      <c r="E37" s="10">
        <v>1049</v>
      </c>
      <c r="F37" s="10">
        <v>454</v>
      </c>
      <c r="G37" s="10">
        <v>23</v>
      </c>
      <c r="H37" s="10">
        <v>4866</v>
      </c>
      <c r="I37" s="16">
        <f t="shared" si="14"/>
        <v>7.0931097437284471E-2</v>
      </c>
      <c r="J37" s="10">
        <v>1037</v>
      </c>
      <c r="K37" s="10">
        <v>683</v>
      </c>
      <c r="L37" s="51">
        <f t="shared" si="15"/>
        <v>45.086956521739133</v>
      </c>
      <c r="M37" s="51">
        <f t="shared" si="16"/>
        <v>29.695652173913043</v>
      </c>
      <c r="O37" s="55" t="s">
        <v>82</v>
      </c>
      <c r="P37" s="66">
        <f t="shared" ref="P37:Q37" si="20">(P35/P31)</f>
        <v>8.5624033873244174E-2</v>
      </c>
      <c r="Q37" s="66">
        <f t="shared" si="20"/>
        <v>7.4996122227392589E-2</v>
      </c>
      <c r="R37" s="67">
        <f>P37-Q37</f>
        <v>1.0627911645851584E-2</v>
      </c>
      <c r="U37" s="55" t="s">
        <v>82</v>
      </c>
      <c r="V37" s="66">
        <f t="shared" ref="V37:W37" si="21">(V35/V31)</f>
        <v>9.9884858952216465E-2</v>
      </c>
      <c r="W37" s="66">
        <f t="shared" si="21"/>
        <v>9.1198979591836732E-2</v>
      </c>
      <c r="X37" s="67">
        <f>V37-W37</f>
        <v>8.6858793603797335E-3</v>
      </c>
      <c r="AA37" s="55" t="s">
        <v>82</v>
      </c>
      <c r="AB37" s="66">
        <f t="shared" ref="AB37:AC37" si="22">(AB35/AB31)</f>
        <v>7.3130752742403229E-2</v>
      </c>
      <c r="AC37" s="66">
        <f t="shared" si="22"/>
        <v>5.8894593778314706E-2</v>
      </c>
      <c r="AD37" s="67">
        <f>AB37-AC37</f>
        <v>1.4236158964088523E-2</v>
      </c>
    </row>
    <row r="38" spans="2:34" ht="15.75" customHeight="1">
      <c r="B38" s="20" t="s">
        <v>108</v>
      </c>
      <c r="C38" s="23" t="s">
        <v>109</v>
      </c>
      <c r="D38" s="10">
        <v>12357</v>
      </c>
      <c r="E38" s="10">
        <v>862</v>
      </c>
      <c r="F38" s="10">
        <v>454</v>
      </c>
      <c r="G38" s="10">
        <v>19</v>
      </c>
      <c r="H38" s="10">
        <v>4087</v>
      </c>
      <c r="I38" s="16">
        <f t="shared" si="14"/>
        <v>6.9758031884761679E-2</v>
      </c>
      <c r="J38" s="10">
        <v>872</v>
      </c>
      <c r="K38" s="10">
        <v>619</v>
      </c>
      <c r="L38" s="51">
        <f t="shared" si="15"/>
        <v>45.89473684210526</v>
      </c>
      <c r="M38" s="51">
        <f t="shared" si="16"/>
        <v>32.578947368421055</v>
      </c>
      <c r="O38" s="5"/>
      <c r="P38" s="68"/>
      <c r="Q38" s="68"/>
      <c r="R38" s="22"/>
      <c r="S38" s="22"/>
      <c r="V38" s="68"/>
      <c r="W38" s="68"/>
      <c r="X38" s="22"/>
      <c r="Z38" s="69"/>
      <c r="AB38" s="68"/>
      <c r="AC38" s="68"/>
      <c r="AD38" s="70"/>
    </row>
    <row r="39" spans="2:34" ht="15.75" customHeight="1">
      <c r="C39" s="23" t="s">
        <v>110</v>
      </c>
      <c r="D39" s="10">
        <v>10725</v>
      </c>
      <c r="E39" s="10">
        <v>702</v>
      </c>
      <c r="F39" s="10">
        <v>451</v>
      </c>
      <c r="G39" s="10">
        <v>16</v>
      </c>
      <c r="H39" s="10">
        <v>3274</v>
      </c>
      <c r="I39" s="16">
        <f t="shared" si="14"/>
        <v>6.545454545454546E-2</v>
      </c>
      <c r="J39" s="10"/>
      <c r="K39" s="10"/>
      <c r="L39" s="10"/>
      <c r="M39" s="10"/>
    </row>
    <row r="40" spans="2:34" ht="15.75" customHeight="1">
      <c r="C40" s="23" t="s">
        <v>111</v>
      </c>
      <c r="D40" s="10">
        <v>8296</v>
      </c>
      <c r="E40" s="63">
        <v>507</v>
      </c>
      <c r="F40" s="10">
        <v>448</v>
      </c>
      <c r="G40" s="10">
        <v>11</v>
      </c>
      <c r="H40" s="10">
        <v>2728</v>
      </c>
      <c r="I40" s="16">
        <f t="shared" si="14"/>
        <v>6.1113789778206362E-2</v>
      </c>
      <c r="J40" s="10"/>
      <c r="K40" s="10"/>
      <c r="L40" s="10"/>
      <c r="M40" s="10"/>
      <c r="O40" s="53" t="s">
        <v>112</v>
      </c>
      <c r="P40" s="53" t="s">
        <v>71</v>
      </c>
      <c r="Q40" s="53" t="s">
        <v>93</v>
      </c>
      <c r="R40" s="26" t="s">
        <v>113</v>
      </c>
      <c r="S40" s="26" t="s">
        <v>80</v>
      </c>
      <c r="U40" s="71" t="s">
        <v>114</v>
      </c>
      <c r="V40" s="53" t="s">
        <v>71</v>
      </c>
      <c r="W40" s="53" t="s">
        <v>93</v>
      </c>
      <c r="X40" s="72" t="s">
        <v>113</v>
      </c>
      <c r="Y40" s="72" t="s">
        <v>80</v>
      </c>
      <c r="AA40" s="5"/>
      <c r="AB40" s="5"/>
      <c r="AC40" s="5"/>
      <c r="AD40" s="5"/>
      <c r="AE40" s="5"/>
    </row>
    <row r="41" spans="2:34" ht="15.75" customHeight="1">
      <c r="C41" s="23" t="s">
        <v>115</v>
      </c>
      <c r="D41" s="63">
        <v>6914</v>
      </c>
      <c r="E41" s="10">
        <v>536</v>
      </c>
      <c r="F41" s="10">
        <v>447</v>
      </c>
      <c r="G41" s="10">
        <v>12</v>
      </c>
      <c r="H41" s="10">
        <v>2377</v>
      </c>
      <c r="I41" s="16">
        <f t="shared" si="14"/>
        <v>7.7523864622505059E-2</v>
      </c>
      <c r="J41" s="10"/>
      <c r="K41" s="10"/>
      <c r="L41" s="10"/>
      <c r="M41" s="10"/>
      <c r="O41" s="55" t="s">
        <v>116</v>
      </c>
      <c r="P41" s="56">
        <v>5773</v>
      </c>
      <c r="Q41" s="56">
        <v>4536</v>
      </c>
      <c r="R41" s="73">
        <f t="shared" ref="R41:R46" si="23">P41/$P$49</f>
        <v>0.57522917497010762</v>
      </c>
      <c r="S41" s="58">
        <f t="shared" ref="S41:S46" si="24">(P41/Q41)^(1/1)-1</f>
        <v>0.27270723104056427</v>
      </c>
      <c r="U41" s="55" t="s">
        <v>117</v>
      </c>
      <c r="V41" s="56">
        <v>483</v>
      </c>
      <c r="W41" s="56">
        <v>427</v>
      </c>
      <c r="X41" s="74">
        <f t="shared" ref="X41:X47" si="25">V41/$V$49</f>
        <v>9.3315301391035554E-2</v>
      </c>
      <c r="Y41" s="75">
        <f t="shared" ref="Y41:Y47" si="26">(V41/W41)^(1/1)-1</f>
        <v>0.13114754098360648</v>
      </c>
      <c r="AA41" s="5"/>
      <c r="AB41" s="5"/>
      <c r="AC41" s="5"/>
      <c r="AD41" s="22"/>
      <c r="AE41" s="22"/>
    </row>
    <row r="42" spans="2:34" ht="15.75" customHeight="1">
      <c r="C42" s="23" t="s">
        <v>118</v>
      </c>
      <c r="D42" s="10">
        <v>7134</v>
      </c>
      <c r="E42" s="10">
        <v>511</v>
      </c>
      <c r="F42" s="10">
        <v>445</v>
      </c>
      <c r="G42" s="10">
        <v>12</v>
      </c>
      <c r="H42" s="10">
        <v>1936</v>
      </c>
      <c r="I42" s="16">
        <f t="shared" si="14"/>
        <v>7.1628819736473226E-2</v>
      </c>
      <c r="J42" s="10"/>
      <c r="K42" s="10"/>
      <c r="L42" s="10"/>
      <c r="M42" s="10"/>
      <c r="O42" s="55" t="s">
        <v>119</v>
      </c>
      <c r="P42" s="56">
        <v>1148</v>
      </c>
      <c r="Q42" s="56">
        <v>1391</v>
      </c>
      <c r="R42" s="76">
        <f t="shared" si="23"/>
        <v>0.11438820247110403</v>
      </c>
      <c r="S42" s="77">
        <f t="shared" si="24"/>
        <v>-0.17469446441409053</v>
      </c>
      <c r="U42" s="55" t="s">
        <v>120</v>
      </c>
      <c r="V42" s="78">
        <v>3299</v>
      </c>
      <c r="W42" s="78">
        <v>2739</v>
      </c>
      <c r="X42" s="79">
        <f t="shared" si="25"/>
        <v>0.63736476043276657</v>
      </c>
      <c r="Y42" s="80">
        <f t="shared" si="26"/>
        <v>0.20445418035779483</v>
      </c>
      <c r="AA42" s="5"/>
      <c r="AB42" s="52"/>
      <c r="AC42" s="52"/>
      <c r="AD42" s="22"/>
      <c r="AE42" s="22"/>
    </row>
    <row r="43" spans="2:34" ht="15.75" customHeight="1">
      <c r="C43" s="23" t="s">
        <v>121</v>
      </c>
      <c r="D43" s="10">
        <v>6420</v>
      </c>
      <c r="E43" s="10">
        <v>306</v>
      </c>
      <c r="F43" s="10">
        <v>437</v>
      </c>
      <c r="G43" s="10">
        <v>7</v>
      </c>
      <c r="H43" s="10">
        <v>1422</v>
      </c>
      <c r="I43" s="16">
        <f t="shared" si="14"/>
        <v>4.7663551401869161E-2</v>
      </c>
      <c r="J43" s="10"/>
      <c r="K43" s="10"/>
      <c r="L43" s="10"/>
      <c r="M43" s="10"/>
      <c r="O43" s="55" t="s">
        <v>122</v>
      </c>
      <c r="P43" s="56">
        <v>174</v>
      </c>
      <c r="Q43" s="56">
        <v>264</v>
      </c>
      <c r="R43" s="81">
        <f t="shared" si="23"/>
        <v>1.7337584695097649E-2</v>
      </c>
      <c r="S43" s="35">
        <f t="shared" si="24"/>
        <v>-0.34090909090909094</v>
      </c>
      <c r="U43" s="55" t="s">
        <v>123</v>
      </c>
      <c r="V43" s="56">
        <v>312</v>
      </c>
      <c r="W43" s="56">
        <v>296</v>
      </c>
      <c r="X43" s="82">
        <f t="shared" si="25"/>
        <v>6.0278207109737247E-2</v>
      </c>
      <c r="Y43" s="83">
        <f t="shared" si="26"/>
        <v>5.4054054054053946E-2</v>
      </c>
      <c r="AA43" s="5"/>
      <c r="AB43" s="5"/>
      <c r="AC43" s="5"/>
      <c r="AD43" s="22"/>
      <c r="AE43" s="22"/>
    </row>
    <row r="44" spans="2:34" ht="15.75" customHeight="1">
      <c r="C44" s="23" t="s">
        <v>124</v>
      </c>
      <c r="D44" s="10">
        <v>5358</v>
      </c>
      <c r="E44" s="63">
        <v>-416</v>
      </c>
      <c r="F44" s="10">
        <v>437</v>
      </c>
      <c r="G44" s="10">
        <v>-10</v>
      </c>
      <c r="H44" s="10">
        <v>1420</v>
      </c>
      <c r="I44" s="16">
        <f t="shared" si="14"/>
        <v>-7.764091078760732E-2</v>
      </c>
      <c r="J44" s="10"/>
      <c r="K44" s="10"/>
      <c r="L44" s="10"/>
      <c r="M44" s="10"/>
      <c r="O44" s="55" t="s">
        <v>125</v>
      </c>
      <c r="P44" s="56">
        <v>731</v>
      </c>
      <c r="Q44" s="56">
        <v>622</v>
      </c>
      <c r="R44" s="58">
        <f t="shared" si="23"/>
        <v>7.2837783977680357E-2</v>
      </c>
      <c r="S44" s="58">
        <f t="shared" si="24"/>
        <v>0.17524115755627001</v>
      </c>
      <c r="U44" s="55" t="s">
        <v>126</v>
      </c>
      <c r="V44" s="78">
        <v>289</v>
      </c>
      <c r="W44" s="56">
        <v>241</v>
      </c>
      <c r="X44" s="84">
        <f t="shared" si="25"/>
        <v>5.5834621329211749E-2</v>
      </c>
      <c r="Y44" s="85">
        <f t="shared" si="26"/>
        <v>0.19917012448132776</v>
      </c>
      <c r="AA44" s="5"/>
      <c r="AB44" s="5"/>
      <c r="AC44" s="5"/>
      <c r="AD44" s="22"/>
      <c r="AE44" s="22"/>
    </row>
    <row r="45" spans="2:34" ht="15.75" customHeight="1">
      <c r="C45" s="23" t="s">
        <v>127</v>
      </c>
      <c r="D45" s="10">
        <v>4408</v>
      </c>
      <c r="E45" s="63">
        <v>-80</v>
      </c>
      <c r="F45" s="10">
        <v>405</v>
      </c>
      <c r="G45" s="10">
        <v>-2</v>
      </c>
      <c r="H45" s="10">
        <v>1126</v>
      </c>
      <c r="I45" s="16">
        <f t="shared" si="14"/>
        <v>-1.8148820326678767E-2</v>
      </c>
      <c r="J45" s="10"/>
      <c r="K45" s="10"/>
      <c r="L45" s="10"/>
      <c r="M45" s="10"/>
      <c r="O45" s="55" t="s">
        <v>128</v>
      </c>
      <c r="P45" s="56">
        <v>561</v>
      </c>
      <c r="Q45" s="56">
        <v>557</v>
      </c>
      <c r="R45" s="77">
        <f t="shared" si="23"/>
        <v>5.5898764447987248E-2</v>
      </c>
      <c r="S45" s="62">
        <f t="shared" si="24"/>
        <v>7.1813285457809073E-3</v>
      </c>
      <c r="U45" s="55" t="s">
        <v>129</v>
      </c>
      <c r="V45" s="56">
        <f>437+41</f>
        <v>478</v>
      </c>
      <c r="W45" s="56">
        <f>40+386</f>
        <v>426</v>
      </c>
      <c r="X45" s="86">
        <f t="shared" si="25"/>
        <v>9.2349304482225655E-2</v>
      </c>
      <c r="Y45" s="87">
        <f t="shared" si="26"/>
        <v>0.1220657276995305</v>
      </c>
      <c r="AA45" s="5"/>
      <c r="AB45" s="5"/>
      <c r="AC45" s="5"/>
      <c r="AD45" s="22"/>
      <c r="AE45" s="22"/>
    </row>
    <row r="46" spans="2:34" ht="15.75" customHeight="1">
      <c r="C46" s="23" t="s">
        <v>130</v>
      </c>
      <c r="D46" s="63">
        <v>3695</v>
      </c>
      <c r="E46" s="10">
        <v>144</v>
      </c>
      <c r="F46" s="10">
        <v>404</v>
      </c>
      <c r="G46" s="10">
        <v>4</v>
      </c>
      <c r="H46" s="10">
        <v>1269</v>
      </c>
      <c r="I46" s="16">
        <f t="shared" si="14"/>
        <v>3.8971583220568339E-2</v>
      </c>
      <c r="J46" s="10"/>
      <c r="K46" s="10"/>
      <c r="L46" s="10"/>
      <c r="M46" s="10"/>
      <c r="O46" s="55" t="s">
        <v>131</v>
      </c>
      <c r="P46" s="56">
        <v>1649</v>
      </c>
      <c r="Q46" s="56">
        <v>1239</v>
      </c>
      <c r="R46" s="88">
        <f t="shared" si="23"/>
        <v>0.16430848943802312</v>
      </c>
      <c r="S46" s="47">
        <f t="shared" si="24"/>
        <v>0.33091202582727997</v>
      </c>
      <c r="U46" s="55" t="s">
        <v>132</v>
      </c>
      <c r="V46" s="56">
        <v>315</v>
      </c>
      <c r="W46" s="56">
        <v>258</v>
      </c>
      <c r="X46" s="89">
        <f t="shared" si="25"/>
        <v>6.0857805255023184E-2</v>
      </c>
      <c r="Y46" s="90">
        <f t="shared" si="26"/>
        <v>0.22093023255813948</v>
      </c>
      <c r="AA46" s="5"/>
      <c r="AB46" s="5"/>
      <c r="AC46" s="5"/>
      <c r="AD46" s="22"/>
      <c r="AE46" s="22"/>
    </row>
    <row r="47" spans="2:34" ht="15.75" customHeight="1">
      <c r="C47" s="23" t="s">
        <v>133</v>
      </c>
      <c r="D47" s="10">
        <v>3749</v>
      </c>
      <c r="E47" s="63">
        <v>24</v>
      </c>
      <c r="F47" s="10">
        <v>403</v>
      </c>
      <c r="G47" s="10">
        <v>1</v>
      </c>
      <c r="H47" s="10">
        <v>1200</v>
      </c>
      <c r="I47" s="16">
        <f t="shared" si="14"/>
        <v>6.4017071218991735E-3</v>
      </c>
      <c r="J47" s="10"/>
      <c r="K47" s="10"/>
      <c r="L47" s="10"/>
      <c r="M47" s="10"/>
      <c r="O47" s="55"/>
      <c r="P47" s="56"/>
      <c r="Q47" s="56"/>
      <c r="R47" s="35"/>
      <c r="S47" s="91"/>
      <c r="U47" s="92" t="s">
        <v>134</v>
      </c>
      <c r="V47" s="93"/>
      <c r="W47" s="94"/>
      <c r="X47" s="95">
        <f t="shared" si="25"/>
        <v>0</v>
      </c>
      <c r="Y47" s="85" t="e">
        <f t="shared" si="26"/>
        <v>#DIV/0!</v>
      </c>
      <c r="AD47" s="22"/>
      <c r="AE47" s="22"/>
    </row>
    <row r="48" spans="2:34" ht="15.75" customHeight="1">
      <c r="C48" s="23" t="s">
        <v>135</v>
      </c>
      <c r="D48" s="10">
        <v>3601</v>
      </c>
      <c r="E48" s="10">
        <v>103</v>
      </c>
      <c r="F48" s="10">
        <v>377</v>
      </c>
      <c r="G48" s="10">
        <v>3</v>
      </c>
      <c r="H48" s="10">
        <v>699</v>
      </c>
      <c r="I48" s="16">
        <f t="shared" si="14"/>
        <v>2.8603165787281309E-2</v>
      </c>
      <c r="J48" s="10"/>
      <c r="K48" s="10"/>
      <c r="L48" s="10"/>
      <c r="M48" s="10"/>
      <c r="O48" s="96"/>
      <c r="P48" s="96"/>
      <c r="Q48" s="96"/>
      <c r="R48" s="96"/>
      <c r="S48" s="96"/>
      <c r="U48" s="96"/>
      <c r="V48" s="96"/>
      <c r="W48" s="96"/>
      <c r="X48" s="96"/>
      <c r="Y48" s="96"/>
    </row>
    <row r="49" spans="3:31" ht="15.75" customHeight="1">
      <c r="C49" s="23" t="s">
        <v>136</v>
      </c>
      <c r="D49" s="10">
        <v>3004</v>
      </c>
      <c r="E49" s="10">
        <v>68</v>
      </c>
      <c r="F49" s="10">
        <v>336</v>
      </c>
      <c r="G49" s="10">
        <v>2</v>
      </c>
      <c r="H49" s="10">
        <v>457</v>
      </c>
      <c r="I49" s="16">
        <f t="shared" si="14"/>
        <v>2.2636484687083888E-2</v>
      </c>
      <c r="J49" s="10"/>
      <c r="K49" s="10"/>
      <c r="L49" s="10"/>
      <c r="M49" s="10"/>
      <c r="O49" s="97" t="s">
        <v>137</v>
      </c>
      <c r="P49" s="98">
        <f t="shared" ref="P49:Q49" si="27">SUM(P41:P47)</f>
        <v>10036</v>
      </c>
      <c r="Q49" s="98">
        <f t="shared" si="27"/>
        <v>8609</v>
      </c>
      <c r="R49" s="99">
        <f>P49/$P$49</f>
        <v>1</v>
      </c>
      <c r="S49" s="100">
        <f>(P49/Q49)^(1/1)-1</f>
        <v>0.16575676617493329</v>
      </c>
      <c r="U49" s="97" t="s">
        <v>138</v>
      </c>
      <c r="V49" s="101">
        <f t="shared" ref="V49:W49" si="28">SUM(V41:V47)</f>
        <v>5176</v>
      </c>
      <c r="W49" s="102">
        <f t="shared" si="28"/>
        <v>4387</v>
      </c>
      <c r="X49" s="47">
        <f>V49/$V$49</f>
        <v>1</v>
      </c>
      <c r="Y49" s="100">
        <f>(V49/W49)^(1/1)-1</f>
        <v>0.17984955550490089</v>
      </c>
      <c r="AA49" s="5"/>
      <c r="AB49" s="52"/>
      <c r="AC49" s="52"/>
      <c r="AD49" s="22"/>
      <c r="AE49" s="22"/>
    </row>
    <row r="50" spans="3:31" ht="15.75" customHeight="1">
      <c r="C50" s="23" t="s">
        <v>139</v>
      </c>
      <c r="D50" s="10">
        <v>1592</v>
      </c>
      <c r="E50" s="10">
        <v>50</v>
      </c>
      <c r="F50" s="10">
        <v>245</v>
      </c>
      <c r="G50" s="10">
        <v>2</v>
      </c>
      <c r="H50" s="10">
        <v>128</v>
      </c>
      <c r="I50" s="16">
        <f t="shared" si="14"/>
        <v>3.1407035175879394E-2</v>
      </c>
      <c r="J50" s="10"/>
      <c r="K50" s="10"/>
      <c r="L50" s="10"/>
      <c r="M50" s="10"/>
    </row>
    <row r="51" spans="3:31" ht="15.75" customHeight="1">
      <c r="C51" s="23" t="s">
        <v>140</v>
      </c>
      <c r="D51" s="10">
        <v>885</v>
      </c>
      <c r="E51" s="10">
        <v>48</v>
      </c>
      <c r="F51" s="10">
        <v>220</v>
      </c>
      <c r="G51" s="10">
        <v>2</v>
      </c>
      <c r="H51" s="10">
        <v>29</v>
      </c>
      <c r="I51" s="16">
        <f t="shared" si="14"/>
        <v>5.4237288135593219E-2</v>
      </c>
      <c r="J51" s="10"/>
      <c r="K51" s="10"/>
      <c r="L51" s="10"/>
      <c r="M51" s="10"/>
    </row>
    <row r="52" spans="3:31" ht="15.75" customHeight="1">
      <c r="C52" s="23" t="s">
        <v>141</v>
      </c>
      <c r="D52" s="10">
        <v>507</v>
      </c>
      <c r="E52" s="63">
        <v>32</v>
      </c>
      <c r="F52" s="10">
        <v>220</v>
      </c>
      <c r="G52" s="10">
        <v>1</v>
      </c>
      <c r="H52" s="10">
        <v>6</v>
      </c>
      <c r="I52" s="16">
        <f t="shared" si="14"/>
        <v>6.3116370808678504E-2</v>
      </c>
      <c r="J52" s="10"/>
      <c r="K52" s="10"/>
      <c r="L52" s="10"/>
      <c r="M52" s="10"/>
      <c r="O52" s="53" t="s">
        <v>142</v>
      </c>
      <c r="P52" s="53" t="s">
        <v>143</v>
      </c>
      <c r="Q52" s="53" t="s">
        <v>144</v>
      </c>
      <c r="X52" s="37"/>
      <c r="Y52" s="22"/>
    </row>
    <row r="53" spans="3:31" ht="15.75" customHeight="1">
      <c r="C53" s="23" t="s">
        <v>145</v>
      </c>
      <c r="D53" s="10">
        <v>208</v>
      </c>
      <c r="E53" s="10">
        <v>33</v>
      </c>
      <c r="F53" s="10">
        <v>110</v>
      </c>
      <c r="G53" s="10">
        <v>3</v>
      </c>
      <c r="H53" s="10">
        <v>3</v>
      </c>
      <c r="I53" s="16">
        <f t="shared" si="14"/>
        <v>0.15865384615384615</v>
      </c>
      <c r="J53" s="10"/>
      <c r="K53" s="10"/>
      <c r="L53" s="10"/>
      <c r="M53" s="10"/>
      <c r="O53" s="103" t="s">
        <v>146</v>
      </c>
      <c r="P53" s="104">
        <v>0.56000000000000005</v>
      </c>
      <c r="Q53" s="33">
        <v>0.52</v>
      </c>
      <c r="V53" s="52"/>
      <c r="W53" s="52"/>
      <c r="X53" s="37"/>
      <c r="Y53" s="22"/>
    </row>
    <row r="54" spans="3:31" ht="15.75" customHeight="1">
      <c r="C54" s="4"/>
      <c r="O54" s="10" t="s">
        <v>147</v>
      </c>
      <c r="P54" s="33">
        <v>6.1400000000000003E-2</v>
      </c>
      <c r="Q54" s="33">
        <v>0.1673</v>
      </c>
      <c r="X54" s="37"/>
      <c r="Y54" s="22"/>
    </row>
    <row r="55" spans="3:31" ht="15.75" customHeight="1">
      <c r="C55" s="4"/>
      <c r="O55" s="10" t="s">
        <v>148</v>
      </c>
      <c r="P55" s="33">
        <v>4.5199999999999997E-2</v>
      </c>
      <c r="Q55" s="33">
        <v>0.2475</v>
      </c>
      <c r="X55" s="37"/>
      <c r="Y55" s="22"/>
    </row>
    <row r="56" spans="3:31" ht="15.75" customHeight="1">
      <c r="C56" s="4"/>
      <c r="O56" s="10" t="s">
        <v>149</v>
      </c>
      <c r="P56" s="33">
        <v>0.3347</v>
      </c>
      <c r="Q56" s="33">
        <v>6.8599999999999994E-2</v>
      </c>
      <c r="X56" s="37"/>
      <c r="Y56" s="22"/>
    </row>
    <row r="57" spans="3:31" ht="15.75" customHeight="1">
      <c r="C57" s="4"/>
      <c r="X57" s="37"/>
      <c r="Y57" s="22"/>
    </row>
    <row r="58" spans="3:31" ht="15.75" customHeight="1">
      <c r="C58" s="4"/>
      <c r="X58" s="37"/>
      <c r="Y58" s="22"/>
    </row>
    <row r="59" spans="3:31" ht="15.75" customHeight="1">
      <c r="C59" s="4"/>
    </row>
    <row r="60" spans="3:31" ht="15.75" customHeight="1">
      <c r="C60" s="4"/>
      <c r="V60" s="52"/>
      <c r="W60" s="52"/>
      <c r="X60" s="22"/>
      <c r="Y60" s="22"/>
    </row>
    <row r="61" spans="3:31" ht="15.75" customHeight="1">
      <c r="C61" s="4"/>
    </row>
    <row r="62" spans="3:31" ht="15.75" customHeight="1">
      <c r="C62" s="4"/>
    </row>
    <row r="63" spans="3:31" ht="15.75" customHeight="1">
      <c r="C63" s="4"/>
    </row>
    <row r="64" spans="3:31" ht="15.75" customHeight="1">
      <c r="C64" s="4"/>
    </row>
    <row r="65" spans="3:3" ht="15.75" customHeight="1">
      <c r="C65" s="4"/>
    </row>
    <row r="66" spans="3:3" ht="15.75" customHeight="1">
      <c r="C66" s="4"/>
    </row>
    <row r="67" spans="3:3" ht="15.75" customHeight="1">
      <c r="C67" s="4"/>
    </row>
    <row r="68" spans="3:3" ht="15.75" customHeight="1">
      <c r="C68" s="4"/>
    </row>
    <row r="69" spans="3:3" ht="15.75" customHeight="1">
      <c r="C69" s="4"/>
    </row>
    <row r="70" spans="3:3" ht="15.75" customHeight="1">
      <c r="C70" s="4"/>
    </row>
    <row r="71" spans="3:3" ht="15.75" customHeight="1">
      <c r="C71" s="4"/>
    </row>
    <row r="72" spans="3:3" ht="15.75" customHeight="1">
      <c r="C72" s="4"/>
    </row>
    <row r="73" spans="3:3" ht="15.75" customHeight="1">
      <c r="C73" s="4"/>
    </row>
    <row r="74" spans="3:3" ht="15.75" customHeight="1">
      <c r="C74" s="4"/>
    </row>
    <row r="75" spans="3:3" ht="15.75" customHeight="1">
      <c r="C75" s="4"/>
    </row>
    <row r="76" spans="3:3" ht="15.75" customHeight="1">
      <c r="C76" s="4"/>
    </row>
    <row r="77" spans="3:3" ht="15.75" customHeight="1">
      <c r="C77" s="4"/>
    </row>
    <row r="78" spans="3:3" ht="15.75" customHeight="1">
      <c r="C78" s="4"/>
    </row>
    <row r="79" spans="3:3" ht="15.75" customHeight="1">
      <c r="C79" s="4"/>
    </row>
    <row r="80" spans="3:3" ht="15.75" customHeight="1">
      <c r="C80" s="4"/>
    </row>
    <row r="81" spans="2:17" ht="15.75" customHeight="1">
      <c r="C81" s="4"/>
    </row>
    <row r="82" spans="2:17" ht="15.75" customHeight="1">
      <c r="C82" s="4"/>
    </row>
    <row r="83" spans="2:17" ht="15.75" customHeight="1">
      <c r="C83" s="4"/>
    </row>
    <row r="84" spans="2:17" ht="15.75" customHeight="1">
      <c r="C84" s="4"/>
    </row>
    <row r="85" spans="2:17" ht="15.75" customHeight="1">
      <c r="C85" s="4"/>
    </row>
    <row r="86" spans="2:17" ht="15.75" customHeight="1">
      <c r="C86" s="4"/>
    </row>
    <row r="87" spans="2:17" ht="15.75" customHeight="1">
      <c r="C87" s="4"/>
    </row>
    <row r="88" spans="2:17" ht="15.75" customHeight="1">
      <c r="B88" s="105" t="s">
        <v>150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2:17" ht="15.7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2:17" ht="15.7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2:17" ht="15.75" customHeight="1">
      <c r="C91" s="4"/>
    </row>
    <row r="92" spans="2:17" ht="15.75" customHeight="1">
      <c r="C92" s="4"/>
    </row>
    <row r="93" spans="2:17" ht="15.75" customHeight="1">
      <c r="C93" s="4"/>
    </row>
    <row r="94" spans="2:17" ht="15.75" customHeight="1">
      <c r="C94" s="4"/>
    </row>
    <row r="95" spans="2:17" ht="15.75" customHeight="1">
      <c r="C95" s="4"/>
    </row>
    <row r="96" spans="2:17" ht="15.75" customHeight="1">
      <c r="C96" s="4"/>
    </row>
    <row r="97" spans="3:3" ht="15.75" customHeight="1">
      <c r="C97" s="4"/>
    </row>
    <row r="98" spans="3:3" ht="15.75" customHeight="1">
      <c r="C98" s="4"/>
    </row>
    <row r="99" spans="3:3" ht="15.75" customHeight="1">
      <c r="C99" s="4"/>
    </row>
    <row r="100" spans="3:3" ht="15.75" customHeight="1">
      <c r="C100" s="4"/>
    </row>
    <row r="101" spans="3:3" ht="15.75" customHeight="1">
      <c r="C101" s="4"/>
    </row>
    <row r="102" spans="3:3" ht="15.75" customHeight="1">
      <c r="C102" s="4"/>
    </row>
    <row r="103" spans="3:3" ht="15.75" customHeight="1">
      <c r="C103" s="4"/>
    </row>
    <row r="104" spans="3:3" ht="15.75" customHeight="1">
      <c r="C104" s="4"/>
    </row>
    <row r="105" spans="3:3" ht="15.75" customHeight="1">
      <c r="C105" s="4"/>
    </row>
    <row r="106" spans="3:3" ht="15.75" customHeight="1">
      <c r="C106" s="4"/>
    </row>
    <row r="107" spans="3:3" ht="15.75" customHeight="1">
      <c r="C107" s="4"/>
    </row>
    <row r="108" spans="3:3" ht="15.75" customHeight="1">
      <c r="C108" s="4"/>
    </row>
    <row r="109" spans="3:3" ht="15.75" customHeight="1">
      <c r="C109" s="4"/>
    </row>
    <row r="110" spans="3:3" ht="15.75" customHeight="1">
      <c r="C110" s="4"/>
    </row>
    <row r="111" spans="3:3" ht="15.75" customHeight="1">
      <c r="C111" s="4"/>
    </row>
    <row r="112" spans="3:3" ht="15.75" customHeight="1">
      <c r="C112" s="4"/>
    </row>
    <row r="113" spans="3:3" ht="15.75" customHeight="1">
      <c r="C113" s="4"/>
    </row>
    <row r="114" spans="3:3" ht="15.75" customHeight="1">
      <c r="C114" s="4"/>
    </row>
    <row r="115" spans="3:3" ht="15.75" customHeight="1">
      <c r="C115" s="4"/>
    </row>
    <row r="116" spans="3:3" ht="15.75" customHeight="1">
      <c r="C116" s="4"/>
    </row>
    <row r="117" spans="3:3" ht="15.75" customHeight="1">
      <c r="C117" s="4"/>
    </row>
    <row r="118" spans="3:3" ht="15.75" customHeight="1">
      <c r="C118" s="4"/>
    </row>
    <row r="119" spans="3:3" ht="15.75" customHeight="1">
      <c r="C119" s="4"/>
    </row>
    <row r="120" spans="3:3" ht="15.75" customHeight="1">
      <c r="C120" s="4"/>
    </row>
    <row r="121" spans="3:3" ht="15.75" customHeight="1">
      <c r="C121" s="4"/>
    </row>
    <row r="122" spans="3:3" ht="15.75" customHeight="1">
      <c r="C122" s="4"/>
    </row>
    <row r="123" spans="3:3" ht="15.75" customHeight="1">
      <c r="C123" s="4"/>
    </row>
    <row r="124" spans="3:3" ht="15.75" customHeight="1">
      <c r="C124" s="4"/>
    </row>
    <row r="125" spans="3:3" ht="15.75" customHeight="1">
      <c r="C125" s="4"/>
    </row>
    <row r="126" spans="3:3" ht="15.75" customHeight="1">
      <c r="C126" s="4"/>
    </row>
    <row r="127" spans="3:3" ht="15.75" customHeight="1">
      <c r="C127" s="4"/>
    </row>
    <row r="128" spans="3:3" ht="15.75" customHeight="1">
      <c r="C128" s="4"/>
    </row>
    <row r="129" spans="3:3" ht="15.75" customHeight="1">
      <c r="C129" s="4"/>
    </row>
    <row r="130" spans="3:3" ht="15.75" customHeight="1">
      <c r="C130" s="4"/>
    </row>
    <row r="131" spans="3:3" ht="15.75" customHeight="1">
      <c r="C131" s="4"/>
    </row>
    <row r="132" spans="3:3" ht="15.75" customHeight="1">
      <c r="C132" s="4"/>
    </row>
    <row r="133" spans="3:3" ht="15.75" customHeight="1">
      <c r="C133" s="4"/>
    </row>
    <row r="134" spans="3:3" ht="15.75" customHeight="1">
      <c r="C134" s="4"/>
    </row>
    <row r="135" spans="3:3" ht="15.75" customHeight="1">
      <c r="C135" s="4"/>
    </row>
    <row r="136" spans="3:3" ht="15.75" customHeight="1">
      <c r="C136" s="4"/>
    </row>
    <row r="137" spans="3:3" ht="15.75" customHeight="1">
      <c r="C137" s="4"/>
    </row>
    <row r="138" spans="3:3" ht="15.75" customHeight="1">
      <c r="C138" s="4"/>
    </row>
    <row r="139" spans="3:3" ht="15.75" customHeight="1">
      <c r="C139" s="4"/>
    </row>
    <row r="140" spans="3:3" ht="15.75" customHeight="1">
      <c r="C140" s="4"/>
    </row>
    <row r="141" spans="3:3" ht="15.75" customHeight="1">
      <c r="C141" s="4"/>
    </row>
    <row r="142" spans="3:3" ht="15.75" customHeight="1">
      <c r="C142" s="4"/>
    </row>
    <row r="143" spans="3:3" ht="15.75" customHeight="1">
      <c r="C143" s="4"/>
    </row>
    <row r="144" spans="3:3" ht="15.75" customHeight="1">
      <c r="C144" s="4"/>
    </row>
    <row r="145" spans="3:3" ht="15.75" customHeight="1">
      <c r="C145" s="4"/>
    </row>
    <row r="146" spans="3:3" ht="15.75" customHeight="1">
      <c r="C146" s="4"/>
    </row>
    <row r="147" spans="3:3" ht="15.75" customHeight="1">
      <c r="C147" s="4"/>
    </row>
    <row r="148" spans="3:3" ht="15.75" customHeight="1">
      <c r="C148" s="4"/>
    </row>
    <row r="149" spans="3:3" ht="15.75" customHeight="1">
      <c r="C149" s="4"/>
    </row>
    <row r="150" spans="3:3" ht="15.75" customHeight="1">
      <c r="C150" s="4"/>
    </row>
    <row r="151" spans="3:3" ht="15.75" customHeight="1">
      <c r="C151" s="4"/>
    </row>
    <row r="152" spans="3:3" ht="15.75" customHeight="1">
      <c r="C152" s="4"/>
    </row>
    <row r="153" spans="3:3" ht="15.75" customHeight="1">
      <c r="C153" s="4"/>
    </row>
    <row r="154" spans="3:3" ht="15.75" customHeight="1">
      <c r="C154" s="4"/>
    </row>
    <row r="155" spans="3:3" ht="15.75" customHeight="1">
      <c r="C155" s="4"/>
    </row>
    <row r="156" spans="3:3" ht="15.75" customHeight="1">
      <c r="C156" s="4"/>
    </row>
    <row r="157" spans="3:3" ht="15.75" customHeight="1">
      <c r="C157" s="4"/>
    </row>
    <row r="158" spans="3:3" ht="15.75" customHeight="1">
      <c r="C158" s="4"/>
    </row>
    <row r="159" spans="3:3" ht="15.75" customHeight="1">
      <c r="C159" s="4"/>
    </row>
    <row r="160" spans="3:3" ht="15.75" customHeight="1">
      <c r="C160" s="4"/>
    </row>
    <row r="161" spans="3:3" ht="15.75" customHeight="1">
      <c r="C161" s="4"/>
    </row>
    <row r="162" spans="3:3" ht="15.75" customHeight="1">
      <c r="C162" s="4"/>
    </row>
    <row r="163" spans="3:3" ht="15.75" customHeight="1">
      <c r="C163" s="4"/>
    </row>
    <row r="164" spans="3:3" ht="15.75" customHeight="1">
      <c r="C164" s="4"/>
    </row>
    <row r="165" spans="3:3" ht="15.75" customHeight="1">
      <c r="C165" s="4"/>
    </row>
    <row r="166" spans="3:3" ht="15.75" customHeight="1">
      <c r="C166" s="4"/>
    </row>
    <row r="167" spans="3:3" ht="15.75" customHeight="1">
      <c r="C167" s="4"/>
    </row>
    <row r="168" spans="3:3" ht="15.75" customHeight="1">
      <c r="C168" s="4"/>
    </row>
    <row r="169" spans="3:3" ht="15.75" customHeight="1">
      <c r="C169" s="4"/>
    </row>
    <row r="170" spans="3:3" ht="15.75" customHeight="1">
      <c r="C170" s="4"/>
    </row>
    <row r="171" spans="3:3" ht="15.75" customHeight="1">
      <c r="C171" s="4"/>
    </row>
    <row r="172" spans="3:3" ht="15.75" customHeight="1">
      <c r="C172" s="4"/>
    </row>
    <row r="173" spans="3:3" ht="15.75" customHeight="1">
      <c r="C173" s="4"/>
    </row>
    <row r="174" spans="3:3" ht="15.75" customHeight="1">
      <c r="C174" s="4"/>
    </row>
    <row r="175" spans="3:3" ht="15.75" customHeight="1">
      <c r="C175" s="4"/>
    </row>
    <row r="176" spans="3:3" ht="15.75" customHeight="1">
      <c r="C176" s="4"/>
    </row>
    <row r="177" spans="3:3" ht="15.75" customHeight="1">
      <c r="C177" s="4"/>
    </row>
    <row r="178" spans="3:3" ht="15.75" customHeight="1">
      <c r="C178" s="4"/>
    </row>
    <row r="179" spans="3:3" ht="15.75" customHeight="1">
      <c r="C179" s="4"/>
    </row>
    <row r="180" spans="3:3" ht="15.75" customHeight="1">
      <c r="C180" s="4"/>
    </row>
    <row r="181" spans="3:3" ht="15.75" customHeight="1">
      <c r="C181" s="4"/>
    </row>
    <row r="182" spans="3:3" ht="15.75" customHeight="1">
      <c r="C182" s="4"/>
    </row>
    <row r="183" spans="3:3" ht="15.75" customHeight="1">
      <c r="C183" s="4"/>
    </row>
    <row r="184" spans="3:3" ht="15.75" customHeight="1">
      <c r="C184" s="4"/>
    </row>
    <row r="185" spans="3:3" ht="15.75" customHeight="1">
      <c r="C185" s="4"/>
    </row>
    <row r="186" spans="3:3" ht="15.75" customHeight="1">
      <c r="C186" s="4"/>
    </row>
    <row r="187" spans="3:3" ht="15.75" customHeight="1">
      <c r="C187" s="4"/>
    </row>
    <row r="188" spans="3:3" ht="15.75" customHeight="1">
      <c r="C188" s="4"/>
    </row>
    <row r="189" spans="3:3" ht="15.75" customHeight="1">
      <c r="C189" s="4"/>
    </row>
    <row r="190" spans="3:3" ht="15.75" customHeight="1">
      <c r="C190" s="4"/>
    </row>
    <row r="191" spans="3:3" ht="15.75" customHeight="1">
      <c r="C191" s="4"/>
    </row>
    <row r="192" spans="3:3" ht="15.75" customHeight="1">
      <c r="C192" s="4"/>
    </row>
    <row r="193" spans="3:3" ht="15.75" customHeight="1">
      <c r="C193" s="4"/>
    </row>
    <row r="194" spans="3:3" ht="15.75" customHeight="1">
      <c r="C194" s="4"/>
    </row>
    <row r="195" spans="3:3" ht="15.75" customHeight="1">
      <c r="C195" s="4"/>
    </row>
    <row r="196" spans="3:3" ht="15.75" customHeight="1">
      <c r="C196" s="4"/>
    </row>
    <row r="197" spans="3:3" ht="15.75" customHeight="1">
      <c r="C197" s="4"/>
    </row>
    <row r="198" spans="3:3" ht="15.75" customHeight="1">
      <c r="C198" s="4"/>
    </row>
    <row r="199" spans="3:3" ht="15.75" customHeight="1">
      <c r="C199" s="4"/>
    </row>
    <row r="200" spans="3:3" ht="15.75" customHeight="1">
      <c r="C200" s="4"/>
    </row>
    <row r="201" spans="3:3" ht="15.75" customHeight="1">
      <c r="C201" s="4"/>
    </row>
    <row r="202" spans="3:3" ht="15.75" customHeight="1">
      <c r="C202" s="4"/>
    </row>
    <row r="203" spans="3:3" ht="15.75" customHeight="1">
      <c r="C203" s="4"/>
    </row>
    <row r="204" spans="3:3" ht="15.75" customHeight="1">
      <c r="C204" s="4"/>
    </row>
    <row r="205" spans="3:3" ht="15.75" customHeight="1">
      <c r="C205" s="4"/>
    </row>
    <row r="206" spans="3:3" ht="15.75" customHeight="1">
      <c r="C206" s="4"/>
    </row>
    <row r="207" spans="3:3" ht="15.75" customHeight="1">
      <c r="C207" s="4"/>
    </row>
    <row r="208" spans="3:3" ht="15.75" customHeight="1">
      <c r="C208" s="4"/>
    </row>
    <row r="209" spans="3:3" ht="15.75" customHeight="1">
      <c r="C209" s="4"/>
    </row>
    <row r="210" spans="3:3" ht="15.75" customHeight="1">
      <c r="C210" s="4"/>
    </row>
    <row r="211" spans="3:3" ht="15.75" customHeight="1">
      <c r="C211" s="4"/>
    </row>
    <row r="212" spans="3:3" ht="15.75" customHeight="1">
      <c r="C212" s="4"/>
    </row>
    <row r="213" spans="3:3" ht="15.75" customHeight="1">
      <c r="C213" s="4"/>
    </row>
    <row r="214" spans="3:3" ht="15.75" customHeight="1">
      <c r="C214" s="4"/>
    </row>
    <row r="215" spans="3:3" ht="15.75" customHeight="1">
      <c r="C215" s="4"/>
    </row>
    <row r="216" spans="3:3" ht="15.75" customHeight="1">
      <c r="C216" s="4"/>
    </row>
    <row r="217" spans="3:3" ht="15.75" customHeight="1">
      <c r="C217" s="4"/>
    </row>
    <row r="218" spans="3:3" ht="15.75" customHeight="1">
      <c r="C218" s="4"/>
    </row>
    <row r="219" spans="3:3" ht="15.75" customHeight="1">
      <c r="C219" s="4"/>
    </row>
    <row r="220" spans="3:3" ht="15.75" customHeight="1">
      <c r="C220" s="4"/>
    </row>
    <row r="221" spans="3:3" ht="15.75" customHeight="1">
      <c r="C221" s="4"/>
    </row>
    <row r="222" spans="3:3" ht="15.75" customHeight="1">
      <c r="C222" s="4"/>
    </row>
    <row r="223" spans="3:3" ht="15.75" customHeight="1">
      <c r="C223" s="4"/>
    </row>
    <row r="224" spans="3:3" ht="15.75" customHeight="1">
      <c r="C224" s="4"/>
    </row>
    <row r="225" spans="3:3" ht="15.75" customHeight="1">
      <c r="C225" s="4"/>
    </row>
    <row r="226" spans="3:3" ht="15.75" customHeight="1">
      <c r="C226" s="4"/>
    </row>
    <row r="227" spans="3:3" ht="15.75" customHeight="1">
      <c r="C227" s="4"/>
    </row>
    <row r="228" spans="3:3" ht="15.75" customHeight="1">
      <c r="C228" s="4"/>
    </row>
    <row r="229" spans="3:3" ht="15.75" customHeight="1">
      <c r="C229" s="4"/>
    </row>
    <row r="230" spans="3:3" ht="15.75" customHeight="1">
      <c r="C230" s="4"/>
    </row>
    <row r="231" spans="3:3" ht="15.75" customHeight="1">
      <c r="C231" s="4"/>
    </row>
    <row r="232" spans="3:3" ht="15.75" customHeight="1">
      <c r="C232" s="4"/>
    </row>
    <row r="233" spans="3:3" ht="15.75" customHeight="1">
      <c r="C233" s="4"/>
    </row>
    <row r="234" spans="3:3" ht="15.75" customHeight="1">
      <c r="C234" s="4"/>
    </row>
    <row r="235" spans="3:3" ht="15.75" customHeight="1">
      <c r="C235" s="4"/>
    </row>
    <row r="236" spans="3:3" ht="15.75" customHeight="1">
      <c r="C236" s="4"/>
    </row>
    <row r="237" spans="3:3" ht="15.75" customHeight="1">
      <c r="C237" s="4"/>
    </row>
    <row r="238" spans="3:3" ht="15.75" customHeight="1">
      <c r="C238" s="4"/>
    </row>
    <row r="239" spans="3:3" ht="15.75" customHeight="1">
      <c r="C239" s="4"/>
    </row>
    <row r="240" spans="3:3" ht="15.75" customHeight="1">
      <c r="C240" s="4"/>
    </row>
    <row r="241" spans="3:3" ht="15.75" customHeight="1">
      <c r="C241" s="4"/>
    </row>
    <row r="242" spans="3:3" ht="15.75" customHeight="1">
      <c r="C242" s="4"/>
    </row>
    <row r="243" spans="3:3" ht="15.75" customHeight="1">
      <c r="C243" s="4"/>
    </row>
    <row r="244" spans="3:3" ht="15.75" customHeight="1">
      <c r="C244" s="4"/>
    </row>
    <row r="245" spans="3:3" ht="15.75" customHeight="1">
      <c r="C245" s="4"/>
    </row>
    <row r="246" spans="3:3" ht="15.75" customHeight="1">
      <c r="C246" s="4"/>
    </row>
    <row r="247" spans="3:3" ht="15.75" customHeight="1">
      <c r="C247" s="4"/>
    </row>
    <row r="248" spans="3:3" ht="15.75" customHeight="1">
      <c r="C248" s="4"/>
    </row>
    <row r="249" spans="3:3" ht="15.75" customHeight="1">
      <c r="C249" s="4"/>
    </row>
    <row r="250" spans="3:3" ht="15.75" customHeight="1">
      <c r="C250" s="4"/>
    </row>
    <row r="251" spans="3:3" ht="15.75" customHeight="1">
      <c r="C251" s="4"/>
    </row>
    <row r="252" spans="3:3" ht="15.75" customHeight="1">
      <c r="C252" s="4"/>
    </row>
    <row r="253" spans="3:3" ht="15.75" customHeight="1">
      <c r="C253" s="4"/>
    </row>
    <row r="254" spans="3:3" ht="15.75" customHeight="1">
      <c r="C254" s="4"/>
    </row>
    <row r="255" spans="3:3" ht="15.75" customHeight="1">
      <c r="C255" s="4"/>
    </row>
    <row r="256" spans="3:3" ht="15.75" customHeight="1">
      <c r="C256" s="4"/>
    </row>
    <row r="257" spans="3:3" ht="15.75" customHeight="1">
      <c r="C257" s="4"/>
    </row>
    <row r="258" spans="3:3" ht="15.75" customHeight="1">
      <c r="C258" s="4"/>
    </row>
    <row r="259" spans="3:3" ht="15.75" customHeight="1">
      <c r="C259" s="4"/>
    </row>
    <row r="260" spans="3:3" ht="15.75" customHeight="1">
      <c r="C260" s="4"/>
    </row>
    <row r="261" spans="3:3" ht="15.75" customHeight="1">
      <c r="C261" s="4"/>
    </row>
    <row r="262" spans="3:3" ht="15.75" customHeight="1">
      <c r="C262" s="4"/>
    </row>
    <row r="263" spans="3:3" ht="15.75" customHeight="1">
      <c r="C263" s="4"/>
    </row>
    <row r="264" spans="3:3" ht="15.75" customHeight="1">
      <c r="C264" s="4"/>
    </row>
    <row r="265" spans="3:3" ht="15.75" customHeight="1">
      <c r="C265" s="4"/>
    </row>
    <row r="266" spans="3:3" ht="15.75" customHeight="1">
      <c r="C266" s="4"/>
    </row>
    <row r="267" spans="3:3" ht="15.75" customHeight="1">
      <c r="C267" s="4"/>
    </row>
    <row r="268" spans="3:3" ht="15.75" customHeight="1">
      <c r="C268" s="4"/>
    </row>
    <row r="269" spans="3:3" ht="15.75" customHeight="1">
      <c r="C269" s="4"/>
    </row>
    <row r="270" spans="3:3" ht="15.75" customHeight="1">
      <c r="C270" s="4"/>
    </row>
    <row r="271" spans="3:3" ht="15.75" customHeight="1">
      <c r="C271" s="4"/>
    </row>
    <row r="272" spans="3:3" ht="15.75" customHeight="1">
      <c r="C272" s="4"/>
    </row>
    <row r="273" spans="3:3" ht="15.75" customHeight="1">
      <c r="C273" s="4"/>
    </row>
    <row r="274" spans="3:3" ht="15.75" customHeight="1">
      <c r="C274" s="4"/>
    </row>
    <row r="275" spans="3:3" ht="15.75" customHeight="1">
      <c r="C275" s="4"/>
    </row>
    <row r="276" spans="3:3" ht="15.75" customHeight="1">
      <c r="C276" s="4"/>
    </row>
    <row r="277" spans="3:3" ht="15.75" customHeight="1">
      <c r="C277" s="4"/>
    </row>
    <row r="278" spans="3:3" ht="15.75" customHeight="1">
      <c r="C278" s="4"/>
    </row>
    <row r="279" spans="3:3" ht="15.75" customHeight="1">
      <c r="C279" s="4"/>
    </row>
    <row r="280" spans="3:3" ht="15.75" customHeight="1">
      <c r="C280" s="4"/>
    </row>
    <row r="281" spans="3:3" ht="15.75" customHeight="1">
      <c r="C281" s="4"/>
    </row>
    <row r="282" spans="3:3" ht="15.75" customHeight="1">
      <c r="C282" s="4"/>
    </row>
    <row r="283" spans="3:3" ht="15.75" customHeight="1">
      <c r="C283" s="4"/>
    </row>
    <row r="284" spans="3:3" ht="15.75" customHeight="1">
      <c r="C284" s="4"/>
    </row>
    <row r="285" spans="3:3" ht="15.75" customHeight="1">
      <c r="C285" s="4"/>
    </row>
    <row r="286" spans="3:3" ht="15.75" customHeight="1">
      <c r="C286" s="4"/>
    </row>
    <row r="287" spans="3:3" ht="15.75" customHeight="1">
      <c r="C287" s="4"/>
    </row>
    <row r="288" spans="3:3" ht="15.75" customHeight="1">
      <c r="C288" s="4"/>
    </row>
    <row r="289" spans="3:3" ht="15.75" customHeight="1">
      <c r="C289" s="4"/>
    </row>
    <row r="290" spans="3:3" ht="15.75" customHeight="1">
      <c r="C290" s="4"/>
    </row>
    <row r="291" spans="3:3" ht="15.75" customHeight="1">
      <c r="C291" s="4"/>
    </row>
    <row r="292" spans="3:3" ht="15.75" customHeight="1">
      <c r="C292" s="4"/>
    </row>
    <row r="293" spans="3:3" ht="15.75" customHeight="1">
      <c r="C293" s="4"/>
    </row>
    <row r="294" spans="3:3" ht="15.75" customHeight="1">
      <c r="C294" s="4"/>
    </row>
    <row r="295" spans="3:3" ht="15.75" customHeight="1">
      <c r="C295" s="4"/>
    </row>
    <row r="296" spans="3:3" ht="15.75" customHeight="1">
      <c r="C296" s="4"/>
    </row>
    <row r="297" spans="3:3" ht="15.75" customHeight="1">
      <c r="C297" s="4"/>
    </row>
    <row r="298" spans="3:3" ht="15.75" customHeight="1">
      <c r="C298" s="4"/>
    </row>
    <row r="299" spans="3:3" ht="15.75" customHeight="1">
      <c r="C299" s="4"/>
    </row>
    <row r="300" spans="3:3" ht="15.75" customHeight="1">
      <c r="C300" s="4"/>
    </row>
    <row r="301" spans="3:3" ht="15.75" customHeight="1">
      <c r="C301" s="4"/>
    </row>
    <row r="302" spans="3:3" ht="15.75" customHeight="1">
      <c r="C302" s="4"/>
    </row>
    <row r="303" spans="3:3" ht="15.75" customHeight="1">
      <c r="C303" s="4"/>
    </row>
    <row r="304" spans="3:3" ht="15.75" customHeight="1">
      <c r="C304" s="4"/>
    </row>
    <row r="305" spans="3:3" ht="15.75" customHeight="1">
      <c r="C305" s="4"/>
    </row>
    <row r="306" spans="3:3" ht="15.75" customHeight="1">
      <c r="C306" s="4"/>
    </row>
    <row r="307" spans="3:3" ht="15.75" customHeight="1">
      <c r="C307" s="4"/>
    </row>
    <row r="308" spans="3:3" ht="15.75" customHeight="1">
      <c r="C308" s="4"/>
    </row>
    <row r="309" spans="3:3" ht="15.75" customHeight="1">
      <c r="C309" s="4"/>
    </row>
    <row r="310" spans="3:3" ht="15.75" customHeight="1">
      <c r="C310" s="4"/>
    </row>
    <row r="311" spans="3:3" ht="15.75" customHeight="1">
      <c r="C311" s="4"/>
    </row>
    <row r="312" spans="3:3" ht="15.75" customHeight="1">
      <c r="C312" s="4"/>
    </row>
    <row r="313" spans="3:3" ht="15.75" customHeight="1">
      <c r="C313" s="4"/>
    </row>
    <row r="314" spans="3:3" ht="15.75" customHeight="1">
      <c r="C314" s="4"/>
    </row>
    <row r="315" spans="3:3" ht="15.75" customHeight="1">
      <c r="C315" s="4"/>
    </row>
    <row r="316" spans="3:3" ht="15.75" customHeight="1">
      <c r="C316" s="4"/>
    </row>
    <row r="317" spans="3:3" ht="15.75" customHeight="1">
      <c r="C317" s="4"/>
    </row>
    <row r="318" spans="3:3" ht="15.75" customHeight="1">
      <c r="C318" s="4"/>
    </row>
    <row r="319" spans="3:3" ht="15.75" customHeight="1">
      <c r="C319" s="4"/>
    </row>
    <row r="320" spans="3:3" ht="15.75" customHeight="1">
      <c r="C320" s="4"/>
    </row>
    <row r="321" spans="3:3" ht="15.75" customHeight="1">
      <c r="C321" s="4"/>
    </row>
    <row r="322" spans="3:3" ht="15.75" customHeight="1">
      <c r="C322" s="4"/>
    </row>
    <row r="323" spans="3:3" ht="15.75" customHeight="1">
      <c r="C323" s="4"/>
    </row>
    <row r="324" spans="3:3" ht="15.75" customHeight="1">
      <c r="C324" s="4"/>
    </row>
    <row r="325" spans="3:3" ht="15.75" customHeight="1">
      <c r="C325" s="4"/>
    </row>
    <row r="326" spans="3:3" ht="15.75" customHeight="1">
      <c r="C326" s="4"/>
    </row>
    <row r="327" spans="3:3" ht="15.75" customHeight="1">
      <c r="C327" s="4"/>
    </row>
    <row r="328" spans="3:3" ht="15.75" customHeight="1">
      <c r="C328" s="4"/>
    </row>
    <row r="329" spans="3:3" ht="15.75" customHeight="1">
      <c r="C329" s="4"/>
    </row>
    <row r="330" spans="3:3" ht="15.75" customHeight="1">
      <c r="C330" s="4"/>
    </row>
    <row r="331" spans="3:3" ht="15.75" customHeight="1">
      <c r="C331" s="4"/>
    </row>
    <row r="332" spans="3:3" ht="15.75" customHeight="1">
      <c r="C332" s="4"/>
    </row>
    <row r="333" spans="3:3" ht="15.75" customHeight="1">
      <c r="C333" s="4"/>
    </row>
    <row r="334" spans="3:3" ht="15.75" customHeight="1">
      <c r="C334" s="4"/>
    </row>
    <row r="335" spans="3:3" ht="15.75" customHeight="1">
      <c r="C335" s="4"/>
    </row>
    <row r="336" spans="3:3" ht="15.75" customHeight="1">
      <c r="C336" s="4"/>
    </row>
    <row r="337" spans="3:3" ht="15.75" customHeight="1">
      <c r="C337" s="4"/>
    </row>
    <row r="338" spans="3:3" ht="15.75" customHeight="1">
      <c r="C338" s="4"/>
    </row>
    <row r="339" spans="3:3" ht="15.75" customHeight="1">
      <c r="C339" s="4"/>
    </row>
    <row r="340" spans="3:3" ht="15.75" customHeight="1">
      <c r="C340" s="4"/>
    </row>
    <row r="341" spans="3:3" ht="15.75" customHeight="1">
      <c r="C341" s="4"/>
    </row>
    <row r="342" spans="3:3" ht="15.75" customHeight="1">
      <c r="C342" s="4"/>
    </row>
    <row r="343" spans="3:3" ht="15.75" customHeight="1">
      <c r="C343" s="4"/>
    </row>
    <row r="344" spans="3:3" ht="15.75" customHeight="1">
      <c r="C344" s="4"/>
    </row>
    <row r="345" spans="3:3" ht="15.75" customHeight="1">
      <c r="C345" s="4"/>
    </row>
    <row r="346" spans="3:3" ht="15.75" customHeight="1">
      <c r="C346" s="4"/>
    </row>
    <row r="347" spans="3:3" ht="15.75" customHeight="1">
      <c r="C347" s="4"/>
    </row>
    <row r="348" spans="3:3" ht="15.75" customHeight="1">
      <c r="C348" s="4"/>
    </row>
    <row r="349" spans="3:3" ht="15.75" customHeight="1">
      <c r="C349" s="4"/>
    </row>
    <row r="350" spans="3:3" ht="15.75" customHeight="1">
      <c r="C350" s="4"/>
    </row>
    <row r="351" spans="3:3" ht="15.75" customHeight="1">
      <c r="C351" s="4"/>
    </row>
    <row r="352" spans="3:3" ht="15.75" customHeight="1">
      <c r="C352" s="4"/>
    </row>
    <row r="353" spans="3:3" ht="15.75" customHeight="1">
      <c r="C353" s="4"/>
    </row>
    <row r="354" spans="3:3" ht="15.75" customHeight="1">
      <c r="C354" s="4"/>
    </row>
    <row r="355" spans="3:3" ht="15.75" customHeight="1">
      <c r="C355" s="4"/>
    </row>
    <row r="356" spans="3:3" ht="15.75" customHeight="1">
      <c r="C356" s="4"/>
    </row>
    <row r="357" spans="3:3" ht="15.75" customHeight="1">
      <c r="C357" s="4"/>
    </row>
    <row r="358" spans="3:3" ht="15.75" customHeight="1">
      <c r="C358" s="4"/>
    </row>
    <row r="359" spans="3:3" ht="15.75" customHeight="1">
      <c r="C359" s="4"/>
    </row>
    <row r="360" spans="3:3" ht="15.75" customHeight="1">
      <c r="C360" s="4"/>
    </row>
    <row r="361" spans="3:3" ht="15.75" customHeight="1">
      <c r="C361" s="4"/>
    </row>
    <row r="362" spans="3:3" ht="15.75" customHeight="1">
      <c r="C362" s="4"/>
    </row>
    <row r="363" spans="3:3" ht="15.75" customHeight="1">
      <c r="C363" s="4"/>
    </row>
    <row r="364" spans="3:3" ht="15.75" customHeight="1">
      <c r="C364" s="4"/>
    </row>
    <row r="365" spans="3:3" ht="15.75" customHeight="1">
      <c r="C365" s="4"/>
    </row>
    <row r="366" spans="3:3" ht="15.75" customHeight="1">
      <c r="C366" s="4"/>
    </row>
    <row r="367" spans="3:3" ht="15.75" customHeight="1">
      <c r="C367" s="4"/>
    </row>
    <row r="368" spans="3:3" ht="15.75" customHeight="1">
      <c r="C368" s="4"/>
    </row>
    <row r="369" spans="3:3" ht="15.75" customHeight="1">
      <c r="C369" s="4"/>
    </row>
    <row r="370" spans="3:3" ht="15.75" customHeight="1">
      <c r="C370" s="4"/>
    </row>
    <row r="371" spans="3:3" ht="15.75" customHeight="1">
      <c r="C371" s="4"/>
    </row>
    <row r="372" spans="3:3" ht="15.75" customHeight="1">
      <c r="C372" s="4"/>
    </row>
    <row r="373" spans="3:3" ht="15.75" customHeight="1">
      <c r="C373" s="4"/>
    </row>
    <row r="374" spans="3:3" ht="15.75" customHeight="1">
      <c r="C374" s="4"/>
    </row>
    <row r="375" spans="3:3" ht="15.75" customHeight="1">
      <c r="C375" s="4"/>
    </row>
    <row r="376" spans="3:3" ht="15.75" customHeight="1">
      <c r="C376" s="4"/>
    </row>
    <row r="377" spans="3:3" ht="15.75" customHeight="1">
      <c r="C377" s="4"/>
    </row>
    <row r="378" spans="3:3" ht="15.75" customHeight="1">
      <c r="C378" s="4"/>
    </row>
    <row r="379" spans="3:3" ht="15.75" customHeight="1">
      <c r="C379" s="4"/>
    </row>
    <row r="380" spans="3:3" ht="15.75" customHeight="1">
      <c r="C380" s="4"/>
    </row>
    <row r="381" spans="3:3" ht="15.75" customHeight="1">
      <c r="C381" s="4"/>
    </row>
    <row r="382" spans="3:3" ht="15.75" customHeight="1">
      <c r="C382" s="4"/>
    </row>
    <row r="383" spans="3:3" ht="15.75" customHeight="1">
      <c r="C383" s="4"/>
    </row>
    <row r="384" spans="3:3" ht="15.75" customHeight="1">
      <c r="C384" s="4"/>
    </row>
    <row r="385" spans="3:3" ht="15.75" customHeight="1">
      <c r="C385" s="4"/>
    </row>
    <row r="386" spans="3:3" ht="15.75" customHeight="1">
      <c r="C386" s="4"/>
    </row>
    <row r="387" spans="3:3" ht="15.75" customHeight="1">
      <c r="C387" s="4"/>
    </row>
    <row r="388" spans="3:3" ht="15.75" customHeight="1">
      <c r="C388" s="4"/>
    </row>
    <row r="389" spans="3:3" ht="15.75" customHeight="1">
      <c r="C389" s="4"/>
    </row>
    <row r="390" spans="3:3" ht="15.75" customHeight="1">
      <c r="C390" s="4"/>
    </row>
    <row r="391" spans="3:3" ht="15.75" customHeight="1">
      <c r="C391" s="4"/>
    </row>
    <row r="392" spans="3:3" ht="15.75" customHeight="1">
      <c r="C392" s="4"/>
    </row>
    <row r="393" spans="3:3" ht="15.75" customHeight="1">
      <c r="C393" s="4"/>
    </row>
    <row r="394" spans="3:3" ht="15.75" customHeight="1">
      <c r="C394" s="4"/>
    </row>
    <row r="395" spans="3:3" ht="15.75" customHeight="1">
      <c r="C395" s="4"/>
    </row>
    <row r="396" spans="3:3" ht="15.75" customHeight="1">
      <c r="C396" s="4"/>
    </row>
    <row r="397" spans="3:3" ht="15.75" customHeight="1">
      <c r="C397" s="4"/>
    </row>
    <row r="398" spans="3:3" ht="15.75" customHeight="1">
      <c r="C398" s="4"/>
    </row>
    <row r="399" spans="3:3" ht="15.75" customHeight="1">
      <c r="C399" s="4"/>
    </row>
    <row r="400" spans="3:3" ht="15.75" customHeight="1">
      <c r="C400" s="4"/>
    </row>
    <row r="401" spans="3:3" ht="15.75" customHeight="1">
      <c r="C401" s="4"/>
    </row>
    <row r="402" spans="3:3" ht="15.75" customHeight="1">
      <c r="C402" s="4"/>
    </row>
    <row r="403" spans="3:3" ht="15.75" customHeight="1">
      <c r="C403" s="4"/>
    </row>
    <row r="404" spans="3:3" ht="15.75" customHeight="1">
      <c r="C404" s="4"/>
    </row>
    <row r="405" spans="3:3" ht="15.75" customHeight="1">
      <c r="C405" s="4"/>
    </row>
    <row r="406" spans="3:3" ht="15.75" customHeight="1">
      <c r="C406" s="4"/>
    </row>
    <row r="407" spans="3:3" ht="15.75" customHeight="1">
      <c r="C407" s="4"/>
    </row>
    <row r="408" spans="3:3" ht="15.75" customHeight="1">
      <c r="C408" s="4"/>
    </row>
    <row r="409" spans="3:3" ht="15.75" customHeight="1">
      <c r="C409" s="4"/>
    </row>
    <row r="410" spans="3:3" ht="15.75" customHeight="1">
      <c r="C410" s="4"/>
    </row>
    <row r="411" spans="3:3" ht="15.75" customHeight="1">
      <c r="C411" s="4"/>
    </row>
    <row r="412" spans="3:3" ht="15.75" customHeight="1">
      <c r="C412" s="4"/>
    </row>
    <row r="413" spans="3:3" ht="15.75" customHeight="1">
      <c r="C413" s="4"/>
    </row>
    <row r="414" spans="3:3" ht="15.75" customHeight="1">
      <c r="C414" s="4"/>
    </row>
    <row r="415" spans="3:3" ht="15.75" customHeight="1">
      <c r="C415" s="4"/>
    </row>
    <row r="416" spans="3:3" ht="15.75" customHeight="1">
      <c r="C416" s="4"/>
    </row>
    <row r="417" spans="3:3" ht="15.75" customHeight="1">
      <c r="C417" s="4"/>
    </row>
    <row r="418" spans="3:3" ht="15.75" customHeight="1">
      <c r="C418" s="4"/>
    </row>
    <row r="419" spans="3:3" ht="15.75" customHeight="1">
      <c r="C419" s="4"/>
    </row>
    <row r="420" spans="3:3" ht="15.75" customHeight="1">
      <c r="C420" s="4"/>
    </row>
    <row r="421" spans="3:3" ht="15.75" customHeight="1">
      <c r="C421" s="4"/>
    </row>
    <row r="422" spans="3:3" ht="15.75" customHeight="1">
      <c r="C422" s="4"/>
    </row>
    <row r="423" spans="3:3" ht="15.75" customHeight="1">
      <c r="C423" s="4"/>
    </row>
    <row r="424" spans="3:3" ht="15.75" customHeight="1">
      <c r="C424" s="4"/>
    </row>
    <row r="425" spans="3:3" ht="15.75" customHeight="1">
      <c r="C425" s="4"/>
    </row>
    <row r="426" spans="3:3" ht="15.75" customHeight="1">
      <c r="C426" s="4"/>
    </row>
    <row r="427" spans="3:3" ht="15.75" customHeight="1">
      <c r="C427" s="4"/>
    </row>
    <row r="428" spans="3:3" ht="15.75" customHeight="1">
      <c r="C428" s="4"/>
    </row>
    <row r="429" spans="3:3" ht="15.75" customHeight="1">
      <c r="C429" s="4"/>
    </row>
    <row r="430" spans="3:3" ht="15.75" customHeight="1">
      <c r="C430" s="4"/>
    </row>
    <row r="431" spans="3:3" ht="15.75" customHeight="1">
      <c r="C431" s="4"/>
    </row>
    <row r="432" spans="3:3" ht="15.75" customHeight="1">
      <c r="C432" s="4"/>
    </row>
    <row r="433" spans="3:3" ht="15.75" customHeight="1">
      <c r="C433" s="4"/>
    </row>
    <row r="434" spans="3:3" ht="15.75" customHeight="1">
      <c r="C434" s="4"/>
    </row>
    <row r="435" spans="3:3" ht="15.75" customHeight="1">
      <c r="C435" s="4"/>
    </row>
    <row r="436" spans="3:3" ht="15.75" customHeight="1">
      <c r="C436" s="4"/>
    </row>
    <row r="437" spans="3:3" ht="15.75" customHeight="1">
      <c r="C437" s="4"/>
    </row>
    <row r="438" spans="3:3" ht="15.75" customHeight="1">
      <c r="C438" s="4"/>
    </row>
    <row r="439" spans="3:3" ht="15.75" customHeight="1">
      <c r="C439" s="4"/>
    </row>
    <row r="440" spans="3:3" ht="15.75" customHeight="1">
      <c r="C440" s="4"/>
    </row>
    <row r="441" spans="3:3" ht="15.75" customHeight="1">
      <c r="C441" s="4"/>
    </row>
    <row r="442" spans="3:3" ht="15.75" customHeight="1">
      <c r="C442" s="4"/>
    </row>
    <row r="443" spans="3:3" ht="15.75" customHeight="1">
      <c r="C443" s="4"/>
    </row>
    <row r="444" spans="3:3" ht="15.75" customHeight="1">
      <c r="C444" s="4"/>
    </row>
    <row r="445" spans="3:3" ht="15.75" customHeight="1">
      <c r="C445" s="4"/>
    </row>
    <row r="446" spans="3:3" ht="15.75" customHeight="1">
      <c r="C446" s="4"/>
    </row>
    <row r="447" spans="3:3" ht="15.75" customHeight="1">
      <c r="C447" s="4"/>
    </row>
    <row r="448" spans="3:3" ht="15.75" customHeight="1">
      <c r="C448" s="4"/>
    </row>
    <row r="449" spans="3:3" ht="15.75" customHeight="1">
      <c r="C449" s="4"/>
    </row>
    <row r="450" spans="3:3" ht="15.75" customHeight="1">
      <c r="C450" s="4"/>
    </row>
    <row r="451" spans="3:3" ht="15.75" customHeight="1">
      <c r="C451" s="4"/>
    </row>
    <row r="452" spans="3:3" ht="15.75" customHeight="1">
      <c r="C452" s="4"/>
    </row>
    <row r="453" spans="3:3" ht="15.75" customHeight="1">
      <c r="C453" s="4"/>
    </row>
    <row r="454" spans="3:3" ht="15.75" customHeight="1">
      <c r="C454" s="4"/>
    </row>
    <row r="455" spans="3:3" ht="15.75" customHeight="1">
      <c r="C455" s="4"/>
    </row>
    <row r="456" spans="3:3" ht="15.75" customHeight="1">
      <c r="C456" s="4"/>
    </row>
    <row r="457" spans="3:3" ht="15.75" customHeight="1">
      <c r="C457" s="4"/>
    </row>
    <row r="458" spans="3:3" ht="15.75" customHeight="1">
      <c r="C458" s="4"/>
    </row>
    <row r="459" spans="3:3" ht="15.75" customHeight="1">
      <c r="C459" s="4"/>
    </row>
    <row r="460" spans="3:3" ht="15.75" customHeight="1">
      <c r="C460" s="4"/>
    </row>
    <row r="461" spans="3:3" ht="15.75" customHeight="1">
      <c r="C461" s="4"/>
    </row>
    <row r="462" spans="3:3" ht="15.75" customHeight="1">
      <c r="C462" s="4"/>
    </row>
    <row r="463" spans="3:3" ht="15.75" customHeight="1">
      <c r="C463" s="4"/>
    </row>
    <row r="464" spans="3:3" ht="15.75" customHeight="1">
      <c r="C464" s="4"/>
    </row>
    <row r="465" spans="3:3" ht="15.75" customHeight="1">
      <c r="C465" s="4"/>
    </row>
    <row r="466" spans="3:3" ht="15.75" customHeight="1">
      <c r="C466" s="4"/>
    </row>
    <row r="467" spans="3:3" ht="15.75" customHeight="1">
      <c r="C467" s="4"/>
    </row>
    <row r="468" spans="3:3" ht="15.75" customHeight="1">
      <c r="C468" s="4"/>
    </row>
    <row r="469" spans="3:3" ht="15.75" customHeight="1">
      <c r="C469" s="4"/>
    </row>
    <row r="470" spans="3:3" ht="15.75" customHeight="1">
      <c r="C470" s="4"/>
    </row>
    <row r="471" spans="3:3" ht="15.75" customHeight="1">
      <c r="C471" s="4"/>
    </row>
    <row r="472" spans="3:3" ht="15.75" customHeight="1">
      <c r="C472" s="4"/>
    </row>
    <row r="473" spans="3:3" ht="15.75" customHeight="1">
      <c r="C473" s="4"/>
    </row>
    <row r="474" spans="3:3" ht="15.75" customHeight="1">
      <c r="C474" s="4"/>
    </row>
    <row r="475" spans="3:3" ht="15.75" customHeight="1">
      <c r="C475" s="4"/>
    </row>
    <row r="476" spans="3:3" ht="15.75" customHeight="1">
      <c r="C476" s="4"/>
    </row>
    <row r="477" spans="3:3" ht="15.75" customHeight="1">
      <c r="C477" s="4"/>
    </row>
    <row r="478" spans="3:3" ht="15.75" customHeight="1">
      <c r="C478" s="4"/>
    </row>
    <row r="479" spans="3:3" ht="15.75" customHeight="1">
      <c r="C479" s="4"/>
    </row>
    <row r="480" spans="3:3" ht="15.75" customHeight="1">
      <c r="C480" s="4"/>
    </row>
    <row r="481" spans="3:3" ht="15.75" customHeight="1">
      <c r="C481" s="4"/>
    </row>
    <row r="482" spans="3:3" ht="15.75" customHeight="1">
      <c r="C482" s="4"/>
    </row>
    <row r="483" spans="3:3" ht="15.75" customHeight="1">
      <c r="C483" s="4"/>
    </row>
    <row r="484" spans="3:3" ht="15.75" customHeight="1">
      <c r="C484" s="4"/>
    </row>
    <row r="485" spans="3:3" ht="15.75" customHeight="1">
      <c r="C485" s="4"/>
    </row>
    <row r="486" spans="3:3" ht="15.75" customHeight="1">
      <c r="C486" s="4"/>
    </row>
    <row r="487" spans="3:3" ht="15.75" customHeight="1">
      <c r="C487" s="4"/>
    </row>
    <row r="488" spans="3:3" ht="15.75" customHeight="1">
      <c r="C488" s="4"/>
    </row>
    <row r="489" spans="3:3" ht="15.75" customHeight="1">
      <c r="C489" s="4"/>
    </row>
    <row r="490" spans="3:3" ht="15.75" customHeight="1">
      <c r="C490" s="4"/>
    </row>
    <row r="491" spans="3:3" ht="15.75" customHeight="1">
      <c r="C491" s="4"/>
    </row>
    <row r="492" spans="3:3" ht="15.75" customHeight="1">
      <c r="C492" s="4"/>
    </row>
    <row r="493" spans="3:3" ht="15.75" customHeight="1">
      <c r="C493" s="4"/>
    </row>
    <row r="494" spans="3:3" ht="15.75" customHeight="1">
      <c r="C494" s="4"/>
    </row>
    <row r="495" spans="3:3" ht="15.75" customHeight="1">
      <c r="C495" s="4"/>
    </row>
    <row r="496" spans="3:3" ht="15.75" customHeight="1">
      <c r="C496" s="4"/>
    </row>
    <row r="497" spans="3:3" ht="15.75" customHeight="1">
      <c r="C497" s="4"/>
    </row>
    <row r="498" spans="3:3" ht="15.75" customHeight="1">
      <c r="C498" s="4"/>
    </row>
    <row r="499" spans="3:3" ht="15.75" customHeight="1">
      <c r="C499" s="4"/>
    </row>
    <row r="500" spans="3:3" ht="15.75" customHeight="1">
      <c r="C500" s="4"/>
    </row>
    <row r="501" spans="3:3" ht="15.75" customHeight="1">
      <c r="C501" s="4"/>
    </row>
    <row r="502" spans="3:3" ht="15.75" customHeight="1">
      <c r="C502" s="4"/>
    </row>
    <row r="503" spans="3:3" ht="15.75" customHeight="1">
      <c r="C503" s="4"/>
    </row>
    <row r="504" spans="3:3" ht="15.75" customHeight="1">
      <c r="C504" s="4"/>
    </row>
    <row r="505" spans="3:3" ht="15.75" customHeight="1">
      <c r="C505" s="4"/>
    </row>
    <row r="506" spans="3:3" ht="15.75" customHeight="1">
      <c r="C506" s="4"/>
    </row>
    <row r="507" spans="3:3" ht="15.75" customHeight="1">
      <c r="C507" s="4"/>
    </row>
    <row r="508" spans="3:3" ht="15.75" customHeight="1">
      <c r="C508" s="4"/>
    </row>
    <row r="509" spans="3:3" ht="15.75" customHeight="1">
      <c r="C509" s="4"/>
    </row>
    <row r="510" spans="3:3" ht="15.75" customHeight="1">
      <c r="C510" s="4"/>
    </row>
    <row r="511" spans="3:3" ht="15.75" customHeight="1">
      <c r="C511" s="4"/>
    </row>
    <row r="512" spans="3:3" ht="15.75" customHeight="1">
      <c r="C512" s="4"/>
    </row>
    <row r="513" spans="3:3" ht="15.75" customHeight="1">
      <c r="C513" s="4"/>
    </row>
    <row r="514" spans="3:3" ht="15.75" customHeight="1">
      <c r="C514" s="4"/>
    </row>
    <row r="515" spans="3:3" ht="15.75" customHeight="1">
      <c r="C515" s="4"/>
    </row>
    <row r="516" spans="3:3" ht="15.75" customHeight="1">
      <c r="C516" s="4"/>
    </row>
    <row r="517" spans="3:3" ht="15.75" customHeight="1">
      <c r="C517" s="4"/>
    </row>
    <row r="518" spans="3:3" ht="15.75" customHeight="1">
      <c r="C518" s="4"/>
    </row>
    <row r="519" spans="3:3" ht="15.75" customHeight="1">
      <c r="C519" s="4"/>
    </row>
    <row r="520" spans="3:3" ht="15.75" customHeight="1">
      <c r="C520" s="4"/>
    </row>
    <row r="521" spans="3:3" ht="15.75" customHeight="1">
      <c r="C521" s="4"/>
    </row>
    <row r="522" spans="3:3" ht="15.75" customHeight="1">
      <c r="C522" s="4"/>
    </row>
    <row r="523" spans="3:3" ht="15.75" customHeight="1">
      <c r="C523" s="4"/>
    </row>
    <row r="524" spans="3:3" ht="15.75" customHeight="1">
      <c r="C524" s="4"/>
    </row>
    <row r="525" spans="3:3" ht="15.75" customHeight="1">
      <c r="C525" s="4"/>
    </row>
    <row r="526" spans="3:3" ht="15.75" customHeight="1">
      <c r="C526" s="4"/>
    </row>
    <row r="527" spans="3:3" ht="15.75" customHeight="1">
      <c r="C527" s="4"/>
    </row>
    <row r="528" spans="3:3" ht="15.75" customHeight="1">
      <c r="C528" s="4"/>
    </row>
    <row r="529" spans="3:3" ht="15.75" customHeight="1">
      <c r="C529" s="4"/>
    </row>
    <row r="530" spans="3:3" ht="15.75" customHeight="1">
      <c r="C530" s="4"/>
    </row>
    <row r="531" spans="3:3" ht="15.75" customHeight="1">
      <c r="C531" s="4"/>
    </row>
    <row r="532" spans="3:3" ht="15.75" customHeight="1">
      <c r="C532" s="4"/>
    </row>
    <row r="533" spans="3:3" ht="15.75" customHeight="1">
      <c r="C533" s="4"/>
    </row>
    <row r="534" spans="3:3" ht="15.75" customHeight="1">
      <c r="C534" s="4"/>
    </row>
    <row r="535" spans="3:3" ht="15.75" customHeight="1">
      <c r="C535" s="4"/>
    </row>
    <row r="536" spans="3:3" ht="15.75" customHeight="1">
      <c r="C536" s="4"/>
    </row>
    <row r="537" spans="3:3" ht="15.75" customHeight="1">
      <c r="C537" s="4"/>
    </row>
    <row r="538" spans="3:3" ht="15.75" customHeight="1">
      <c r="C538" s="4"/>
    </row>
    <row r="539" spans="3:3" ht="15.75" customHeight="1">
      <c r="C539" s="4"/>
    </row>
    <row r="540" spans="3:3" ht="15.75" customHeight="1">
      <c r="C540" s="4"/>
    </row>
    <row r="541" spans="3:3" ht="15.75" customHeight="1">
      <c r="C541" s="4"/>
    </row>
    <row r="542" spans="3:3" ht="15.75" customHeight="1">
      <c r="C542" s="4"/>
    </row>
    <row r="543" spans="3:3" ht="15.75" customHeight="1">
      <c r="C543" s="4"/>
    </row>
    <row r="544" spans="3:3" ht="15.75" customHeight="1">
      <c r="C544" s="4"/>
    </row>
    <row r="545" spans="3:3" ht="15.75" customHeight="1">
      <c r="C545" s="4"/>
    </row>
    <row r="546" spans="3:3" ht="15.75" customHeight="1">
      <c r="C546" s="4"/>
    </row>
    <row r="547" spans="3:3" ht="15.75" customHeight="1">
      <c r="C547" s="4"/>
    </row>
    <row r="548" spans="3:3" ht="15.75" customHeight="1">
      <c r="C548" s="4"/>
    </row>
    <row r="549" spans="3:3" ht="15.75" customHeight="1">
      <c r="C549" s="4"/>
    </row>
    <row r="550" spans="3:3" ht="15.75" customHeight="1">
      <c r="C550" s="4"/>
    </row>
    <row r="551" spans="3:3" ht="15.75" customHeight="1">
      <c r="C551" s="4"/>
    </row>
    <row r="552" spans="3:3" ht="15.75" customHeight="1">
      <c r="C552" s="4"/>
    </row>
    <row r="553" spans="3:3" ht="15.75" customHeight="1">
      <c r="C553" s="4"/>
    </row>
    <row r="554" spans="3:3" ht="15.75" customHeight="1">
      <c r="C554" s="4"/>
    </row>
    <row r="555" spans="3:3" ht="15.75" customHeight="1">
      <c r="C555" s="4"/>
    </row>
    <row r="556" spans="3:3" ht="15.75" customHeight="1">
      <c r="C556" s="4"/>
    </row>
    <row r="557" spans="3:3" ht="15.75" customHeight="1">
      <c r="C557" s="4"/>
    </row>
    <row r="558" spans="3:3" ht="15.75" customHeight="1">
      <c r="C558" s="4"/>
    </row>
    <row r="559" spans="3:3" ht="15.75" customHeight="1">
      <c r="C559" s="4"/>
    </row>
    <row r="560" spans="3:3" ht="15.75" customHeight="1">
      <c r="C560" s="4"/>
    </row>
    <row r="561" spans="3:3" ht="15.75" customHeight="1">
      <c r="C561" s="4"/>
    </row>
    <row r="562" spans="3:3" ht="15.75" customHeight="1">
      <c r="C562" s="4"/>
    </row>
    <row r="563" spans="3:3" ht="15.75" customHeight="1">
      <c r="C563" s="4"/>
    </row>
    <row r="564" spans="3:3" ht="15.75" customHeight="1">
      <c r="C564" s="4"/>
    </row>
    <row r="565" spans="3:3" ht="15.75" customHeight="1">
      <c r="C565" s="4"/>
    </row>
    <row r="566" spans="3:3" ht="15.75" customHeight="1">
      <c r="C566" s="4"/>
    </row>
    <row r="567" spans="3:3" ht="15.75" customHeight="1">
      <c r="C567" s="4"/>
    </row>
    <row r="568" spans="3:3" ht="15.75" customHeight="1">
      <c r="C568" s="4"/>
    </row>
    <row r="569" spans="3:3" ht="15.75" customHeight="1">
      <c r="C569" s="4"/>
    </row>
    <row r="570" spans="3:3" ht="15.75" customHeight="1">
      <c r="C570" s="4"/>
    </row>
    <row r="571" spans="3:3" ht="15.75" customHeight="1">
      <c r="C571" s="4"/>
    </row>
    <row r="572" spans="3:3" ht="15.75" customHeight="1">
      <c r="C572" s="4"/>
    </row>
    <row r="573" spans="3:3" ht="15.75" customHeight="1">
      <c r="C573" s="4"/>
    </row>
    <row r="574" spans="3:3" ht="15.75" customHeight="1">
      <c r="C574" s="4"/>
    </row>
    <row r="575" spans="3:3" ht="15.75" customHeight="1">
      <c r="C575" s="4"/>
    </row>
    <row r="576" spans="3:3" ht="15.75" customHeight="1">
      <c r="C576" s="4"/>
    </row>
    <row r="577" spans="3:3" ht="15.75" customHeight="1">
      <c r="C577" s="4"/>
    </row>
    <row r="578" spans="3:3" ht="15.75" customHeight="1">
      <c r="C578" s="4"/>
    </row>
    <row r="579" spans="3:3" ht="15.75" customHeight="1">
      <c r="C579" s="4"/>
    </row>
    <row r="580" spans="3:3" ht="15.75" customHeight="1">
      <c r="C580" s="4"/>
    </row>
    <row r="581" spans="3:3" ht="15.75" customHeight="1">
      <c r="C581" s="4"/>
    </row>
    <row r="582" spans="3:3" ht="15.75" customHeight="1">
      <c r="C582" s="4"/>
    </row>
    <row r="583" spans="3:3" ht="15.75" customHeight="1">
      <c r="C583" s="4"/>
    </row>
    <row r="584" spans="3:3" ht="15.75" customHeight="1">
      <c r="C584" s="4"/>
    </row>
    <row r="585" spans="3:3" ht="15.75" customHeight="1">
      <c r="C585" s="4"/>
    </row>
    <row r="586" spans="3:3" ht="15.75" customHeight="1">
      <c r="C586" s="4"/>
    </row>
    <row r="587" spans="3:3" ht="15.75" customHeight="1">
      <c r="C587" s="4"/>
    </row>
    <row r="588" spans="3:3" ht="15.75" customHeight="1">
      <c r="C588" s="4"/>
    </row>
    <row r="589" spans="3:3" ht="15.75" customHeight="1">
      <c r="C589" s="4"/>
    </row>
    <row r="590" spans="3:3" ht="15.75" customHeight="1">
      <c r="C590" s="4"/>
    </row>
    <row r="591" spans="3:3" ht="15.75" customHeight="1">
      <c r="C591" s="4"/>
    </row>
    <row r="592" spans="3:3" ht="15.75" customHeight="1">
      <c r="C592" s="4"/>
    </row>
    <row r="593" spans="3:3" ht="15.75" customHeight="1">
      <c r="C593" s="4"/>
    </row>
    <row r="594" spans="3:3" ht="15.75" customHeight="1">
      <c r="C594" s="4"/>
    </row>
    <row r="595" spans="3:3" ht="15.75" customHeight="1">
      <c r="C595" s="4"/>
    </row>
    <row r="596" spans="3:3" ht="15.75" customHeight="1">
      <c r="C596" s="4"/>
    </row>
    <row r="597" spans="3:3" ht="15.75" customHeight="1">
      <c r="C597" s="4"/>
    </row>
    <row r="598" spans="3:3" ht="15.75" customHeight="1">
      <c r="C598" s="4"/>
    </row>
    <row r="599" spans="3:3" ht="15.75" customHeight="1">
      <c r="C599" s="4"/>
    </row>
    <row r="600" spans="3:3" ht="15.75" customHeight="1">
      <c r="C600" s="4"/>
    </row>
    <row r="601" spans="3:3" ht="15.75" customHeight="1">
      <c r="C601" s="4"/>
    </row>
    <row r="602" spans="3:3" ht="15.75" customHeight="1">
      <c r="C602" s="4"/>
    </row>
    <row r="603" spans="3:3" ht="15.75" customHeight="1">
      <c r="C603" s="4"/>
    </row>
    <row r="604" spans="3:3" ht="15.75" customHeight="1">
      <c r="C604" s="4"/>
    </row>
    <row r="605" spans="3:3" ht="15.75" customHeight="1">
      <c r="C605" s="4"/>
    </row>
    <row r="606" spans="3:3" ht="15.75" customHeight="1">
      <c r="C606" s="4"/>
    </row>
    <row r="607" spans="3:3" ht="15.75" customHeight="1">
      <c r="C607" s="4"/>
    </row>
    <row r="608" spans="3:3" ht="15.75" customHeight="1">
      <c r="C608" s="4"/>
    </row>
    <row r="609" spans="3:3" ht="15.75" customHeight="1">
      <c r="C609" s="4"/>
    </row>
    <row r="610" spans="3:3" ht="15.75" customHeight="1">
      <c r="C610" s="4"/>
    </row>
    <row r="611" spans="3:3" ht="15.75" customHeight="1">
      <c r="C611" s="4"/>
    </row>
    <row r="612" spans="3:3" ht="15.75" customHeight="1">
      <c r="C612" s="4"/>
    </row>
    <row r="613" spans="3:3" ht="15.75" customHeight="1">
      <c r="C613" s="4"/>
    </row>
    <row r="614" spans="3:3" ht="15.75" customHeight="1">
      <c r="C614" s="4"/>
    </row>
    <row r="615" spans="3:3" ht="15.75" customHeight="1">
      <c r="C615" s="4"/>
    </row>
    <row r="616" spans="3:3" ht="15.75" customHeight="1">
      <c r="C616" s="4"/>
    </row>
    <row r="617" spans="3:3" ht="15.75" customHeight="1">
      <c r="C617" s="4"/>
    </row>
    <row r="618" spans="3:3" ht="15.75" customHeight="1">
      <c r="C618" s="4"/>
    </row>
    <row r="619" spans="3:3" ht="15.75" customHeight="1">
      <c r="C619" s="4"/>
    </row>
    <row r="620" spans="3:3" ht="15.75" customHeight="1">
      <c r="C620" s="4"/>
    </row>
    <row r="621" spans="3:3" ht="15.75" customHeight="1">
      <c r="C621" s="4"/>
    </row>
    <row r="622" spans="3:3" ht="15.75" customHeight="1">
      <c r="C622" s="4"/>
    </row>
    <row r="623" spans="3:3" ht="15.75" customHeight="1">
      <c r="C623" s="4"/>
    </row>
    <row r="624" spans="3:3" ht="15.75" customHeight="1">
      <c r="C624" s="4"/>
    </row>
    <row r="625" spans="3:3" ht="15.75" customHeight="1">
      <c r="C625" s="4"/>
    </row>
    <row r="626" spans="3:3" ht="15.75" customHeight="1">
      <c r="C626" s="4"/>
    </row>
    <row r="627" spans="3:3" ht="15.75" customHeight="1">
      <c r="C627" s="4"/>
    </row>
    <row r="628" spans="3:3" ht="15.75" customHeight="1">
      <c r="C628" s="4"/>
    </row>
    <row r="629" spans="3:3" ht="15.75" customHeight="1">
      <c r="C629" s="4"/>
    </row>
    <row r="630" spans="3:3" ht="15.75" customHeight="1">
      <c r="C630" s="4"/>
    </row>
    <row r="631" spans="3:3" ht="15.75" customHeight="1">
      <c r="C631" s="4"/>
    </row>
    <row r="632" spans="3:3" ht="15.75" customHeight="1">
      <c r="C632" s="4"/>
    </row>
    <row r="633" spans="3:3" ht="15.75" customHeight="1">
      <c r="C633" s="4"/>
    </row>
    <row r="634" spans="3:3" ht="15.75" customHeight="1">
      <c r="C634" s="4"/>
    </row>
    <row r="635" spans="3:3" ht="15.75" customHeight="1">
      <c r="C635" s="4"/>
    </row>
    <row r="636" spans="3:3" ht="15.75" customHeight="1">
      <c r="C636" s="4"/>
    </row>
    <row r="637" spans="3:3" ht="15.75" customHeight="1">
      <c r="C637" s="4"/>
    </row>
    <row r="638" spans="3:3" ht="15.75" customHeight="1">
      <c r="C638" s="4"/>
    </row>
    <row r="639" spans="3:3" ht="15.75" customHeight="1">
      <c r="C639" s="4"/>
    </row>
    <row r="640" spans="3:3" ht="15.75" customHeight="1">
      <c r="C640" s="4"/>
    </row>
    <row r="641" spans="3:3" ht="15.75" customHeight="1">
      <c r="C641" s="4"/>
    </row>
    <row r="642" spans="3:3" ht="15.75" customHeight="1">
      <c r="C642" s="4"/>
    </row>
    <row r="643" spans="3:3" ht="15.75" customHeight="1">
      <c r="C643" s="4"/>
    </row>
    <row r="644" spans="3:3" ht="15.75" customHeight="1">
      <c r="C644" s="4"/>
    </row>
    <row r="645" spans="3:3" ht="15.75" customHeight="1">
      <c r="C645" s="4"/>
    </row>
    <row r="646" spans="3:3" ht="15.75" customHeight="1">
      <c r="C646" s="4"/>
    </row>
    <row r="647" spans="3:3" ht="15.75" customHeight="1">
      <c r="C647" s="4"/>
    </row>
    <row r="648" spans="3:3" ht="15.75" customHeight="1">
      <c r="C648" s="4"/>
    </row>
    <row r="649" spans="3:3" ht="15.75" customHeight="1">
      <c r="C649" s="4"/>
    </row>
    <row r="650" spans="3:3" ht="15.75" customHeight="1">
      <c r="C650" s="4"/>
    </row>
    <row r="651" spans="3:3" ht="15.75" customHeight="1">
      <c r="C651" s="4"/>
    </row>
    <row r="652" spans="3:3" ht="15.75" customHeight="1">
      <c r="C652" s="4"/>
    </row>
    <row r="653" spans="3:3" ht="15.75" customHeight="1">
      <c r="C653" s="4"/>
    </row>
    <row r="654" spans="3:3" ht="15.75" customHeight="1">
      <c r="C654" s="4"/>
    </row>
    <row r="655" spans="3:3" ht="15.75" customHeight="1">
      <c r="C655" s="4"/>
    </row>
    <row r="656" spans="3:3" ht="15.75" customHeight="1">
      <c r="C656" s="4"/>
    </row>
    <row r="657" spans="3:3" ht="15.75" customHeight="1">
      <c r="C657" s="4"/>
    </row>
    <row r="658" spans="3:3" ht="15.75" customHeight="1">
      <c r="C658" s="4"/>
    </row>
    <row r="659" spans="3:3" ht="15.75" customHeight="1">
      <c r="C659" s="4"/>
    </row>
    <row r="660" spans="3:3" ht="15.75" customHeight="1">
      <c r="C660" s="4"/>
    </row>
    <row r="661" spans="3:3" ht="15.75" customHeight="1">
      <c r="C661" s="4"/>
    </row>
    <row r="662" spans="3:3" ht="15.75" customHeight="1">
      <c r="C662" s="4"/>
    </row>
    <row r="663" spans="3:3" ht="15.75" customHeight="1">
      <c r="C663" s="4"/>
    </row>
    <row r="664" spans="3:3" ht="15.75" customHeight="1">
      <c r="C664" s="4"/>
    </row>
    <row r="665" spans="3:3" ht="15.75" customHeight="1">
      <c r="C665" s="4"/>
    </row>
    <row r="666" spans="3:3" ht="15.75" customHeight="1">
      <c r="C666" s="4"/>
    </row>
    <row r="667" spans="3:3" ht="15.75" customHeight="1">
      <c r="C667" s="4"/>
    </row>
    <row r="668" spans="3:3" ht="15.75" customHeight="1">
      <c r="C668" s="4"/>
    </row>
    <row r="669" spans="3:3" ht="15.75" customHeight="1">
      <c r="C669" s="4"/>
    </row>
    <row r="670" spans="3:3" ht="15.75" customHeight="1">
      <c r="C670" s="4"/>
    </row>
    <row r="671" spans="3:3" ht="15.75" customHeight="1">
      <c r="C671" s="4"/>
    </row>
    <row r="672" spans="3:3" ht="15.75" customHeight="1">
      <c r="C672" s="4"/>
    </row>
    <row r="673" spans="3:3" ht="15.75" customHeight="1">
      <c r="C673" s="4"/>
    </row>
    <row r="674" spans="3:3" ht="15.75" customHeight="1">
      <c r="C674" s="4"/>
    </row>
    <row r="675" spans="3:3" ht="15.75" customHeight="1">
      <c r="C675" s="4"/>
    </row>
    <row r="676" spans="3:3" ht="15.75" customHeight="1">
      <c r="C676" s="4"/>
    </row>
    <row r="677" spans="3:3" ht="15.75" customHeight="1">
      <c r="C677" s="4"/>
    </row>
    <row r="678" spans="3:3" ht="15.75" customHeight="1">
      <c r="C678" s="4"/>
    </row>
    <row r="679" spans="3:3" ht="15.75" customHeight="1">
      <c r="C679" s="4"/>
    </row>
    <row r="680" spans="3:3" ht="15.75" customHeight="1">
      <c r="C680" s="4"/>
    </row>
    <row r="681" spans="3:3" ht="15.75" customHeight="1">
      <c r="C681" s="4"/>
    </row>
    <row r="682" spans="3:3" ht="15.75" customHeight="1">
      <c r="C682" s="4"/>
    </row>
    <row r="683" spans="3:3" ht="15.75" customHeight="1">
      <c r="C683" s="4"/>
    </row>
    <row r="684" spans="3:3" ht="15.75" customHeight="1">
      <c r="C684" s="4"/>
    </row>
    <row r="685" spans="3:3" ht="15.75" customHeight="1">
      <c r="C685" s="4"/>
    </row>
    <row r="686" spans="3:3" ht="15.75" customHeight="1">
      <c r="C686" s="4"/>
    </row>
    <row r="687" spans="3:3" ht="15.75" customHeight="1">
      <c r="C687" s="4"/>
    </row>
    <row r="688" spans="3:3" ht="15.75" customHeight="1">
      <c r="C688" s="4"/>
    </row>
    <row r="689" spans="3:3" ht="15.75" customHeight="1">
      <c r="C689" s="4"/>
    </row>
    <row r="690" spans="3:3" ht="15.75" customHeight="1">
      <c r="C690" s="4"/>
    </row>
    <row r="691" spans="3:3" ht="15.75" customHeight="1">
      <c r="C691" s="4"/>
    </row>
    <row r="692" spans="3:3" ht="15.75" customHeight="1">
      <c r="C692" s="4"/>
    </row>
    <row r="693" spans="3:3" ht="15.75" customHeight="1">
      <c r="C693" s="4"/>
    </row>
    <row r="694" spans="3:3" ht="15.75" customHeight="1">
      <c r="C694" s="4"/>
    </row>
    <row r="695" spans="3:3" ht="15.75" customHeight="1">
      <c r="C695" s="4"/>
    </row>
    <row r="696" spans="3:3" ht="15.75" customHeight="1">
      <c r="C696" s="4"/>
    </row>
    <row r="697" spans="3:3" ht="15.75" customHeight="1">
      <c r="C697" s="4"/>
    </row>
    <row r="698" spans="3:3" ht="15.75" customHeight="1">
      <c r="C698" s="4"/>
    </row>
    <row r="699" spans="3:3" ht="15.75" customHeight="1">
      <c r="C699" s="4"/>
    </row>
    <row r="700" spans="3:3" ht="15.75" customHeight="1">
      <c r="C700" s="4"/>
    </row>
    <row r="701" spans="3:3" ht="15.75" customHeight="1">
      <c r="C701" s="4"/>
    </row>
    <row r="702" spans="3:3" ht="15.75" customHeight="1">
      <c r="C702" s="4"/>
    </row>
    <row r="703" spans="3:3" ht="15.75" customHeight="1">
      <c r="C703" s="4"/>
    </row>
    <row r="704" spans="3:3" ht="15.75" customHeight="1">
      <c r="C704" s="4"/>
    </row>
    <row r="705" spans="3:3" ht="15.75" customHeight="1">
      <c r="C705" s="4"/>
    </row>
    <row r="706" spans="3:3" ht="15.75" customHeight="1">
      <c r="C706" s="4"/>
    </row>
    <row r="707" spans="3:3" ht="15.75" customHeight="1">
      <c r="C707" s="4"/>
    </row>
    <row r="708" spans="3:3" ht="15.75" customHeight="1">
      <c r="C708" s="4"/>
    </row>
    <row r="709" spans="3:3" ht="15.75" customHeight="1">
      <c r="C709" s="4"/>
    </row>
    <row r="710" spans="3:3" ht="15.75" customHeight="1">
      <c r="C710" s="4"/>
    </row>
    <row r="711" spans="3:3" ht="15.75" customHeight="1">
      <c r="C711" s="4"/>
    </row>
    <row r="712" spans="3:3" ht="15.75" customHeight="1">
      <c r="C712" s="4"/>
    </row>
    <row r="713" spans="3:3" ht="15.75" customHeight="1">
      <c r="C713" s="4"/>
    </row>
    <row r="714" spans="3:3" ht="15.75" customHeight="1">
      <c r="C714" s="4"/>
    </row>
    <row r="715" spans="3:3" ht="15.75" customHeight="1">
      <c r="C715" s="4"/>
    </row>
    <row r="716" spans="3:3" ht="15.75" customHeight="1">
      <c r="C716" s="4"/>
    </row>
    <row r="717" spans="3:3" ht="15.75" customHeight="1">
      <c r="C717" s="4"/>
    </row>
    <row r="718" spans="3:3" ht="15.75" customHeight="1">
      <c r="C718" s="4"/>
    </row>
    <row r="719" spans="3:3" ht="15.75" customHeight="1">
      <c r="C719" s="4"/>
    </row>
    <row r="720" spans="3:3" ht="15.75" customHeight="1">
      <c r="C720" s="4"/>
    </row>
    <row r="721" spans="3:3" ht="15.75" customHeight="1">
      <c r="C721" s="4"/>
    </row>
    <row r="722" spans="3:3" ht="15.75" customHeight="1">
      <c r="C722" s="4"/>
    </row>
    <row r="723" spans="3:3" ht="15.75" customHeight="1">
      <c r="C723" s="4"/>
    </row>
    <row r="724" spans="3:3" ht="15.75" customHeight="1">
      <c r="C724" s="4"/>
    </row>
    <row r="725" spans="3:3" ht="15.75" customHeight="1">
      <c r="C725" s="4"/>
    </row>
    <row r="726" spans="3:3" ht="15.75" customHeight="1">
      <c r="C726" s="4"/>
    </row>
    <row r="727" spans="3:3" ht="15.75" customHeight="1">
      <c r="C727" s="4"/>
    </row>
    <row r="728" spans="3:3" ht="15.75" customHeight="1">
      <c r="C728" s="4"/>
    </row>
    <row r="729" spans="3:3" ht="15.75" customHeight="1">
      <c r="C729" s="4"/>
    </row>
    <row r="730" spans="3:3" ht="15.75" customHeight="1">
      <c r="C730" s="4"/>
    </row>
    <row r="731" spans="3:3" ht="15.75" customHeight="1">
      <c r="C731" s="4"/>
    </row>
    <row r="732" spans="3:3" ht="15.75" customHeight="1">
      <c r="C732" s="4"/>
    </row>
    <row r="733" spans="3:3" ht="15.75" customHeight="1">
      <c r="C733" s="4"/>
    </row>
    <row r="734" spans="3:3" ht="15.75" customHeight="1">
      <c r="C734" s="4"/>
    </row>
    <row r="735" spans="3:3" ht="15.75" customHeight="1">
      <c r="C735" s="4"/>
    </row>
    <row r="736" spans="3:3" ht="15.75" customHeight="1">
      <c r="C736" s="4"/>
    </row>
    <row r="737" spans="3:3" ht="15.75" customHeight="1">
      <c r="C737" s="4"/>
    </row>
    <row r="738" spans="3:3" ht="15.75" customHeight="1">
      <c r="C738" s="4"/>
    </row>
    <row r="739" spans="3:3" ht="15.75" customHeight="1">
      <c r="C739" s="4"/>
    </row>
    <row r="740" spans="3:3" ht="15.75" customHeight="1">
      <c r="C740" s="4"/>
    </row>
    <row r="741" spans="3:3" ht="15.75" customHeight="1">
      <c r="C741" s="4"/>
    </row>
    <row r="742" spans="3:3" ht="15.75" customHeight="1">
      <c r="C742" s="4"/>
    </row>
    <row r="743" spans="3:3" ht="15.75" customHeight="1">
      <c r="C743" s="4"/>
    </row>
    <row r="744" spans="3:3" ht="15.75" customHeight="1">
      <c r="C744" s="4"/>
    </row>
    <row r="745" spans="3:3" ht="15.75" customHeight="1">
      <c r="C745" s="4"/>
    </row>
    <row r="746" spans="3:3" ht="15.75" customHeight="1">
      <c r="C746" s="4"/>
    </row>
    <row r="747" spans="3:3" ht="15.75" customHeight="1">
      <c r="C747" s="4"/>
    </row>
    <row r="748" spans="3:3" ht="15.75" customHeight="1">
      <c r="C748" s="4"/>
    </row>
    <row r="749" spans="3:3" ht="15.75" customHeight="1">
      <c r="C749" s="4"/>
    </row>
    <row r="750" spans="3:3" ht="15.75" customHeight="1">
      <c r="C750" s="4"/>
    </row>
    <row r="751" spans="3:3" ht="15.75" customHeight="1">
      <c r="C751" s="4"/>
    </row>
    <row r="752" spans="3:3" ht="15.75" customHeight="1">
      <c r="C752" s="4"/>
    </row>
    <row r="753" spans="3:3" ht="15.75" customHeight="1">
      <c r="C753" s="4"/>
    </row>
    <row r="754" spans="3:3" ht="15.75" customHeight="1">
      <c r="C754" s="4"/>
    </row>
    <row r="755" spans="3:3" ht="15.75" customHeight="1">
      <c r="C755" s="4"/>
    </row>
    <row r="756" spans="3:3" ht="15.75" customHeight="1">
      <c r="C756" s="4"/>
    </row>
    <row r="757" spans="3:3" ht="15.75" customHeight="1">
      <c r="C757" s="4"/>
    </row>
    <row r="758" spans="3:3" ht="15.75" customHeight="1">
      <c r="C758" s="4"/>
    </row>
    <row r="759" spans="3:3" ht="15.75" customHeight="1">
      <c r="C759" s="4"/>
    </row>
    <row r="760" spans="3:3" ht="15.75" customHeight="1">
      <c r="C760" s="4"/>
    </row>
    <row r="761" spans="3:3" ht="15.75" customHeight="1">
      <c r="C761" s="4"/>
    </row>
    <row r="762" spans="3:3" ht="15.75" customHeight="1">
      <c r="C762" s="4"/>
    </row>
    <row r="763" spans="3:3" ht="15.75" customHeight="1">
      <c r="C763" s="4"/>
    </row>
    <row r="764" spans="3:3" ht="15.75" customHeight="1">
      <c r="C764" s="4"/>
    </row>
    <row r="765" spans="3:3" ht="15.75" customHeight="1">
      <c r="C765" s="4"/>
    </row>
    <row r="766" spans="3:3" ht="15.75" customHeight="1">
      <c r="C766" s="4"/>
    </row>
    <row r="767" spans="3:3" ht="15.75" customHeight="1">
      <c r="C767" s="4"/>
    </row>
    <row r="768" spans="3:3" ht="15.75" customHeight="1">
      <c r="C768" s="4"/>
    </row>
    <row r="769" spans="3:3" ht="15.75" customHeight="1">
      <c r="C769" s="4"/>
    </row>
    <row r="770" spans="3:3" ht="15.75" customHeight="1">
      <c r="C770" s="4"/>
    </row>
    <row r="771" spans="3:3" ht="15.75" customHeight="1">
      <c r="C771" s="4"/>
    </row>
    <row r="772" spans="3:3" ht="15.75" customHeight="1">
      <c r="C772" s="4"/>
    </row>
    <row r="773" spans="3:3" ht="15.75" customHeight="1">
      <c r="C773" s="4"/>
    </row>
    <row r="774" spans="3:3" ht="15.75" customHeight="1">
      <c r="C774" s="4"/>
    </row>
    <row r="775" spans="3:3" ht="15.75" customHeight="1">
      <c r="C775" s="4"/>
    </row>
    <row r="776" spans="3:3" ht="15.75" customHeight="1">
      <c r="C776" s="4"/>
    </row>
    <row r="777" spans="3:3" ht="15.75" customHeight="1">
      <c r="C777" s="4"/>
    </row>
    <row r="778" spans="3:3" ht="15.75" customHeight="1">
      <c r="C778" s="4"/>
    </row>
    <row r="779" spans="3:3" ht="15.75" customHeight="1">
      <c r="C779" s="4"/>
    </row>
    <row r="780" spans="3:3" ht="15.75" customHeight="1">
      <c r="C780" s="4"/>
    </row>
    <row r="781" spans="3:3" ht="15.75" customHeight="1">
      <c r="C781" s="4"/>
    </row>
    <row r="782" spans="3:3" ht="15.75" customHeight="1">
      <c r="C782" s="4"/>
    </row>
    <row r="783" spans="3:3" ht="15.75" customHeight="1">
      <c r="C783" s="4"/>
    </row>
    <row r="784" spans="3:3" ht="15.75" customHeight="1">
      <c r="C784" s="4"/>
    </row>
    <row r="785" spans="3:3" ht="15.75" customHeight="1">
      <c r="C785" s="4"/>
    </row>
    <row r="786" spans="3:3" ht="15.75" customHeight="1">
      <c r="C786" s="4"/>
    </row>
    <row r="787" spans="3:3" ht="15.75" customHeight="1">
      <c r="C787" s="4"/>
    </row>
    <row r="788" spans="3:3" ht="15.75" customHeight="1">
      <c r="C788" s="4"/>
    </row>
    <row r="789" spans="3:3" ht="15.75" customHeight="1">
      <c r="C789" s="4"/>
    </row>
    <row r="790" spans="3:3" ht="15.75" customHeight="1">
      <c r="C790" s="4"/>
    </row>
    <row r="791" spans="3:3" ht="15.75" customHeight="1">
      <c r="C791" s="4"/>
    </row>
    <row r="792" spans="3:3" ht="15.75" customHeight="1">
      <c r="C792" s="4"/>
    </row>
    <row r="793" spans="3:3" ht="15.75" customHeight="1">
      <c r="C793" s="4"/>
    </row>
    <row r="794" spans="3:3" ht="15.75" customHeight="1">
      <c r="C794" s="4"/>
    </row>
    <row r="795" spans="3:3" ht="15.75" customHeight="1">
      <c r="C795" s="4"/>
    </row>
    <row r="796" spans="3:3" ht="15.75" customHeight="1">
      <c r="C796" s="4"/>
    </row>
    <row r="797" spans="3:3" ht="15.75" customHeight="1">
      <c r="C797" s="4"/>
    </row>
    <row r="798" spans="3:3" ht="15.75" customHeight="1">
      <c r="C798" s="4"/>
    </row>
    <row r="799" spans="3:3" ht="15.75" customHeight="1">
      <c r="C799" s="4"/>
    </row>
    <row r="800" spans="3:3" ht="15.75" customHeight="1">
      <c r="C800" s="4"/>
    </row>
    <row r="801" spans="3:3" ht="15.75" customHeight="1">
      <c r="C801" s="4"/>
    </row>
    <row r="802" spans="3:3" ht="15.75" customHeight="1">
      <c r="C802" s="4"/>
    </row>
    <row r="803" spans="3:3" ht="15.75" customHeight="1">
      <c r="C803" s="4"/>
    </row>
    <row r="804" spans="3:3" ht="15.75" customHeight="1">
      <c r="C804" s="4"/>
    </row>
    <row r="805" spans="3:3" ht="15.75" customHeight="1">
      <c r="C805" s="4"/>
    </row>
    <row r="806" spans="3:3" ht="15.75" customHeight="1">
      <c r="C806" s="4"/>
    </row>
    <row r="807" spans="3:3" ht="15.75" customHeight="1">
      <c r="C807" s="4"/>
    </row>
    <row r="808" spans="3:3" ht="15.75" customHeight="1">
      <c r="C808" s="4"/>
    </row>
    <row r="809" spans="3:3" ht="15.75" customHeight="1">
      <c r="C809" s="4"/>
    </row>
    <row r="810" spans="3:3" ht="15.75" customHeight="1">
      <c r="C810" s="4"/>
    </row>
    <row r="811" spans="3:3" ht="15.75" customHeight="1">
      <c r="C811" s="4"/>
    </row>
    <row r="812" spans="3:3" ht="15.75" customHeight="1">
      <c r="C812" s="4"/>
    </row>
    <row r="813" spans="3:3" ht="15.75" customHeight="1">
      <c r="C813" s="4"/>
    </row>
    <row r="814" spans="3:3" ht="15.75" customHeight="1">
      <c r="C814" s="4"/>
    </row>
    <row r="815" spans="3:3" ht="15.75" customHeight="1">
      <c r="C815" s="4"/>
    </row>
    <row r="816" spans="3:3" ht="15.75" customHeight="1">
      <c r="C816" s="4"/>
    </row>
    <row r="817" spans="3:3" ht="15.75" customHeight="1">
      <c r="C817" s="4"/>
    </row>
    <row r="818" spans="3:3" ht="15.75" customHeight="1">
      <c r="C818" s="4"/>
    </row>
    <row r="819" spans="3:3" ht="15.75" customHeight="1">
      <c r="C819" s="4"/>
    </row>
    <row r="820" spans="3:3" ht="15.75" customHeight="1">
      <c r="C820" s="4"/>
    </row>
    <row r="821" spans="3:3" ht="15.75" customHeight="1">
      <c r="C821" s="4"/>
    </row>
    <row r="822" spans="3:3" ht="15.75" customHeight="1">
      <c r="C822" s="4"/>
    </row>
    <row r="823" spans="3:3" ht="15.75" customHeight="1">
      <c r="C823" s="4"/>
    </row>
    <row r="824" spans="3:3" ht="15.75" customHeight="1">
      <c r="C824" s="4"/>
    </row>
    <row r="825" spans="3:3" ht="15.75" customHeight="1">
      <c r="C825" s="4"/>
    </row>
    <row r="826" spans="3:3" ht="15.75" customHeight="1">
      <c r="C826" s="4"/>
    </row>
    <row r="827" spans="3:3" ht="15.75" customHeight="1">
      <c r="C827" s="4"/>
    </row>
    <row r="828" spans="3:3" ht="15.75" customHeight="1">
      <c r="C828" s="4"/>
    </row>
    <row r="829" spans="3:3" ht="15.75" customHeight="1">
      <c r="C829" s="4"/>
    </row>
    <row r="830" spans="3:3" ht="15.75" customHeight="1">
      <c r="C830" s="4"/>
    </row>
    <row r="831" spans="3:3" ht="15.75" customHeight="1">
      <c r="C831" s="4"/>
    </row>
    <row r="832" spans="3:3" ht="15.75" customHeight="1">
      <c r="C832" s="4"/>
    </row>
    <row r="833" spans="3:3" ht="15.75" customHeight="1">
      <c r="C833" s="4"/>
    </row>
    <row r="834" spans="3:3" ht="15.75" customHeight="1">
      <c r="C834" s="4"/>
    </row>
    <row r="835" spans="3:3" ht="15.75" customHeight="1">
      <c r="C835" s="4"/>
    </row>
    <row r="836" spans="3:3" ht="15.75" customHeight="1">
      <c r="C836" s="4"/>
    </row>
    <row r="837" spans="3:3" ht="15.75" customHeight="1">
      <c r="C837" s="4"/>
    </row>
    <row r="838" spans="3:3" ht="15.75" customHeight="1">
      <c r="C838" s="4"/>
    </row>
    <row r="839" spans="3:3" ht="15.75" customHeight="1">
      <c r="C839" s="4"/>
    </row>
    <row r="840" spans="3:3" ht="15.75" customHeight="1">
      <c r="C840" s="4"/>
    </row>
    <row r="841" spans="3:3" ht="15.75" customHeight="1">
      <c r="C841" s="4"/>
    </row>
    <row r="842" spans="3:3" ht="15.75" customHeight="1">
      <c r="C842" s="4"/>
    </row>
    <row r="843" spans="3:3" ht="15.75" customHeight="1">
      <c r="C843" s="4"/>
    </row>
    <row r="844" spans="3:3" ht="15.75" customHeight="1">
      <c r="C844" s="4"/>
    </row>
    <row r="845" spans="3:3" ht="15.75" customHeight="1">
      <c r="C845" s="4"/>
    </row>
    <row r="846" spans="3:3" ht="15.75" customHeight="1">
      <c r="C846" s="4"/>
    </row>
    <row r="847" spans="3:3" ht="15.75" customHeight="1">
      <c r="C847" s="4"/>
    </row>
    <row r="848" spans="3:3" ht="15.75" customHeight="1">
      <c r="C848" s="4"/>
    </row>
    <row r="849" spans="3:3" ht="15.75" customHeight="1">
      <c r="C849" s="4"/>
    </row>
    <row r="850" spans="3:3" ht="15.75" customHeight="1">
      <c r="C850" s="4"/>
    </row>
    <row r="851" spans="3:3" ht="15.75" customHeight="1">
      <c r="C851" s="4"/>
    </row>
    <row r="852" spans="3:3" ht="15.75" customHeight="1">
      <c r="C852" s="4"/>
    </row>
    <row r="853" spans="3:3" ht="15.75" customHeight="1">
      <c r="C853" s="4"/>
    </row>
    <row r="854" spans="3:3" ht="15.75" customHeight="1">
      <c r="C854" s="4"/>
    </row>
    <row r="855" spans="3:3" ht="15.75" customHeight="1">
      <c r="C855" s="4"/>
    </row>
    <row r="856" spans="3:3" ht="15.75" customHeight="1">
      <c r="C856" s="4"/>
    </row>
    <row r="857" spans="3:3" ht="15.75" customHeight="1">
      <c r="C857" s="4"/>
    </row>
    <row r="858" spans="3:3" ht="15.75" customHeight="1">
      <c r="C858" s="4"/>
    </row>
    <row r="859" spans="3:3" ht="15.75" customHeight="1">
      <c r="C859" s="4"/>
    </row>
    <row r="860" spans="3:3" ht="15.75" customHeight="1">
      <c r="C860" s="4"/>
    </row>
    <row r="861" spans="3:3" ht="15.75" customHeight="1">
      <c r="C861" s="4"/>
    </row>
    <row r="862" spans="3:3" ht="15.75" customHeight="1">
      <c r="C862" s="4"/>
    </row>
    <row r="863" spans="3:3" ht="15.75" customHeight="1">
      <c r="C863" s="4"/>
    </row>
    <row r="864" spans="3:3" ht="15.75" customHeight="1">
      <c r="C864" s="4"/>
    </row>
    <row r="865" spans="3:3" ht="15.75" customHeight="1">
      <c r="C865" s="4"/>
    </row>
    <row r="866" spans="3:3" ht="15.75" customHeight="1">
      <c r="C866" s="4"/>
    </row>
    <row r="867" spans="3:3" ht="15.75" customHeight="1">
      <c r="C867" s="4"/>
    </row>
    <row r="868" spans="3:3" ht="15.75" customHeight="1">
      <c r="C868" s="4"/>
    </row>
    <row r="869" spans="3:3" ht="15.75" customHeight="1">
      <c r="C869" s="4"/>
    </row>
    <row r="870" spans="3:3" ht="15.75" customHeight="1">
      <c r="C870" s="4"/>
    </row>
    <row r="871" spans="3:3" ht="15.75" customHeight="1">
      <c r="C871" s="4"/>
    </row>
    <row r="872" spans="3:3" ht="15.75" customHeight="1">
      <c r="C872" s="4"/>
    </row>
    <row r="873" spans="3:3" ht="15.75" customHeight="1">
      <c r="C873" s="4"/>
    </row>
    <row r="874" spans="3:3" ht="15.75" customHeight="1">
      <c r="C874" s="4"/>
    </row>
    <row r="875" spans="3:3" ht="15.75" customHeight="1">
      <c r="C875" s="4"/>
    </row>
    <row r="876" spans="3:3" ht="15.75" customHeight="1">
      <c r="C876" s="4"/>
    </row>
    <row r="877" spans="3:3" ht="15.75" customHeight="1">
      <c r="C877" s="4"/>
    </row>
    <row r="878" spans="3:3" ht="15.75" customHeight="1">
      <c r="C878" s="4"/>
    </row>
    <row r="879" spans="3:3" ht="15.75" customHeight="1">
      <c r="C879" s="4"/>
    </row>
    <row r="880" spans="3:3" ht="15.75" customHeight="1">
      <c r="C880" s="4"/>
    </row>
    <row r="881" spans="3:3" ht="15.75" customHeight="1">
      <c r="C881" s="4"/>
    </row>
    <row r="882" spans="3:3" ht="15.75" customHeight="1">
      <c r="C882" s="4"/>
    </row>
    <row r="883" spans="3:3" ht="15.75" customHeight="1">
      <c r="C883" s="4"/>
    </row>
    <row r="884" spans="3:3" ht="15.75" customHeight="1">
      <c r="C884" s="4"/>
    </row>
    <row r="885" spans="3:3" ht="15.75" customHeight="1">
      <c r="C885" s="4"/>
    </row>
    <row r="886" spans="3:3" ht="15.75" customHeight="1">
      <c r="C886" s="4"/>
    </row>
    <row r="887" spans="3:3" ht="15.75" customHeight="1">
      <c r="C887" s="4"/>
    </row>
    <row r="888" spans="3:3" ht="15.75" customHeight="1">
      <c r="C888" s="4"/>
    </row>
    <row r="889" spans="3:3" ht="15.75" customHeight="1">
      <c r="C889" s="4"/>
    </row>
    <row r="890" spans="3:3" ht="15.75" customHeight="1">
      <c r="C890" s="4"/>
    </row>
    <row r="891" spans="3:3" ht="15.75" customHeight="1">
      <c r="C891" s="4"/>
    </row>
    <row r="892" spans="3:3" ht="15.75" customHeight="1">
      <c r="C892" s="4"/>
    </row>
    <row r="893" spans="3:3" ht="15.75" customHeight="1">
      <c r="C893" s="4"/>
    </row>
    <row r="894" spans="3:3" ht="15.75" customHeight="1">
      <c r="C894" s="4"/>
    </row>
    <row r="895" spans="3:3" ht="15.75" customHeight="1">
      <c r="C895" s="4"/>
    </row>
    <row r="896" spans="3:3" ht="15.75" customHeight="1">
      <c r="C896" s="4"/>
    </row>
    <row r="897" spans="3:3" ht="15.75" customHeight="1">
      <c r="C897" s="4"/>
    </row>
    <row r="898" spans="3:3" ht="15.75" customHeight="1">
      <c r="C898" s="4"/>
    </row>
    <row r="899" spans="3:3" ht="15.75" customHeight="1">
      <c r="C899" s="4"/>
    </row>
    <row r="900" spans="3:3" ht="15.75" customHeight="1">
      <c r="C900" s="4"/>
    </row>
    <row r="901" spans="3:3" ht="15.75" customHeight="1">
      <c r="C901" s="4"/>
    </row>
    <row r="902" spans="3:3" ht="15.75" customHeight="1">
      <c r="C902" s="4"/>
    </row>
    <row r="903" spans="3:3" ht="15.75" customHeight="1">
      <c r="C903" s="4"/>
    </row>
    <row r="904" spans="3:3" ht="15.75" customHeight="1">
      <c r="C904" s="4"/>
    </row>
    <row r="905" spans="3:3" ht="15.75" customHeight="1">
      <c r="C905" s="4"/>
    </row>
    <row r="906" spans="3:3" ht="15.75" customHeight="1">
      <c r="C906" s="4"/>
    </row>
    <row r="907" spans="3:3" ht="15.75" customHeight="1">
      <c r="C907" s="4"/>
    </row>
    <row r="908" spans="3:3" ht="15.75" customHeight="1">
      <c r="C908" s="4"/>
    </row>
    <row r="909" spans="3:3" ht="15.75" customHeight="1">
      <c r="C909" s="4"/>
    </row>
    <row r="910" spans="3:3" ht="15.75" customHeight="1">
      <c r="C910" s="4"/>
    </row>
    <row r="911" spans="3:3" ht="15.75" customHeight="1">
      <c r="C911" s="4"/>
    </row>
    <row r="912" spans="3:3" ht="15.75" customHeight="1">
      <c r="C912" s="4"/>
    </row>
    <row r="913" spans="3:3" ht="15.75" customHeight="1">
      <c r="C913" s="4"/>
    </row>
    <row r="914" spans="3:3" ht="15.75" customHeight="1">
      <c r="C914" s="4"/>
    </row>
    <row r="915" spans="3:3" ht="15.75" customHeight="1">
      <c r="C915" s="4"/>
    </row>
    <row r="916" spans="3:3" ht="15.75" customHeight="1">
      <c r="C916" s="4"/>
    </row>
    <row r="917" spans="3:3" ht="15.75" customHeight="1">
      <c r="C917" s="4"/>
    </row>
    <row r="918" spans="3:3" ht="15.75" customHeight="1">
      <c r="C918" s="4"/>
    </row>
    <row r="919" spans="3:3" ht="15.75" customHeight="1">
      <c r="C919" s="4"/>
    </row>
    <row r="920" spans="3:3" ht="15.75" customHeight="1">
      <c r="C920" s="4"/>
    </row>
    <row r="921" spans="3:3" ht="15.75" customHeight="1">
      <c r="C921" s="4"/>
    </row>
    <row r="922" spans="3:3" ht="15.75" customHeight="1">
      <c r="C922" s="4"/>
    </row>
    <row r="923" spans="3:3" ht="15.75" customHeight="1">
      <c r="C923" s="4"/>
    </row>
    <row r="924" spans="3:3" ht="15.75" customHeight="1">
      <c r="C924" s="4"/>
    </row>
    <row r="925" spans="3:3" ht="15.75" customHeight="1">
      <c r="C925" s="4"/>
    </row>
    <row r="926" spans="3:3" ht="15.75" customHeight="1">
      <c r="C926" s="4"/>
    </row>
    <row r="927" spans="3:3" ht="15.75" customHeight="1">
      <c r="C927" s="4"/>
    </row>
    <row r="928" spans="3:3" ht="15.75" customHeight="1">
      <c r="C928" s="4"/>
    </row>
    <row r="929" spans="3:3" ht="15.75" customHeight="1">
      <c r="C929" s="4"/>
    </row>
    <row r="930" spans="3:3" ht="15.75" customHeight="1">
      <c r="C930" s="4"/>
    </row>
    <row r="931" spans="3:3" ht="15.75" customHeight="1">
      <c r="C931" s="4"/>
    </row>
    <row r="932" spans="3:3" ht="15.75" customHeight="1">
      <c r="C932" s="4"/>
    </row>
    <row r="933" spans="3:3" ht="15.75" customHeight="1">
      <c r="C933" s="4"/>
    </row>
    <row r="934" spans="3:3" ht="15.75" customHeight="1">
      <c r="C934" s="4"/>
    </row>
    <row r="935" spans="3:3" ht="15.75" customHeight="1">
      <c r="C935" s="4"/>
    </row>
    <row r="936" spans="3:3" ht="15.75" customHeight="1">
      <c r="C936" s="4"/>
    </row>
    <row r="937" spans="3:3" ht="15.75" customHeight="1">
      <c r="C937" s="4"/>
    </row>
    <row r="938" spans="3:3" ht="15.75" customHeight="1">
      <c r="C938" s="4"/>
    </row>
    <row r="939" spans="3:3" ht="15.75" customHeight="1">
      <c r="C939" s="4"/>
    </row>
    <row r="940" spans="3:3" ht="15.75" customHeight="1">
      <c r="C940" s="4"/>
    </row>
    <row r="941" spans="3:3" ht="15.75" customHeight="1">
      <c r="C941" s="4"/>
    </row>
    <row r="942" spans="3:3" ht="15.75" customHeight="1">
      <c r="C942" s="4"/>
    </row>
    <row r="943" spans="3:3" ht="15.75" customHeight="1">
      <c r="C943" s="4"/>
    </row>
    <row r="944" spans="3:3" ht="15.75" customHeight="1">
      <c r="C944" s="4"/>
    </row>
    <row r="945" spans="3:3" ht="15.75" customHeight="1">
      <c r="C945" s="4"/>
    </row>
    <row r="946" spans="3:3" ht="15.75" customHeight="1">
      <c r="C946" s="4"/>
    </row>
    <row r="947" spans="3:3" ht="15.75" customHeight="1">
      <c r="C947" s="4"/>
    </row>
    <row r="948" spans="3:3" ht="15.75" customHeight="1">
      <c r="C948" s="4"/>
    </row>
    <row r="949" spans="3:3" ht="15.75" customHeight="1">
      <c r="C949" s="4"/>
    </row>
    <row r="950" spans="3:3" ht="15.75" customHeight="1">
      <c r="C950" s="4"/>
    </row>
    <row r="951" spans="3:3" ht="15.75" customHeight="1">
      <c r="C951" s="4"/>
    </row>
    <row r="952" spans="3:3" ht="15.75" customHeight="1">
      <c r="C952" s="4"/>
    </row>
    <row r="953" spans="3:3" ht="15.75" customHeight="1">
      <c r="C953" s="4"/>
    </row>
    <row r="954" spans="3:3" ht="15.75" customHeight="1">
      <c r="C954" s="4"/>
    </row>
    <row r="955" spans="3:3" ht="15.75" customHeight="1">
      <c r="C955" s="4"/>
    </row>
    <row r="956" spans="3:3" ht="15.75" customHeight="1">
      <c r="C956" s="4"/>
    </row>
    <row r="957" spans="3:3" ht="15.75" customHeight="1">
      <c r="C957" s="4"/>
    </row>
    <row r="958" spans="3:3" ht="15.75" customHeight="1">
      <c r="C958" s="4"/>
    </row>
    <row r="959" spans="3:3" ht="15.75" customHeight="1">
      <c r="C959" s="4"/>
    </row>
    <row r="960" spans="3:3" ht="15.75" customHeight="1">
      <c r="C960" s="4"/>
    </row>
    <row r="961" spans="3:3" ht="15.75" customHeight="1">
      <c r="C961" s="4"/>
    </row>
    <row r="962" spans="3:3" ht="15.75" customHeight="1">
      <c r="C962" s="4"/>
    </row>
    <row r="963" spans="3:3" ht="15.75" customHeight="1">
      <c r="C963" s="4"/>
    </row>
    <row r="964" spans="3:3" ht="15.75" customHeight="1">
      <c r="C964" s="4"/>
    </row>
    <row r="965" spans="3:3" ht="15.75" customHeight="1">
      <c r="C965" s="4"/>
    </row>
    <row r="966" spans="3:3" ht="15.75" customHeight="1">
      <c r="C966" s="4"/>
    </row>
    <row r="967" spans="3:3" ht="15.75" customHeight="1">
      <c r="C967" s="4"/>
    </row>
    <row r="968" spans="3:3" ht="15.75" customHeight="1">
      <c r="C968" s="4"/>
    </row>
    <row r="969" spans="3:3" ht="15.75" customHeight="1">
      <c r="C969" s="4"/>
    </row>
    <row r="970" spans="3:3" ht="15.75" customHeight="1">
      <c r="C970" s="4"/>
    </row>
    <row r="971" spans="3:3" ht="15.75" customHeight="1">
      <c r="C971" s="4"/>
    </row>
    <row r="972" spans="3:3" ht="15.75" customHeight="1">
      <c r="C972" s="4"/>
    </row>
    <row r="973" spans="3:3" ht="15.75" customHeight="1">
      <c r="C973" s="4"/>
    </row>
    <row r="974" spans="3:3" ht="15.75" customHeight="1">
      <c r="C974" s="4"/>
    </row>
    <row r="975" spans="3:3" ht="15.75" customHeight="1">
      <c r="C975" s="4"/>
    </row>
    <row r="976" spans="3:3" ht="15.75" customHeight="1">
      <c r="C976" s="4"/>
    </row>
    <row r="977" spans="3:3" ht="15.75" customHeight="1">
      <c r="C977" s="4"/>
    </row>
    <row r="978" spans="3:3" ht="15.75" customHeight="1">
      <c r="C978" s="4"/>
    </row>
    <row r="979" spans="3:3" ht="15.75" customHeight="1">
      <c r="C979" s="4"/>
    </row>
    <row r="980" spans="3:3" ht="15.75" customHeight="1">
      <c r="C980" s="4"/>
    </row>
    <row r="981" spans="3:3" ht="15.75" customHeight="1">
      <c r="C981" s="4"/>
    </row>
    <row r="982" spans="3:3" ht="15.75" customHeight="1">
      <c r="C982" s="4"/>
    </row>
    <row r="983" spans="3:3" ht="15.75" customHeight="1">
      <c r="C983" s="4"/>
    </row>
    <row r="984" spans="3:3" ht="15.75" customHeight="1">
      <c r="C984" s="4"/>
    </row>
    <row r="985" spans="3:3" ht="15.75" customHeight="1">
      <c r="C985" s="4"/>
    </row>
    <row r="986" spans="3:3" ht="15.75" customHeight="1">
      <c r="C986" s="4"/>
    </row>
    <row r="987" spans="3:3" ht="15.75" customHeight="1">
      <c r="C987" s="4"/>
    </row>
    <row r="988" spans="3:3" ht="15.75" customHeight="1">
      <c r="C988" s="4"/>
    </row>
    <row r="989" spans="3:3" ht="15.75" customHeight="1">
      <c r="C989" s="4"/>
    </row>
    <row r="990" spans="3:3" ht="15.75" customHeight="1">
      <c r="C990" s="4"/>
    </row>
    <row r="991" spans="3:3" ht="15.75" customHeight="1">
      <c r="C991" s="4"/>
    </row>
    <row r="992" spans="3:3" ht="15.75" customHeight="1">
      <c r="C992" s="4"/>
    </row>
    <row r="993" spans="3:3" ht="15.75" customHeight="1">
      <c r="C993" s="4"/>
    </row>
    <row r="994" spans="3:3" ht="15.75" customHeight="1">
      <c r="C994" s="4"/>
    </row>
    <row r="995" spans="3:3" ht="15.75" customHeight="1">
      <c r="C995" s="4"/>
    </row>
    <row r="996" spans="3:3" ht="15.75" customHeight="1">
      <c r="C996" s="4"/>
    </row>
    <row r="997" spans="3:3" ht="15.75" customHeight="1">
      <c r="C997" s="4"/>
    </row>
  </sheetData>
  <mergeCells count="3">
    <mergeCell ref="A1:P3"/>
    <mergeCell ref="S20:S22"/>
    <mergeCell ref="B88:Q90"/>
  </mergeCells>
  <conditionalFormatting sqref="C6:C7">
    <cfRule type="colorScale" priority="2">
      <colorScale>
        <cfvo type="min"/>
        <cfvo type="max"/>
        <color rgb="FFFFFFFF"/>
        <color rgb="FF57BB8A"/>
      </colorScale>
    </cfRule>
  </conditionalFormatting>
  <conditionalFormatting sqref="D6:D7">
    <cfRule type="colorScale" priority="3">
      <colorScale>
        <cfvo type="min"/>
        <cfvo type="max"/>
        <color rgb="FFFFFFFF"/>
        <color rgb="FF57BB8A"/>
      </colorScale>
    </cfRule>
  </conditionalFormatting>
  <conditionalFormatting sqref="D31:D53">
    <cfRule type="colorScale" priority="17">
      <colorScale>
        <cfvo type="min"/>
        <cfvo type="max"/>
        <color rgb="FFFFFFFF"/>
        <color rgb="FF57BB8A"/>
      </colorScale>
    </cfRule>
  </conditionalFormatting>
  <conditionalFormatting sqref="D25:E28 F26:F27">
    <cfRule type="colorScale" priority="23">
      <colorScale>
        <cfvo type="min"/>
        <cfvo type="max"/>
        <color rgb="FFFFFFFF"/>
        <color rgb="FF57BB8A"/>
      </colorScale>
    </cfRule>
  </conditionalFormatting>
  <conditionalFormatting sqref="D20:F21 G20">
    <cfRule type="colorScale" priority="3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5:E28">
    <cfRule type="colorScale" priority="24">
      <colorScale>
        <cfvo type="min"/>
        <cfvo type="max"/>
        <color rgb="FFFFFFFF"/>
        <color rgb="FF57BB8A"/>
      </colorScale>
    </cfRule>
  </conditionalFormatting>
  <conditionalFormatting sqref="E31:E53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6:F7">
    <cfRule type="colorScale" priority="32">
      <colorScale>
        <cfvo type="min"/>
        <cfvo type="max"/>
        <color rgb="FFFFFFFF"/>
        <color rgb="FF57BB8A"/>
      </colorScale>
    </cfRule>
  </conditionalFormatting>
  <conditionalFormatting sqref="F6:F7">
    <cfRule type="colorScale" priority="33">
      <colorScale>
        <cfvo type="min"/>
        <cfvo type="max"/>
        <color rgb="FFFFFFFF"/>
        <color rgb="FF57BB8A"/>
      </colorScale>
    </cfRule>
  </conditionalFormatting>
  <conditionalFormatting sqref="F25:F28">
    <cfRule type="colorScale" priority="25">
      <colorScale>
        <cfvo type="min"/>
        <cfvo type="max"/>
        <color rgb="FFFFFFFF"/>
        <color rgb="FF57BB8A"/>
      </colorScale>
    </cfRule>
  </conditionalFormatting>
  <conditionalFormatting sqref="G6:G7">
    <cfRule type="colorScale" priority="4">
      <colorScale>
        <cfvo type="min"/>
        <cfvo type="max"/>
        <color rgb="FFFFFFFF"/>
        <color rgb="FF57BB8A"/>
      </colorScale>
    </cfRule>
  </conditionalFormatting>
  <conditionalFormatting sqref="G20:G21">
    <cfRule type="colorScale" priority="29">
      <colorScale>
        <cfvo type="min"/>
        <cfvo type="max"/>
        <color rgb="FFFFFFFF"/>
        <color rgb="FF57BB8A"/>
      </colorScale>
    </cfRule>
  </conditionalFormatting>
  <conditionalFormatting sqref="G25:G28">
    <cfRule type="colorScale" priority="26">
      <colorScale>
        <cfvo type="min"/>
        <cfvo type="max"/>
        <color rgb="FFFFFFFF"/>
        <color rgb="FF57BB8A"/>
      </colorScale>
    </cfRule>
  </conditionalFormatting>
  <conditionalFormatting sqref="G31:G53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5:H28 J25">
    <cfRule type="colorScale" priority="27">
      <colorScale>
        <cfvo type="min"/>
        <cfvo type="max"/>
        <color rgb="FFFFFFFF"/>
        <color rgb="FF57BB8A"/>
      </colorScale>
    </cfRule>
  </conditionalFormatting>
  <conditionalFormatting sqref="H31:H53">
    <cfRule type="colorScale" priority="20">
      <colorScale>
        <cfvo type="min"/>
        <cfvo type="max"/>
        <color rgb="FFFFFFFF"/>
        <color rgb="FF57BB8A"/>
      </colorScale>
    </cfRule>
  </conditionalFormatting>
  <conditionalFormatting sqref="I25:I28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1:I52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7:L17">
    <cfRule type="colorScale" priority="3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0:N20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:N21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2:N2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6:J7">
    <cfRule type="colorScale" priority="5">
      <colorScale>
        <cfvo type="min"/>
        <cfvo type="max"/>
        <color rgb="FFFFFFFF"/>
        <color rgb="FF57BB8A"/>
      </colorScale>
    </cfRule>
  </conditionalFormatting>
  <conditionalFormatting sqref="J31:J38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5:K26">
    <cfRule type="colorScale" priority="3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:K7">
    <cfRule type="colorScale" priority="6">
      <colorScale>
        <cfvo type="min"/>
        <cfvo type="max"/>
        <color rgb="FFFFFFFF"/>
        <color rgb="FF57BB8A"/>
      </colorScale>
    </cfRule>
  </conditionalFormatting>
  <conditionalFormatting sqref="K31:K3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6:M7 P6:U7">
    <cfRule type="colorScale" priority="7">
      <colorScale>
        <cfvo type="min"/>
        <cfvo type="max"/>
        <color rgb="FFFFFFFF"/>
        <color rgb="FF57BB8A"/>
      </colorScale>
    </cfRule>
  </conditionalFormatting>
  <conditionalFormatting sqref="L31:M38">
    <cfRule type="colorScale" priority="2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25:N27">
    <cfRule type="colorScale" priority="3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6:N7">
    <cfRule type="colorScale" priority="8">
      <colorScale>
        <cfvo type="min"/>
        <cfvo type="max"/>
        <color rgb="FFFFFFFF"/>
        <color rgb="FF57BB8A"/>
      </colorScale>
    </cfRule>
  </conditionalFormatting>
  <conditionalFormatting sqref="O6:O7">
    <cfRule type="colorScale" priority="9">
      <colorScale>
        <cfvo type="min"/>
        <cfvo type="max"/>
        <color rgb="FFFFFFFF"/>
        <color rgb="FFE67C73"/>
      </colorScale>
    </cfRule>
  </conditionalFormatting>
  <conditionalFormatting sqref="P20:R20 O17">
    <cfRule type="colorScale" priority="15">
      <colorScale>
        <cfvo type="min"/>
        <cfvo type="max"/>
        <color rgb="FFFFFFFF"/>
        <color rgb="FF57BB8A"/>
      </colorScale>
    </cfRule>
  </conditionalFormatting>
  <conditionalFormatting sqref="P22:R22 R20">
    <cfRule type="colorScale" priority="16">
      <colorScale>
        <cfvo type="min"/>
        <cfvo type="max"/>
        <color rgb="FFFFFFFF"/>
        <color rgb="FFE67C73"/>
      </colorScale>
    </cfRule>
  </conditionalFormatting>
  <conditionalFormatting sqref="R31:R37 X31:X37 AD31:AD37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0:R47 X48:X4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1:S47">
    <cfRule type="colorScale" priority="3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31:X37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88" r:id="rId1" xr:uid="{D60EBF34-8E1E-48D2-86AF-BAE5FD604FCB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6D686-709E-4318-937E-4B0C86ED449E}">
  <sheetPr>
    <outlinePr summaryBelow="0" summaryRight="0"/>
  </sheetPr>
  <dimension ref="A2:R115"/>
  <sheetViews>
    <sheetView showGridLines="0" topLeftCell="A31" workbookViewId="0"/>
  </sheetViews>
  <sheetFormatPr defaultColWidth="14.44140625" defaultRowHeight="15" customHeight="1"/>
  <cols>
    <col min="1" max="1" width="12.5546875" customWidth="1"/>
    <col min="3" max="3" width="23" customWidth="1"/>
    <col min="6" max="6" width="19.109375" customWidth="1"/>
    <col min="7" max="7" width="20.33203125" customWidth="1"/>
    <col min="11" max="11" width="15.5546875" customWidth="1"/>
    <col min="12" max="12" width="16.88671875" customWidth="1"/>
  </cols>
  <sheetData>
    <row r="2" spans="1:6">
      <c r="A2" s="106" t="s">
        <v>151</v>
      </c>
      <c r="B2" s="106" t="s">
        <v>152</v>
      </c>
      <c r="C2" s="106" t="s">
        <v>153</v>
      </c>
      <c r="D2" s="106" t="s">
        <v>154</v>
      </c>
      <c r="E2" s="106" t="s">
        <v>33</v>
      </c>
      <c r="F2" s="106" t="s">
        <v>155</v>
      </c>
    </row>
    <row r="3" spans="1:6">
      <c r="B3" s="106" t="s">
        <v>156</v>
      </c>
      <c r="C3" s="10" t="s">
        <v>157</v>
      </c>
      <c r="D3" s="10">
        <v>10087</v>
      </c>
      <c r="E3" s="49"/>
      <c r="F3" s="16">
        <v>1E-3</v>
      </c>
    </row>
    <row r="4" spans="1:6">
      <c r="B4" s="106" t="s">
        <v>156</v>
      </c>
      <c r="C4" s="10" t="s">
        <v>135</v>
      </c>
      <c r="D4" s="10">
        <v>29498</v>
      </c>
      <c r="E4" s="33">
        <f>(D4/D3)^(1/7)-1</f>
        <v>0.1656704654927168</v>
      </c>
      <c r="F4" s="16">
        <v>0.36599999999999999</v>
      </c>
    </row>
    <row r="5" spans="1:6">
      <c r="B5" s="106" t="s">
        <v>158</v>
      </c>
      <c r="C5" s="10" t="s">
        <v>103</v>
      </c>
      <c r="D5" s="10">
        <v>220772</v>
      </c>
      <c r="E5" s="33">
        <f>(D5/D4)^(1/14)-1</f>
        <v>0.1546208274650529</v>
      </c>
      <c r="F5" s="16">
        <v>0.497</v>
      </c>
    </row>
    <row r="6" spans="1:6">
      <c r="B6" s="106" t="s">
        <v>158</v>
      </c>
      <c r="C6" s="10" t="s">
        <v>101</v>
      </c>
      <c r="D6" s="10">
        <v>256912</v>
      </c>
      <c r="E6" s="33">
        <f>(D6/D5)-1</f>
        <v>0.16369829507365075</v>
      </c>
      <c r="F6" s="16">
        <v>0.51400000000000001</v>
      </c>
    </row>
    <row r="7" spans="1:6">
      <c r="C7" s="5" t="s">
        <v>159</v>
      </c>
      <c r="D7" s="5">
        <v>188521</v>
      </c>
      <c r="E7" s="37">
        <v>0.1401</v>
      </c>
      <c r="F7" s="69">
        <v>0.54249999999999998</v>
      </c>
    </row>
    <row r="9" spans="1:6">
      <c r="B9" s="106" t="s">
        <v>160</v>
      </c>
      <c r="C9" s="106" t="s">
        <v>161</v>
      </c>
    </row>
    <row r="10" spans="1:6">
      <c r="B10" s="106" t="s">
        <v>120</v>
      </c>
      <c r="C10" s="49">
        <v>0.36940000000000001</v>
      </c>
    </row>
    <row r="11" spans="1:6">
      <c r="B11" s="106" t="s">
        <v>117</v>
      </c>
      <c r="C11" s="49">
        <v>0.30730000000000002</v>
      </c>
    </row>
    <row r="12" spans="1:6">
      <c r="B12" s="106" t="s">
        <v>132</v>
      </c>
      <c r="C12" s="49">
        <v>0.1026</v>
      </c>
    </row>
    <row r="13" spans="1:6">
      <c r="B13" s="106" t="s">
        <v>123</v>
      </c>
      <c r="C13" s="49">
        <v>9.6000000000000002E-2</v>
      </c>
    </row>
    <row r="14" spans="1:6">
      <c r="B14" s="106" t="s">
        <v>162</v>
      </c>
      <c r="C14" s="49">
        <v>0.12479999999999999</v>
      </c>
    </row>
    <row r="16" spans="1:6">
      <c r="B16" s="5" t="s">
        <v>163</v>
      </c>
      <c r="C16" s="37">
        <f>SUM(C10:C14)</f>
        <v>1.0001</v>
      </c>
    </row>
    <row r="18" spans="1:12">
      <c r="A18" s="106" t="s">
        <v>163</v>
      </c>
      <c r="B18" s="106" t="s">
        <v>164</v>
      </c>
      <c r="C18" s="107" t="s">
        <v>1</v>
      </c>
      <c r="D18" s="108"/>
      <c r="E18" s="109"/>
      <c r="F18" s="106" t="s">
        <v>165</v>
      </c>
      <c r="G18" s="106" t="s">
        <v>166</v>
      </c>
      <c r="I18" s="106" t="s">
        <v>167</v>
      </c>
      <c r="J18" s="106" t="s">
        <v>168</v>
      </c>
      <c r="K18" s="106" t="s">
        <v>33</v>
      </c>
    </row>
    <row r="19" spans="1:12">
      <c r="B19" s="4">
        <v>1</v>
      </c>
      <c r="C19" s="110" t="s">
        <v>169</v>
      </c>
      <c r="D19" s="2"/>
      <c r="E19" s="2"/>
      <c r="F19" s="68">
        <v>24381</v>
      </c>
      <c r="G19" s="69">
        <f t="shared" ref="G19:G27" si="0">F19/$F$29</f>
        <v>0.12932708118946329</v>
      </c>
      <c r="I19" s="10" t="s">
        <v>170</v>
      </c>
      <c r="J19" s="33">
        <v>0.59399999999999997</v>
      </c>
      <c r="K19" s="69">
        <v>0.13239999999999999</v>
      </c>
    </row>
    <row r="20" spans="1:12">
      <c r="B20" s="4">
        <v>2</v>
      </c>
      <c r="C20" s="111" t="s">
        <v>171</v>
      </c>
      <c r="D20" s="2"/>
      <c r="E20" s="2"/>
      <c r="F20" s="68">
        <v>16723</v>
      </c>
      <c r="G20" s="69">
        <f t="shared" si="0"/>
        <v>8.8705827436585644E-2</v>
      </c>
      <c r="I20" s="10" t="s">
        <v>172</v>
      </c>
      <c r="J20" s="33">
        <v>0.40600000000000003</v>
      </c>
    </row>
    <row r="21" spans="1:12">
      <c r="B21" s="4">
        <v>3</v>
      </c>
      <c r="C21" s="110" t="s">
        <v>173</v>
      </c>
      <c r="D21" s="2"/>
      <c r="E21" s="2"/>
      <c r="F21" s="68">
        <v>14115</v>
      </c>
      <c r="G21" s="69">
        <f t="shared" si="0"/>
        <v>7.4871898239993212E-2</v>
      </c>
    </row>
    <row r="22" spans="1:12">
      <c r="B22" s="4">
        <v>4</v>
      </c>
      <c r="C22" s="110" t="s">
        <v>174</v>
      </c>
      <c r="D22" s="2"/>
      <c r="E22" s="2"/>
      <c r="F22" s="68">
        <v>12475</v>
      </c>
      <c r="G22" s="69">
        <f t="shared" si="0"/>
        <v>6.6172648285080793E-2</v>
      </c>
    </row>
    <row r="23" spans="1:12">
      <c r="B23" s="4">
        <v>5</v>
      </c>
      <c r="C23" s="110" t="s">
        <v>175</v>
      </c>
      <c r="D23" s="2"/>
      <c r="E23" s="2"/>
      <c r="F23" s="68">
        <v>11825</v>
      </c>
      <c r="G23" s="69">
        <f t="shared" si="0"/>
        <v>6.2724774827341109E-2</v>
      </c>
    </row>
    <row r="24" spans="1:12">
      <c r="B24" s="4">
        <v>6</v>
      </c>
      <c r="C24" s="110" t="s">
        <v>176</v>
      </c>
      <c r="D24" s="2"/>
      <c r="E24" s="2"/>
      <c r="F24" s="68">
        <v>11733</v>
      </c>
      <c r="G24" s="69">
        <f t="shared" si="0"/>
        <v>6.2236768122553333E-2</v>
      </c>
    </row>
    <row r="25" spans="1:12">
      <c r="B25" s="4">
        <v>7</v>
      </c>
      <c r="C25" s="110" t="s">
        <v>177</v>
      </c>
      <c r="D25" s="2"/>
      <c r="E25" s="2"/>
      <c r="F25" s="68">
        <v>10799</v>
      </c>
      <c r="G25" s="69">
        <f t="shared" si="0"/>
        <v>5.7282439184816625E-2</v>
      </c>
      <c r="I25" s="106" t="s">
        <v>178</v>
      </c>
      <c r="J25" s="106" t="s">
        <v>1</v>
      </c>
      <c r="K25" s="112" t="s">
        <v>179</v>
      </c>
      <c r="L25" s="106" t="s">
        <v>180</v>
      </c>
    </row>
    <row r="26" spans="1:12">
      <c r="B26" s="4">
        <v>8</v>
      </c>
      <c r="C26" s="110" t="s">
        <v>181</v>
      </c>
      <c r="D26" s="2"/>
      <c r="E26" s="2"/>
      <c r="F26" s="68">
        <v>9997</v>
      </c>
      <c r="G26" s="69">
        <f t="shared" si="0"/>
        <v>5.3028293780036283E-2</v>
      </c>
      <c r="J26" s="55" t="s">
        <v>31</v>
      </c>
      <c r="K26" s="113">
        <v>21772</v>
      </c>
      <c r="L26" s="114">
        <v>18095</v>
      </c>
    </row>
    <row r="27" spans="1:12">
      <c r="B27" s="4" t="s">
        <v>182</v>
      </c>
      <c r="C27" s="110" t="s">
        <v>162</v>
      </c>
      <c r="D27" s="2"/>
      <c r="E27" s="2"/>
      <c r="F27" s="68">
        <f>F29-SUM(F19:F26)</f>
        <v>76474</v>
      </c>
      <c r="G27" s="69">
        <f t="shared" si="0"/>
        <v>0.4056502689341297</v>
      </c>
      <c r="J27" s="55" t="s">
        <v>183</v>
      </c>
      <c r="K27" s="115">
        <v>12952</v>
      </c>
      <c r="L27" s="116">
        <v>11763</v>
      </c>
    </row>
    <row r="28" spans="1:12">
      <c r="B28" s="4"/>
      <c r="C28" s="2"/>
      <c r="D28" s="2"/>
      <c r="E28" s="2"/>
      <c r="F28" s="68"/>
    </row>
    <row r="29" spans="1:12">
      <c r="B29" s="5">
        <v>32</v>
      </c>
      <c r="C29" s="5" t="s">
        <v>163</v>
      </c>
      <c r="F29" s="68">
        <v>188522</v>
      </c>
    </row>
    <row r="44" spans="1:13">
      <c r="A44" s="106" t="s">
        <v>184</v>
      </c>
      <c r="B44" s="106" t="s">
        <v>1</v>
      </c>
      <c r="C44" s="112" t="s">
        <v>185</v>
      </c>
      <c r="E44" s="106" t="s">
        <v>1</v>
      </c>
      <c r="F44" s="112" t="s">
        <v>186</v>
      </c>
      <c r="H44" s="106" t="s">
        <v>1</v>
      </c>
      <c r="I44" s="112" t="s">
        <v>43</v>
      </c>
      <c r="L44" s="106" t="s">
        <v>1</v>
      </c>
      <c r="M44" s="112" t="s">
        <v>41</v>
      </c>
    </row>
    <row r="45" spans="1:13">
      <c r="A45" s="106" t="s">
        <v>34</v>
      </c>
      <c r="B45" s="55" t="s">
        <v>31</v>
      </c>
      <c r="C45" s="117">
        <v>7.9413926143670766E-2</v>
      </c>
      <c r="E45" s="55" t="s">
        <v>31</v>
      </c>
      <c r="F45" s="118">
        <v>29.6</v>
      </c>
      <c r="H45" s="55" t="s">
        <v>31</v>
      </c>
      <c r="I45" s="119">
        <v>72.400000000000006</v>
      </c>
      <c r="L45" s="55" t="s">
        <v>31</v>
      </c>
      <c r="M45" s="120">
        <v>104.5</v>
      </c>
    </row>
    <row r="46" spans="1:13">
      <c r="B46" s="55" t="s">
        <v>183</v>
      </c>
      <c r="C46" s="121">
        <v>4.7791846819024091E-2</v>
      </c>
      <c r="E46" s="55" t="s">
        <v>183</v>
      </c>
      <c r="F46" s="122">
        <v>29.97</v>
      </c>
      <c r="H46" s="55" t="s">
        <v>183</v>
      </c>
      <c r="I46" s="122">
        <v>65</v>
      </c>
      <c r="L46" s="55" t="s">
        <v>183</v>
      </c>
      <c r="M46" s="122">
        <v>95.33</v>
      </c>
    </row>
    <row r="60" spans="1:10">
      <c r="A60" s="106" t="s">
        <v>184</v>
      </c>
      <c r="B60" s="106" t="s">
        <v>1</v>
      </c>
      <c r="C60" s="112" t="s">
        <v>44</v>
      </c>
      <c r="E60" s="106" t="s">
        <v>187</v>
      </c>
      <c r="F60" s="106" t="s">
        <v>1</v>
      </c>
      <c r="G60" s="112" t="s">
        <v>188</v>
      </c>
      <c r="I60" s="106" t="s">
        <v>1</v>
      </c>
      <c r="J60" s="112" t="s">
        <v>189</v>
      </c>
    </row>
    <row r="61" spans="1:10">
      <c r="A61" s="106" t="s">
        <v>35</v>
      </c>
      <c r="B61" s="55" t="s">
        <v>31</v>
      </c>
      <c r="C61" s="123">
        <v>2.5099999999999998</v>
      </c>
      <c r="E61" s="5"/>
      <c r="F61" s="55" t="s">
        <v>31</v>
      </c>
      <c r="G61" s="29">
        <v>7.5</v>
      </c>
      <c r="I61" s="55" t="s">
        <v>31</v>
      </c>
      <c r="J61" s="124">
        <v>0.16637798306389531</v>
      </c>
    </row>
    <row r="62" spans="1:10">
      <c r="B62" s="55" t="s">
        <v>183</v>
      </c>
      <c r="C62" s="125">
        <v>2.14</v>
      </c>
      <c r="F62" s="55" t="s">
        <v>183</v>
      </c>
      <c r="G62" s="126">
        <v>6.94</v>
      </c>
      <c r="I62" s="55" t="s">
        <v>183</v>
      </c>
      <c r="J62" s="127">
        <v>0.1139124033860876</v>
      </c>
    </row>
    <row r="74" spans="1:18">
      <c r="A74" s="106" t="s">
        <v>190</v>
      </c>
      <c r="B74" s="106" t="s">
        <v>191</v>
      </c>
      <c r="C74" s="106" t="s">
        <v>1</v>
      </c>
      <c r="D74" s="106" t="s">
        <v>192</v>
      </c>
      <c r="E74" s="106" t="s">
        <v>193</v>
      </c>
      <c r="F74" s="106" t="s">
        <v>179</v>
      </c>
      <c r="G74" s="106" t="s">
        <v>180</v>
      </c>
      <c r="H74" s="106" t="s">
        <v>194</v>
      </c>
      <c r="I74" s="106" t="s">
        <v>195</v>
      </c>
      <c r="J74" s="106" t="s">
        <v>14</v>
      </c>
      <c r="K74" s="106" t="s">
        <v>185</v>
      </c>
      <c r="L74" s="106" t="s">
        <v>44</v>
      </c>
      <c r="M74" s="106" t="s">
        <v>186</v>
      </c>
      <c r="N74" s="106" t="s">
        <v>43</v>
      </c>
      <c r="O74" s="106" t="s">
        <v>41</v>
      </c>
      <c r="P74" s="106" t="s">
        <v>196</v>
      </c>
      <c r="Q74" s="106" t="s">
        <v>188</v>
      </c>
      <c r="R74" s="106" t="s">
        <v>189</v>
      </c>
    </row>
    <row r="75" spans="1:18">
      <c r="B75" s="9">
        <v>540755</v>
      </c>
      <c r="C75" s="6" t="s">
        <v>197</v>
      </c>
      <c r="D75" s="9">
        <v>194.05</v>
      </c>
      <c r="E75" s="7">
        <f ca="1">IFERROR(__xludf.DUMMYFUNCTION("GOOGLEFINANCE(C75,""marketcap"")/10000000"),64254.9)</f>
        <v>64254.9</v>
      </c>
      <c r="F75" s="6">
        <v>36592</v>
      </c>
      <c r="G75" s="10">
        <v>43925</v>
      </c>
      <c r="H75" s="10">
        <v>6313</v>
      </c>
      <c r="I75" s="10">
        <v>877</v>
      </c>
      <c r="J75" s="10">
        <v>29517</v>
      </c>
      <c r="K75" s="16">
        <f t="shared" ref="K75:K78" si="1">H75/F75</f>
        <v>0.17252404897245299</v>
      </c>
      <c r="L75" s="54">
        <v>2.61</v>
      </c>
      <c r="M75" s="51">
        <v>1.2</v>
      </c>
      <c r="N75" s="51">
        <v>91.4</v>
      </c>
      <c r="O75" s="51">
        <v>109.31</v>
      </c>
      <c r="P75" s="54">
        <v>2.48</v>
      </c>
      <c r="Q75" s="54">
        <v>1.22</v>
      </c>
      <c r="R75" s="33">
        <f t="shared" ref="R75:R78" si="2">H75/(J75+I75)</f>
        <v>0.20770546818451011</v>
      </c>
    </row>
    <row r="76" spans="1:18">
      <c r="B76" s="9">
        <v>540716</v>
      </c>
      <c r="C76" s="6" t="s">
        <v>31</v>
      </c>
      <c r="D76" s="9">
        <v>1409.4</v>
      </c>
      <c r="E76" s="7">
        <f ca="1">IFERROR(__xludf.DUMMYFUNCTION("GOOGLEFINANCE(C76,""marketcap"")/10000000"),94258.0345378)</f>
        <v>94258.034537800006</v>
      </c>
      <c r="F76" s="6">
        <v>21772</v>
      </c>
      <c r="G76" s="10">
        <v>18095</v>
      </c>
      <c r="H76" s="10">
        <v>1729</v>
      </c>
      <c r="I76" s="10">
        <v>491</v>
      </c>
      <c r="J76" s="10">
        <v>9901</v>
      </c>
      <c r="K76" s="16">
        <f t="shared" si="1"/>
        <v>7.9413926143670766E-2</v>
      </c>
      <c r="L76" s="54">
        <v>2.5099999999999998</v>
      </c>
      <c r="M76" s="51">
        <v>29.6</v>
      </c>
      <c r="N76" s="51">
        <v>72.400000000000006</v>
      </c>
      <c r="O76" s="51">
        <v>104.5</v>
      </c>
      <c r="P76" s="54">
        <v>0</v>
      </c>
      <c r="Q76" s="54">
        <v>7.5</v>
      </c>
      <c r="R76" s="33">
        <f t="shared" si="2"/>
        <v>0.16637798306389531</v>
      </c>
    </row>
    <row r="77" spans="1:18">
      <c r="B77" s="9">
        <v>540769</v>
      </c>
      <c r="C77" s="6" t="s">
        <v>198</v>
      </c>
      <c r="D77" s="9">
        <v>119.35</v>
      </c>
      <c r="E77" s="7">
        <f ca="1">IFERROR(__xludf.DUMMYFUNCTION("GOOGLEFINANCE(C77,""marketcap"")/10000000"),30936.2374291)</f>
        <v>30936.237429100001</v>
      </c>
      <c r="F77" s="6">
        <v>38791</v>
      </c>
      <c r="G77" s="10">
        <v>37720</v>
      </c>
      <c r="H77" s="10">
        <v>1055</v>
      </c>
      <c r="I77" s="10">
        <v>824</v>
      </c>
      <c r="J77" s="10">
        <v>19505</v>
      </c>
      <c r="K77" s="16">
        <f t="shared" si="1"/>
        <v>2.7197030238972957E-2</v>
      </c>
      <c r="L77" s="54">
        <v>1.91</v>
      </c>
      <c r="M77" s="51">
        <v>19.27</v>
      </c>
      <c r="N77" s="51">
        <v>95.58</v>
      </c>
      <c r="O77" s="51">
        <v>117.15</v>
      </c>
      <c r="P77" s="54">
        <v>0.88</v>
      </c>
      <c r="Q77" s="54">
        <v>1.87</v>
      </c>
      <c r="R77" s="33">
        <f t="shared" si="2"/>
        <v>5.1896305770082148E-2</v>
      </c>
    </row>
    <row r="78" spans="1:18">
      <c r="B78" s="9">
        <v>543412</v>
      </c>
      <c r="C78" s="6" t="s">
        <v>183</v>
      </c>
      <c r="D78" s="9">
        <v>640.04999999999995</v>
      </c>
      <c r="E78" s="7">
        <f ca="1">IFERROR(__xludf.DUMMYFUNCTION("GOOGLEFINANCE(C78,""marketcap"")/10000000"),28497.03345)</f>
        <v>28497.033449999999</v>
      </c>
      <c r="F78" s="6">
        <v>12952</v>
      </c>
      <c r="G78" s="10">
        <v>11763</v>
      </c>
      <c r="H78" s="10">
        <v>619</v>
      </c>
      <c r="I78" s="10">
        <v>582</v>
      </c>
      <c r="J78" s="10">
        <v>4852</v>
      </c>
      <c r="K78" s="16">
        <f t="shared" si="1"/>
        <v>4.7791846819024091E-2</v>
      </c>
      <c r="L78" s="54">
        <v>2.14</v>
      </c>
      <c r="M78" s="51">
        <v>29.97</v>
      </c>
      <c r="N78" s="51">
        <v>65</v>
      </c>
      <c r="O78" s="51">
        <v>95.33</v>
      </c>
      <c r="P78" s="54">
        <v>0</v>
      </c>
      <c r="Q78" s="54">
        <v>6.94</v>
      </c>
      <c r="R78" s="33">
        <f t="shared" si="2"/>
        <v>0.1139124033860876</v>
      </c>
    </row>
    <row r="80" spans="1:18">
      <c r="A80" s="106" t="s">
        <v>199</v>
      </c>
      <c r="B80" s="106" t="s">
        <v>164</v>
      </c>
      <c r="C80" s="107" t="s">
        <v>1</v>
      </c>
      <c r="D80" s="108"/>
      <c r="E80" s="109"/>
      <c r="F80" s="106" t="s">
        <v>200</v>
      </c>
      <c r="G80" s="106" t="s">
        <v>201</v>
      </c>
    </row>
    <row r="81" spans="2:7">
      <c r="B81" s="4">
        <v>1</v>
      </c>
      <c r="C81" s="110" t="s">
        <v>169</v>
      </c>
      <c r="D81" s="2"/>
      <c r="E81" s="2"/>
      <c r="F81" s="68">
        <v>24381</v>
      </c>
      <c r="G81" s="22">
        <f t="shared" ref="G81:G112" si="3">F81/$F$114</f>
        <v>0.12932708118946329</v>
      </c>
    </row>
    <row r="82" spans="2:7">
      <c r="B82" s="4">
        <v>2</v>
      </c>
      <c r="C82" s="110" t="s">
        <v>171</v>
      </c>
      <c r="D82" s="2"/>
      <c r="E82" s="2"/>
      <c r="F82" s="68">
        <v>16723</v>
      </c>
      <c r="G82" s="22">
        <f t="shared" si="3"/>
        <v>8.8705827436585644E-2</v>
      </c>
    </row>
    <row r="83" spans="2:7">
      <c r="B83" s="4">
        <v>3</v>
      </c>
      <c r="C83" s="110" t="s">
        <v>173</v>
      </c>
      <c r="D83" s="2"/>
      <c r="E83" s="2"/>
      <c r="F83" s="68">
        <v>14115</v>
      </c>
      <c r="G83" s="22">
        <f t="shared" si="3"/>
        <v>7.4871898239993212E-2</v>
      </c>
    </row>
    <row r="84" spans="2:7">
      <c r="B84" s="4">
        <v>4</v>
      </c>
      <c r="C84" s="110" t="s">
        <v>174</v>
      </c>
      <c r="D84" s="2"/>
      <c r="E84" s="2"/>
      <c r="F84" s="68">
        <v>12475</v>
      </c>
      <c r="G84" s="22">
        <f t="shared" si="3"/>
        <v>6.6172648285080793E-2</v>
      </c>
    </row>
    <row r="85" spans="2:7">
      <c r="B85" s="4">
        <v>5</v>
      </c>
      <c r="C85" s="110" t="s">
        <v>175</v>
      </c>
      <c r="D85" s="2"/>
      <c r="E85" s="2"/>
      <c r="F85" s="68">
        <v>11825</v>
      </c>
      <c r="G85" s="22">
        <f t="shared" si="3"/>
        <v>6.2724774827341109E-2</v>
      </c>
    </row>
    <row r="86" spans="2:7">
      <c r="B86" s="4">
        <v>6</v>
      </c>
      <c r="C86" s="110" t="s">
        <v>176</v>
      </c>
      <c r="D86" s="2"/>
      <c r="E86" s="2"/>
      <c r="F86" s="68">
        <v>11733</v>
      </c>
      <c r="G86" s="22">
        <f t="shared" si="3"/>
        <v>6.2236768122553333E-2</v>
      </c>
    </row>
    <row r="87" spans="2:7">
      <c r="B87" s="4">
        <v>7</v>
      </c>
      <c r="C87" s="110" t="s">
        <v>177</v>
      </c>
      <c r="D87" s="2"/>
      <c r="E87" s="2"/>
      <c r="F87" s="68">
        <v>10799</v>
      </c>
      <c r="G87" s="22">
        <f t="shared" si="3"/>
        <v>5.7282439184816625E-2</v>
      </c>
    </row>
    <row r="88" spans="2:7">
      <c r="B88" s="4">
        <v>8</v>
      </c>
      <c r="C88" s="110" t="s">
        <v>181</v>
      </c>
      <c r="D88" s="2"/>
      <c r="E88" s="2"/>
      <c r="F88" s="68">
        <v>9997</v>
      </c>
      <c r="G88" s="22">
        <f t="shared" si="3"/>
        <v>5.3028293780036283E-2</v>
      </c>
    </row>
    <row r="89" spans="2:7">
      <c r="B89" s="4">
        <v>9</v>
      </c>
      <c r="C89" s="110" t="s">
        <v>202</v>
      </c>
      <c r="D89" s="2"/>
      <c r="E89" s="2"/>
      <c r="F89" s="68">
        <v>8950</v>
      </c>
      <c r="G89" s="22">
        <f t="shared" si="3"/>
        <v>4.7474565302723287E-2</v>
      </c>
    </row>
    <row r="90" spans="2:7">
      <c r="B90" s="4">
        <v>10</v>
      </c>
      <c r="C90" s="110" t="s">
        <v>203</v>
      </c>
      <c r="D90" s="2"/>
      <c r="E90" s="2"/>
      <c r="F90" s="68">
        <v>8246</v>
      </c>
      <c r="G90" s="22">
        <f t="shared" si="3"/>
        <v>4.3740253126956008E-2</v>
      </c>
    </row>
    <row r="91" spans="2:7">
      <c r="B91" s="4">
        <v>11</v>
      </c>
      <c r="C91" s="110" t="s">
        <v>204</v>
      </c>
      <c r="D91" s="2"/>
      <c r="E91" s="2"/>
      <c r="F91" s="68">
        <v>7513</v>
      </c>
      <c r="G91" s="22">
        <f t="shared" si="3"/>
        <v>3.9852112750766486E-2</v>
      </c>
    </row>
    <row r="92" spans="2:7">
      <c r="B92" s="4">
        <v>12</v>
      </c>
      <c r="C92" s="110" t="s">
        <v>205</v>
      </c>
      <c r="D92" s="2"/>
      <c r="E92" s="2"/>
      <c r="F92" s="68">
        <v>6738</v>
      </c>
      <c r="G92" s="22">
        <f t="shared" si="3"/>
        <v>3.5741186704999948E-2</v>
      </c>
    </row>
    <row r="93" spans="2:7">
      <c r="B93" s="4">
        <v>13</v>
      </c>
      <c r="C93" s="110" t="s">
        <v>206</v>
      </c>
      <c r="D93" s="2"/>
      <c r="E93" s="2"/>
      <c r="F93" s="68">
        <v>6409</v>
      </c>
      <c r="G93" s="22">
        <f t="shared" si="3"/>
        <v>3.3996032293313244E-2</v>
      </c>
    </row>
    <row r="94" spans="2:7">
      <c r="B94" s="4">
        <v>14</v>
      </c>
      <c r="C94" s="110" t="s">
        <v>207</v>
      </c>
      <c r="D94" s="2"/>
      <c r="E94" s="2"/>
      <c r="F94" s="68">
        <v>5368</v>
      </c>
      <c r="G94" s="22">
        <f t="shared" si="3"/>
        <v>2.8474130340225542E-2</v>
      </c>
    </row>
    <row r="95" spans="2:7">
      <c r="B95" s="4">
        <v>15</v>
      </c>
      <c r="C95" s="110" t="s">
        <v>208</v>
      </c>
      <c r="D95" s="2"/>
      <c r="E95" s="2"/>
      <c r="F95" s="68">
        <v>4908</v>
      </c>
      <c r="G95" s="22">
        <f t="shared" si="3"/>
        <v>2.6034096816286694E-2</v>
      </c>
    </row>
    <row r="96" spans="2:7">
      <c r="B96" s="4">
        <v>16</v>
      </c>
      <c r="C96" s="110" t="s">
        <v>209</v>
      </c>
      <c r="D96" s="2"/>
      <c r="E96" s="2"/>
      <c r="F96" s="68">
        <v>4245</v>
      </c>
      <c r="G96" s="22">
        <f t="shared" si="3"/>
        <v>2.2517265889392221E-2</v>
      </c>
    </row>
    <row r="97" spans="2:7">
      <c r="B97" s="4">
        <v>17</v>
      </c>
      <c r="C97" s="110" t="s">
        <v>210</v>
      </c>
      <c r="D97" s="2"/>
      <c r="E97" s="2"/>
      <c r="F97" s="68">
        <v>3338</v>
      </c>
      <c r="G97" s="22">
        <f t="shared" si="3"/>
        <v>1.770615631066931E-2</v>
      </c>
    </row>
    <row r="98" spans="2:7">
      <c r="B98" s="4">
        <v>18</v>
      </c>
      <c r="C98" s="110" t="s">
        <v>211</v>
      </c>
      <c r="D98" s="2"/>
      <c r="E98" s="2"/>
      <c r="F98" s="68">
        <v>3287</v>
      </c>
      <c r="G98" s="22">
        <f t="shared" si="3"/>
        <v>1.7435630854754351E-2</v>
      </c>
    </row>
    <row r="99" spans="2:7">
      <c r="B99" s="4">
        <v>19</v>
      </c>
      <c r="C99" s="110" t="s">
        <v>212</v>
      </c>
      <c r="D99" s="2"/>
      <c r="E99" s="2"/>
      <c r="F99" s="68">
        <v>2990</v>
      </c>
      <c r="G99" s="22">
        <f t="shared" si="3"/>
        <v>1.586021790560253E-2</v>
      </c>
    </row>
    <row r="100" spans="2:7">
      <c r="B100" s="4">
        <v>20</v>
      </c>
      <c r="C100" s="110" t="s">
        <v>213</v>
      </c>
      <c r="D100" s="2"/>
      <c r="E100" s="2"/>
      <c r="F100" s="68">
        <v>2293</v>
      </c>
      <c r="G100" s="22">
        <f t="shared" si="3"/>
        <v>1.216303667476475E-2</v>
      </c>
    </row>
    <row r="101" spans="2:7">
      <c r="B101" s="4">
        <v>21</v>
      </c>
      <c r="C101" s="110" t="s">
        <v>214</v>
      </c>
      <c r="D101" s="2"/>
      <c r="E101" s="2"/>
      <c r="F101" s="68">
        <v>2088</v>
      </c>
      <c r="G101" s="22">
        <f t="shared" si="3"/>
        <v>1.1075630430400695E-2</v>
      </c>
    </row>
    <row r="102" spans="2:7">
      <c r="B102" s="4">
        <v>22</v>
      </c>
      <c r="C102" s="110" t="s">
        <v>215</v>
      </c>
      <c r="D102" s="2"/>
      <c r="E102" s="2"/>
      <c r="F102" s="68">
        <v>1877</v>
      </c>
      <c r="G102" s="22">
        <f t="shared" si="3"/>
        <v>9.9563976618113528E-3</v>
      </c>
    </row>
    <row r="103" spans="2:7">
      <c r="B103" s="4">
        <v>23</v>
      </c>
      <c r="C103" s="110" t="s">
        <v>216</v>
      </c>
      <c r="D103" s="2"/>
      <c r="E103" s="2"/>
      <c r="F103" s="68">
        <v>1773</v>
      </c>
      <c r="G103" s="22">
        <f t="shared" si="3"/>
        <v>9.4047379085730048E-3</v>
      </c>
    </row>
    <row r="104" spans="2:7">
      <c r="B104" s="4">
        <v>24</v>
      </c>
      <c r="C104" s="110" t="s">
        <v>217</v>
      </c>
      <c r="D104" s="2"/>
      <c r="E104" s="2"/>
      <c r="F104" s="68">
        <v>1503</v>
      </c>
      <c r="G104" s="22">
        <f t="shared" si="3"/>
        <v>7.9725443184349831E-3</v>
      </c>
    </row>
    <row r="105" spans="2:7">
      <c r="B105" s="4">
        <v>25</v>
      </c>
      <c r="C105" s="110" t="s">
        <v>218</v>
      </c>
      <c r="D105" s="2"/>
      <c r="E105" s="2"/>
      <c r="F105" s="68">
        <v>1197</v>
      </c>
      <c r="G105" s="22">
        <f t="shared" si="3"/>
        <v>6.3493915829452262E-3</v>
      </c>
    </row>
    <row r="106" spans="2:7">
      <c r="B106" s="4">
        <v>26</v>
      </c>
      <c r="C106" s="110" t="s">
        <v>219</v>
      </c>
      <c r="D106" s="2"/>
      <c r="E106" s="2"/>
      <c r="F106" s="68">
        <v>1016</v>
      </c>
      <c r="G106" s="22">
        <f t="shared" si="3"/>
        <v>5.3892914354823308E-3</v>
      </c>
    </row>
    <row r="107" spans="2:7">
      <c r="B107" s="4">
        <v>27</v>
      </c>
      <c r="C107" s="110" t="s">
        <v>220</v>
      </c>
      <c r="D107" s="2"/>
      <c r="E107" s="2"/>
      <c r="F107" s="68">
        <v>930</v>
      </c>
      <c r="G107" s="22">
        <f t="shared" si="3"/>
        <v>4.9331112549198504E-3</v>
      </c>
    </row>
    <row r="108" spans="2:7">
      <c r="B108" s="4">
        <v>28</v>
      </c>
      <c r="C108" s="110" t="s">
        <v>221</v>
      </c>
      <c r="D108" s="2"/>
      <c r="E108" s="2"/>
      <c r="F108" s="68">
        <v>769</v>
      </c>
      <c r="G108" s="22">
        <f t="shared" si="3"/>
        <v>4.0790995215412521E-3</v>
      </c>
    </row>
    <row r="109" spans="2:7">
      <c r="B109" s="4">
        <v>29</v>
      </c>
      <c r="C109" s="110" t="s">
        <v>222</v>
      </c>
      <c r="D109" s="2"/>
      <c r="E109" s="2"/>
      <c r="F109" s="68">
        <v>495</v>
      </c>
      <c r="G109" s="22">
        <f t="shared" si="3"/>
        <v>2.6256882485863717E-3</v>
      </c>
    </row>
    <row r="110" spans="2:7">
      <c r="B110" s="4">
        <v>30</v>
      </c>
      <c r="C110" s="110" t="s">
        <v>223</v>
      </c>
      <c r="D110" s="2"/>
      <c r="E110" s="2"/>
      <c r="F110" s="68">
        <v>365</v>
      </c>
      <c r="G110" s="22">
        <f t="shared" si="3"/>
        <v>1.9361135570384359E-3</v>
      </c>
    </row>
    <row r="111" spans="2:7">
      <c r="B111" s="4">
        <v>31</v>
      </c>
      <c r="C111" s="110" t="s">
        <v>224</v>
      </c>
      <c r="D111" s="2"/>
      <c r="E111" s="2"/>
      <c r="F111" s="68">
        <v>134</v>
      </c>
      <c r="G111" s="22">
        <f t="shared" si="3"/>
        <v>7.1079237436479559E-4</v>
      </c>
    </row>
    <row r="112" spans="2:7">
      <c r="B112" s="4">
        <v>32</v>
      </c>
      <c r="C112" s="110" t="s">
        <v>225</v>
      </c>
      <c r="D112" s="2"/>
      <c r="E112" s="2"/>
      <c r="F112" s="68">
        <v>42</v>
      </c>
      <c r="G112" s="22">
        <f t="shared" si="3"/>
        <v>2.227856695770255E-4</v>
      </c>
    </row>
    <row r="114" spans="2:7">
      <c r="B114" s="128">
        <v>31</v>
      </c>
      <c r="C114" s="129" t="s">
        <v>226</v>
      </c>
      <c r="D114" s="129"/>
      <c r="E114" s="129"/>
      <c r="F114" s="130">
        <f>SUM(F81:F112)</f>
        <v>188522</v>
      </c>
      <c r="G114" s="129"/>
    </row>
    <row r="115" spans="2:7">
      <c r="B115" s="131"/>
      <c r="C115" s="129" t="s">
        <v>227</v>
      </c>
      <c r="D115" s="131"/>
      <c r="E115" s="131"/>
      <c r="F115" s="131">
        <v>165360</v>
      </c>
      <c r="G115" s="22">
        <f>(F114/F115)-1</f>
        <v>0.14007014997581035</v>
      </c>
    </row>
  </sheetData>
  <autoFilter ref="A80:G112" xr:uid="{00000000-0009-0000-0000-000002000000}">
    <sortState xmlns:xlrd2="http://schemas.microsoft.com/office/spreadsheetml/2017/richdata2" ref="A80:G112">
      <sortCondition descending="1" ref="F80:F112"/>
    </sortState>
  </autoFilter>
  <mergeCells count="44">
    <mergeCell ref="C111:E111"/>
    <mergeCell ref="C112:E112"/>
    <mergeCell ref="C105:E105"/>
    <mergeCell ref="C106:E106"/>
    <mergeCell ref="C107:E107"/>
    <mergeCell ref="C108:E108"/>
    <mergeCell ref="C109:E109"/>
    <mergeCell ref="C110:E110"/>
    <mergeCell ref="C99:E99"/>
    <mergeCell ref="C100:E100"/>
    <mergeCell ref="C101:E101"/>
    <mergeCell ref="C102:E102"/>
    <mergeCell ref="C103:E103"/>
    <mergeCell ref="C104:E104"/>
    <mergeCell ref="C93:E93"/>
    <mergeCell ref="C94:E94"/>
    <mergeCell ref="C95:E95"/>
    <mergeCell ref="C96:E96"/>
    <mergeCell ref="C97:E97"/>
    <mergeCell ref="C98:E98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24:E24"/>
    <mergeCell ref="C25:E25"/>
    <mergeCell ref="C26:E26"/>
    <mergeCell ref="C27:E27"/>
    <mergeCell ref="C28:E28"/>
    <mergeCell ref="C80:E80"/>
    <mergeCell ref="C18:E18"/>
    <mergeCell ref="C19:E19"/>
    <mergeCell ref="C20:E20"/>
    <mergeCell ref="C21:E21"/>
    <mergeCell ref="C22:E22"/>
    <mergeCell ref="C23:E23"/>
  </mergeCells>
  <conditionalFormatting sqref="D3:D6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4:E6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75:E78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3:F6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9:F29 F81:F112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75:F78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5:G78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1:G11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75:H78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75:I78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75:J78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5:K27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75:K78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5:L27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75:L7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75:M78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75:N78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75:O78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75:P78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75:Q78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75:R78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ICICIGI</vt:lpstr>
      <vt:lpstr>GENERALINSURANCE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2024-11-08T08:28:12Z</dcterms:created>
  <dcterms:modified xsi:type="dcterms:W3CDTF">2024-11-08T08:29:03Z</dcterms:modified>
</cp:coreProperties>
</file>