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458875B5-581E-4430-A77B-BCC17F0017E3}" xr6:coauthVersionLast="47" xr6:coauthVersionMax="47" xr10:uidLastSave="{00000000-0000-0000-0000-000000000000}"/>
  <bookViews>
    <workbookView xWindow="-108" yWindow="-108" windowWidth="23256" windowHeight="12456" xr2:uid="{84FD2B96-114E-41EF-AAD5-1107DF0324D5}"/>
  </bookViews>
  <sheets>
    <sheet name="LalPathla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N57" i="1"/>
  <c r="F57" i="1"/>
  <c r="N56" i="1"/>
  <c r="F56" i="1"/>
  <c r="R55" i="1"/>
  <c r="O55" i="1"/>
  <c r="N55" i="1"/>
  <c r="P55" i="1" s="1"/>
  <c r="M55" i="1"/>
  <c r="L55" i="1"/>
  <c r="F55" i="1"/>
  <c r="R54" i="1"/>
  <c r="N54" i="1"/>
  <c r="P54" i="1" s="1"/>
  <c r="M54" i="1"/>
  <c r="L54" i="1"/>
  <c r="F54" i="1"/>
  <c r="R53" i="1"/>
  <c r="P53" i="1"/>
  <c r="O53" i="1"/>
  <c r="N53" i="1"/>
  <c r="M53" i="1"/>
  <c r="L53" i="1"/>
  <c r="F53" i="1"/>
  <c r="R52" i="1"/>
  <c r="N52" i="1"/>
  <c r="P52" i="1" s="1"/>
  <c r="M52" i="1"/>
  <c r="L52" i="1"/>
  <c r="F52" i="1"/>
  <c r="R51" i="1"/>
  <c r="N51" i="1"/>
  <c r="P51" i="1" s="1"/>
  <c r="M51" i="1"/>
  <c r="L51" i="1"/>
  <c r="F51" i="1"/>
  <c r="R50" i="1"/>
  <c r="P50" i="1"/>
  <c r="O50" i="1"/>
  <c r="N50" i="1"/>
  <c r="M50" i="1"/>
  <c r="L50" i="1"/>
  <c r="F50" i="1"/>
  <c r="R49" i="1"/>
  <c r="N49" i="1"/>
  <c r="P49" i="1" s="1"/>
  <c r="M49" i="1"/>
  <c r="L49" i="1"/>
  <c r="F49" i="1"/>
  <c r="F40" i="1" s="1"/>
  <c r="R48" i="1"/>
  <c r="P48" i="1"/>
  <c r="O48" i="1"/>
  <c r="N48" i="1"/>
  <c r="M48" i="1"/>
  <c r="L48" i="1"/>
  <c r="F48" i="1"/>
  <c r="F41" i="1" s="1"/>
  <c r="R47" i="1"/>
  <c r="O47" i="1"/>
  <c r="N47" i="1"/>
  <c r="P47" i="1" s="1"/>
  <c r="M47" i="1"/>
  <c r="L47" i="1"/>
  <c r="L41" i="1" s="1"/>
  <c r="F47" i="1"/>
  <c r="R46" i="1"/>
  <c r="P46" i="1"/>
  <c r="P42" i="1" s="1"/>
  <c r="N46" i="1"/>
  <c r="N42" i="1" s="1"/>
  <c r="M46" i="1"/>
  <c r="L46" i="1"/>
  <c r="L42" i="1" s="1"/>
  <c r="F46" i="1"/>
  <c r="F42" i="1" s="1"/>
  <c r="P45" i="1"/>
  <c r="O45" i="1"/>
  <c r="N45" i="1"/>
  <c r="E45" i="1"/>
  <c r="D45" i="1"/>
  <c r="F45" i="1" s="1"/>
  <c r="R42" i="1"/>
  <c r="Q42" i="1"/>
  <c r="M42" i="1"/>
  <c r="K42" i="1"/>
  <c r="J42" i="1"/>
  <c r="I42" i="1"/>
  <c r="H42" i="1"/>
  <c r="G42" i="1"/>
  <c r="E42" i="1"/>
  <c r="D42" i="1"/>
  <c r="C42" i="1"/>
  <c r="R41" i="1"/>
  <c r="Q41" i="1"/>
  <c r="M41" i="1"/>
  <c r="K41" i="1"/>
  <c r="J41" i="1"/>
  <c r="I41" i="1"/>
  <c r="H41" i="1"/>
  <c r="G41" i="1"/>
  <c r="E41" i="1"/>
  <c r="D41" i="1"/>
  <c r="C41" i="1"/>
  <c r="R40" i="1"/>
  <c r="Q40" i="1"/>
  <c r="M40" i="1"/>
  <c r="L40" i="1"/>
  <c r="K40" i="1"/>
  <c r="J40" i="1"/>
  <c r="I40" i="1"/>
  <c r="H40" i="1"/>
  <c r="G40" i="1"/>
  <c r="E40" i="1"/>
  <c r="D40" i="1"/>
  <c r="C40" i="1"/>
  <c r="P37" i="1"/>
  <c r="Q35" i="1"/>
  <c r="N35" i="1"/>
  <c r="G45" i="1" s="1"/>
  <c r="D32" i="1"/>
  <c r="E32" i="1" s="1"/>
  <c r="C32" i="1"/>
  <c r="S31" i="1"/>
  <c r="R31" i="1"/>
  <c r="U31" i="1" s="1"/>
  <c r="D31" i="1"/>
  <c r="C31" i="1"/>
  <c r="E31" i="1" s="1"/>
  <c r="N30" i="1"/>
  <c r="M30" i="1"/>
  <c r="O30" i="1" s="1"/>
  <c r="I30" i="1"/>
  <c r="H30" i="1"/>
  <c r="J30" i="1" s="1"/>
  <c r="D30" i="1"/>
  <c r="E30" i="1" s="1"/>
  <c r="C30" i="1"/>
  <c r="U29" i="1"/>
  <c r="N29" i="1"/>
  <c r="M29" i="1"/>
  <c r="O29" i="1" s="1"/>
  <c r="I29" i="1"/>
  <c r="J29" i="1" s="1"/>
  <c r="H29" i="1"/>
  <c r="E29" i="1"/>
  <c r="U28" i="1"/>
  <c r="O28" i="1"/>
  <c r="J28" i="1"/>
  <c r="E28" i="1"/>
  <c r="U27" i="1"/>
  <c r="O27" i="1"/>
  <c r="J27" i="1"/>
  <c r="E27" i="1"/>
  <c r="U26" i="1"/>
  <c r="O26" i="1"/>
  <c r="J26" i="1"/>
  <c r="E26" i="1"/>
  <c r="U25" i="1"/>
  <c r="O25" i="1"/>
  <c r="J25" i="1"/>
  <c r="E25" i="1"/>
  <c r="U24" i="1"/>
  <c r="T24" i="1"/>
  <c r="O24" i="1"/>
  <c r="J24" i="1"/>
  <c r="E24" i="1"/>
  <c r="G21" i="1"/>
  <c r="D17" i="1"/>
  <c r="D16" i="1" s="1"/>
  <c r="C17" i="1"/>
  <c r="C16" i="1" s="1"/>
  <c r="C15" i="1" s="1"/>
  <c r="C12" i="1"/>
  <c r="S9" i="1"/>
  <c r="R9" i="1"/>
  <c r="Q9" i="1"/>
  <c r="O9" i="1"/>
  <c r="L9" i="1"/>
  <c r="K9" i="1"/>
  <c r="J9" i="1"/>
  <c r="I9" i="1"/>
  <c r="H9" i="1"/>
  <c r="G9" i="1"/>
  <c r="E9" i="1"/>
  <c r="D9" i="1"/>
  <c r="C9" i="1"/>
  <c r="B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3" i="1"/>
  <c r="F5" i="1" s="1"/>
  <c r="E3" i="1"/>
  <c r="E5" i="1" s="1"/>
  <c r="D3" i="1"/>
  <c r="C3" i="1"/>
  <c r="P9" i="1" s="1"/>
  <c r="P41" i="1" l="1"/>
  <c r="P40" i="1"/>
  <c r="G20" i="1"/>
  <c r="D15" i="1"/>
  <c r="E16" i="1"/>
  <c r="M45" i="1"/>
  <c r="L45" i="1"/>
  <c r="R45" i="1"/>
  <c r="G3" i="1"/>
  <c r="E17" i="1"/>
  <c r="E21" i="1" s="1"/>
  <c r="F21" i="1" s="1"/>
  <c r="F17" i="1" s="1"/>
  <c r="T27" i="1"/>
  <c r="Q37" i="1"/>
  <c r="O46" i="1"/>
  <c r="O54" i="1"/>
  <c r="O52" i="1"/>
  <c r="T26" i="1"/>
  <c r="O51" i="1"/>
  <c r="D4" i="1"/>
  <c r="D5" i="1" s="1"/>
  <c r="C5" i="1"/>
  <c r="F9" i="1"/>
  <c r="T28" i="1"/>
  <c r="N40" i="1"/>
  <c r="N41" i="1"/>
  <c r="O49" i="1"/>
  <c r="T25" i="1"/>
  <c r="T29" i="1"/>
  <c r="T31" i="1"/>
  <c r="N9" i="1" l="1"/>
  <c r="G5" i="1"/>
  <c r="O42" i="1"/>
  <c r="O41" i="1"/>
  <c r="O40" i="1"/>
  <c r="F16" i="1"/>
  <c r="E15" i="1"/>
  <c r="M9" i="1"/>
  <c r="R35" i="1"/>
  <c r="R37" i="1" s="1"/>
  <c r="S35" i="1" s="1"/>
  <c r="J17" i="1"/>
  <c r="H17" i="1"/>
  <c r="I17" i="1" s="1"/>
  <c r="G17" i="1"/>
  <c r="H16" i="1" l="1"/>
  <c r="I16" i="1" s="1"/>
  <c r="J16" i="1"/>
  <c r="F15" i="1"/>
  <c r="K17" i="1"/>
  <c r="G16" i="1"/>
  <c r="M17" i="1"/>
  <c r="J15" i="1" l="1"/>
  <c r="H15" i="1"/>
  <c r="I15" i="1" s="1"/>
  <c r="N16" i="1"/>
  <c r="M16" i="1"/>
  <c r="K16" i="1"/>
  <c r="L16" i="1" s="1"/>
  <c r="G15" i="1"/>
  <c r="L17" i="1"/>
  <c r="N17" i="1" s="1"/>
  <c r="E12" i="1" s="1"/>
  <c r="F12" i="1" s="1"/>
  <c r="K15" i="1" l="1"/>
  <c r="L15" i="1" s="1"/>
  <c r="N15" i="1" s="1"/>
  <c r="M15" i="1"/>
</calcChain>
</file>

<file path=xl/sharedStrings.xml><?xml version="1.0" encoding="utf-8"?>
<sst xmlns="http://schemas.openxmlformats.org/spreadsheetml/2006/main" count="219" uniqueCount="153">
  <si>
    <t>MARKET</t>
  </si>
  <si>
    <t>INCOME-STAT</t>
  </si>
  <si>
    <t>BALANCE-SHEET</t>
  </si>
  <si>
    <t>CASHFLOW</t>
  </si>
  <si>
    <t>COMPANY</t>
  </si>
  <si>
    <t>LALPATHLAB</t>
  </si>
  <si>
    <t>PRICE</t>
  </si>
  <si>
    <t>MCAP</t>
  </si>
  <si>
    <t>SALES</t>
  </si>
  <si>
    <t>PROFIT</t>
  </si>
  <si>
    <t>Trail_EPS</t>
  </si>
  <si>
    <t>EQUITY</t>
  </si>
  <si>
    <t>TOTALEQ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</si>
  <si>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</si>
  <si>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</si>
  <si>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</si>
  <si>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</si>
  <si>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</si>
  <si>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</si>
  <si>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</si>
  <si>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</si>
  <si>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</si>
  <si>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</si>
  <si>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</si>
  <si>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NET CASHFLOW</t>
  </si>
  <si>
    <t>PPE</t>
  </si>
  <si>
    <t>CYEAR</t>
  </si>
  <si>
    <t>PREVIOUS YEAR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</si>
  <si>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</si>
  <si>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</si>
  <si>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</si>
  <si>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</si>
  <si>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</si>
  <si>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</si>
  <si>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</si>
  <si>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</si>
  <si>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</si>
  <si>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</si>
  <si>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</si>
  <si>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</si>
  <si>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</si>
  <si>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</si>
  <si>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ROCE</t>
  </si>
  <si>
    <t>ROA</t>
  </si>
  <si>
    <t>TRAIL_PE</t>
  </si>
  <si>
    <t>YIELD</t>
  </si>
  <si>
    <t>BOOKVALUE</t>
  </si>
  <si>
    <t>PBV</t>
  </si>
  <si>
    <t>OCFR</t>
  </si>
  <si>
    <t>CFD</t>
  </si>
  <si>
    <t>FCF (INC R)</t>
  </si>
  <si>
    <t>Company</t>
  </si>
  <si>
    <t>Price</t>
  </si>
  <si>
    <t>STR. WEIGHTAGE</t>
  </si>
  <si>
    <t>FACTOR</t>
  </si>
  <si>
    <t>TECH. WEIGHT</t>
  </si>
  <si>
    <t>ESTIMATE</t>
  </si>
  <si>
    <t>Year</t>
  </si>
  <si>
    <t>LABS</t>
  </si>
  <si>
    <t>Total Income</t>
  </si>
  <si>
    <t>Net Profit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</si>
  <si>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</si>
  <si>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</si>
  <si>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</si>
  <si>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</si>
  <si>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</si>
  <si>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</si>
  <si>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</si>
  <si>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EST_FY_35</t>
  </si>
  <si>
    <t>ETR_FY_30</t>
  </si>
  <si>
    <t>EST_FY_26</t>
  </si>
  <si>
    <t>GR ESTIMATE</t>
  </si>
  <si>
    <t>MARGIN</t>
  </si>
  <si>
    <t>LONGTERM</t>
  </si>
  <si>
    <t>CY YEAR</t>
  </si>
  <si>
    <t>Quarterly</t>
  </si>
  <si>
    <t>RESULT</t>
  </si>
  <si>
    <t>Q1_FY26</t>
  </si>
  <si>
    <t>Q1_FY25</t>
  </si>
  <si>
    <t>Growth</t>
  </si>
  <si>
    <t>Q4_FY25</t>
  </si>
  <si>
    <t>Q4_FY24</t>
  </si>
  <si>
    <t>FY25</t>
  </si>
  <si>
    <t>FY24</t>
  </si>
  <si>
    <t>MAJORCOST</t>
  </si>
  <si>
    <t>SHARE</t>
  </si>
  <si>
    <t>Revenue</t>
  </si>
  <si>
    <t>MATERIAL</t>
  </si>
  <si>
    <t>Expense</t>
  </si>
  <si>
    <t>OTHER COST</t>
  </si>
  <si>
    <t>Finance</t>
  </si>
  <si>
    <t>EMPLOYEE</t>
  </si>
  <si>
    <t>EBITDA</t>
  </si>
  <si>
    <t>Profit</t>
  </si>
  <si>
    <t>FEES</t>
  </si>
  <si>
    <t>D&amp;A</t>
  </si>
  <si>
    <t>EBITDA %</t>
  </si>
  <si>
    <t>TOTAL COST</t>
  </si>
  <si>
    <t>Trend</t>
  </si>
  <si>
    <t>H1_FY25</t>
  </si>
  <si>
    <t>9M_FY25</t>
  </si>
  <si>
    <t>EST_FY_2026</t>
  </si>
  <si>
    <t>YEAR</t>
  </si>
  <si>
    <t>Q2_FY25</t>
  </si>
  <si>
    <t>Q3_FY25</t>
  </si>
  <si>
    <t>TRAIL_EPS</t>
  </si>
  <si>
    <t>EPS_25</t>
  </si>
  <si>
    <t>T_EPS_26</t>
  </si>
  <si>
    <t>F_EPS_FY_26</t>
  </si>
  <si>
    <t>F_PEG</t>
  </si>
  <si>
    <t>Sales</t>
  </si>
  <si>
    <t>TRAILEPS</t>
  </si>
  <si>
    <t>PE_24</t>
  </si>
  <si>
    <t>F_PE26</t>
  </si>
  <si>
    <t>NPM %</t>
  </si>
  <si>
    <t>Equity</t>
  </si>
  <si>
    <t>Reserves</t>
  </si>
  <si>
    <t>LOW PRICE</t>
  </si>
  <si>
    <t>HIGH PRICE</t>
  </si>
  <si>
    <t>LPE</t>
  </si>
  <si>
    <t>HPE</t>
  </si>
  <si>
    <t>LBV</t>
  </si>
  <si>
    <t>HBV</t>
  </si>
  <si>
    <t>Dividend</t>
  </si>
  <si>
    <t>dividend in %</t>
  </si>
  <si>
    <t>9 Yr.Growth</t>
  </si>
  <si>
    <t>5 Year Gr.</t>
  </si>
  <si>
    <t>Cy.Year</t>
  </si>
  <si>
    <t>ACTUAL</t>
  </si>
  <si>
    <t>labs</t>
  </si>
  <si>
    <t>Tr.fy_2026</t>
  </si>
  <si>
    <t>fy_2025</t>
  </si>
  <si>
    <t>fy_2024</t>
  </si>
  <si>
    <t>fy_2023</t>
  </si>
  <si>
    <t>fy_2022</t>
  </si>
  <si>
    <t>fy_2021</t>
  </si>
  <si>
    <t>fy_2020</t>
  </si>
  <si>
    <t>fy_2019</t>
  </si>
  <si>
    <t>fy_2018</t>
  </si>
  <si>
    <t>IPO</t>
  </si>
  <si>
    <t>fy_2017</t>
  </si>
  <si>
    <t>fy_2016</t>
  </si>
  <si>
    <t>fy_2015</t>
  </si>
  <si>
    <t>fy_2014</t>
  </si>
  <si>
    <t>fy_2013</t>
  </si>
  <si>
    <t>fy_2012</t>
  </si>
  <si>
    <t>SHP</t>
  </si>
  <si>
    <t>FY_22</t>
  </si>
  <si>
    <t>Q1_fy26</t>
  </si>
  <si>
    <t>Promoter</t>
  </si>
  <si>
    <t>FPI</t>
  </si>
  <si>
    <t>MF &amp; Insurance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</si>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</sst>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4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1"/>
      <color rgb="FFFFFFFF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  <scheme val="minor"/>
    </font>
    <font>
      <b/>
      <i/>
      <sz val="11"/>
      <color theme="1"/>
      <name val="Calibri"/>
    </font>
    <font>
      <i/>
      <sz val="11"/>
      <color theme="1"/>
      <name val="Arial"/>
    </font>
    <font>
      <b/>
      <sz val="11"/>
      <color rgb="FFFFFFFF"/>
      <name val="Calibri"/>
    </font>
    <font>
      <i/>
      <sz val="11"/>
      <color theme="1"/>
      <name val="Calibri"/>
    </font>
    <font>
      <b/>
      <i/>
      <sz val="10"/>
      <color theme="1"/>
      <name val="Arial"/>
      <scheme val="minor"/>
    </font>
    <font>
      <b/>
      <i/>
      <sz val="11"/>
      <color rgb="FF000000"/>
      <name val="Calibri"/>
    </font>
    <font>
      <sz val="26"/>
      <color theme="1"/>
      <name val="Arial"/>
      <scheme val="minor"/>
    </font>
    <font>
      <b/>
      <sz val="10"/>
      <color theme="1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F81BD"/>
        <bgColor rgb="FF4F81BD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84CEAA"/>
        <bgColor rgb="FF84CEAA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/>
    <xf numFmtId="0" fontId="5" fillId="0" borderId="1" xfId="0" applyFont="1" applyBorder="1"/>
    <xf numFmtId="3" fontId="3" fillId="0" borderId="1" xfId="0" applyNumberFormat="1" applyFont="1" applyBorder="1"/>
    <xf numFmtId="9" fontId="6" fillId="4" borderId="1" xfId="0" applyNumberFormat="1" applyFont="1" applyFill="1" applyBorder="1"/>
    <xf numFmtId="9" fontId="3" fillId="4" borderId="1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0" fontId="2" fillId="3" borderId="0" xfId="0" applyFont="1" applyFill="1"/>
    <xf numFmtId="9" fontId="3" fillId="0" borderId="0" xfId="0" applyNumberFormat="1" applyFont="1"/>
    <xf numFmtId="9" fontId="2" fillId="3" borderId="1" xfId="0" applyNumberFormat="1" applyFont="1" applyFill="1" applyBorder="1"/>
    <xf numFmtId="1" fontId="2" fillId="3" borderId="1" xfId="0" applyNumberFormat="1" applyFont="1" applyFill="1" applyBorder="1"/>
    <xf numFmtId="166" fontId="2" fillId="3" borderId="1" xfId="0" applyNumberFormat="1" applyFont="1" applyFill="1" applyBorder="1"/>
    <xf numFmtId="165" fontId="2" fillId="3" borderId="1" xfId="0" applyNumberFormat="1" applyFont="1" applyFill="1" applyBorder="1"/>
    <xf numFmtId="9" fontId="4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" fontId="7" fillId="4" borderId="1" xfId="0" applyNumberFormat="1" applyFont="1" applyFill="1" applyBorder="1" applyAlignment="1">
      <alignment horizontal="right"/>
    </xf>
    <xf numFmtId="1" fontId="7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8" fillId="5" borderId="3" xfId="0" applyFont="1" applyFill="1" applyBorder="1"/>
    <xf numFmtId="0" fontId="5" fillId="0" borderId="0" xfId="0" applyFont="1"/>
    <xf numFmtId="1" fontId="3" fillId="0" borderId="1" xfId="0" applyNumberFormat="1" applyFont="1" applyBorder="1" applyAlignment="1">
      <alignment horizontal="right"/>
    </xf>
    <xf numFmtId="10" fontId="4" fillId="6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3" fontId="1" fillId="7" borderId="3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1" fontId="4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165" fontId="5" fillId="0" borderId="0" xfId="0" applyNumberFormat="1" applyFont="1"/>
    <xf numFmtId="166" fontId="5" fillId="0" borderId="0" xfId="0" applyNumberFormat="1" applyFont="1"/>
    <xf numFmtId="9" fontId="1" fillId="2" borderId="3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9" fontId="1" fillId="2" borderId="3" xfId="0" applyNumberFormat="1" applyFont="1" applyFill="1" applyBorder="1"/>
    <xf numFmtId="10" fontId="1" fillId="2" borderId="3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/>
    <xf numFmtId="0" fontId="1" fillId="2" borderId="3" xfId="0" applyFont="1" applyFill="1" applyBorder="1" applyAlignment="1">
      <alignment horizontal="right"/>
    </xf>
    <xf numFmtId="0" fontId="8" fillId="3" borderId="1" xfId="0" applyFont="1" applyFill="1" applyBorder="1"/>
    <xf numFmtId="0" fontId="1" fillId="2" borderId="1" xfId="0" applyFont="1" applyFill="1" applyBorder="1" applyAlignment="1">
      <alignment horizontal="right"/>
    </xf>
    <xf numFmtId="9" fontId="5" fillId="0" borderId="1" xfId="0" applyNumberFormat="1" applyFont="1" applyBorder="1"/>
    <xf numFmtId="9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2" fontId="1" fillId="2" borderId="3" xfId="0" applyNumberFormat="1" applyFont="1" applyFill="1" applyBorder="1" applyAlignment="1">
      <alignment horizontal="right"/>
    </xf>
    <xf numFmtId="10" fontId="5" fillId="0" borderId="0" xfId="0" applyNumberFormat="1" applyFont="1"/>
    <xf numFmtId="1" fontId="1" fillId="2" borderId="3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0" fontId="10" fillId="0" borderId="5" xfId="0" applyFont="1" applyBorder="1"/>
    <xf numFmtId="9" fontId="5" fillId="0" borderId="0" xfId="0" applyNumberFormat="1" applyFont="1"/>
    <xf numFmtId="9" fontId="11" fillId="2" borderId="2" xfId="0" applyNumberFormat="1" applyFont="1" applyFill="1" applyBorder="1" applyAlignment="1">
      <alignment horizontal="right"/>
    </xf>
    <xf numFmtId="9" fontId="1" fillId="2" borderId="1" xfId="0" applyNumberFormat="1" applyFont="1" applyFill="1" applyBorder="1"/>
    <xf numFmtId="166" fontId="1" fillId="2" borderId="1" xfId="0" applyNumberFormat="1" applyFont="1" applyFill="1" applyBorder="1" applyAlignment="1">
      <alignment horizontal="center"/>
    </xf>
    <xf numFmtId="166" fontId="12" fillId="7" borderId="0" xfId="0" applyNumberFormat="1" applyFont="1" applyFill="1" applyAlignment="1">
      <alignment horizontal="center" vertical="center"/>
    </xf>
    <xf numFmtId="0" fontId="0" fillId="0" borderId="0" xfId="0"/>
    <xf numFmtId="165" fontId="5" fillId="0" borderId="1" xfId="0" applyNumberFormat="1" applyFont="1" applyBorder="1"/>
    <xf numFmtId="10" fontId="5" fillId="0" borderId="1" xfId="0" applyNumberFormat="1" applyFont="1" applyBorder="1"/>
    <xf numFmtId="1" fontId="1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/>
    <xf numFmtId="166" fontId="5" fillId="0" borderId="1" xfId="0" applyNumberFormat="1" applyFont="1" applyBorder="1"/>
    <xf numFmtId="1" fontId="5" fillId="0" borderId="0" xfId="0" applyNumberFormat="1" applyFont="1"/>
    <xf numFmtId="165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left"/>
    </xf>
    <xf numFmtId="3" fontId="5" fillId="0" borderId="0" xfId="0" applyNumberFormat="1" applyFont="1"/>
    <xf numFmtId="0" fontId="13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Share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LalPathlab!$K$61</c:f>
              <c:strCache>
                <c:ptCount val="1"/>
                <c:pt idx="0">
                  <c:v>FY_22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0F8-4E05-B95F-977F95749CE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0F8-4E05-B95F-977F95749CE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0F8-4E05-B95F-977F95749CE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C0F8-4E05-B95F-977F95749CE1}"/>
              </c:ext>
            </c:extLst>
          </c:dPt>
          <c:cat>
            <c:strRef>
              <c:f>LalPathlab!$J$62:$J$65</c:f>
              <c:strCache>
                <c:ptCount val="4"/>
                <c:pt idx="0">
                  <c:v>Promoter</c:v>
                </c:pt>
                <c:pt idx="1">
                  <c:v>FPI</c:v>
                </c:pt>
                <c:pt idx="2">
                  <c:v>MF &amp; Insurance</c:v>
                </c:pt>
                <c:pt idx="3">
                  <c:v>Retail</c:v>
                </c:pt>
              </c:strCache>
            </c:strRef>
          </c:cat>
          <c:val>
            <c:numRef>
              <c:f>LalPathlab!$K$62:$K$65</c:f>
              <c:numCache>
                <c:formatCode>0%</c:formatCode>
                <c:ptCount val="4"/>
                <c:pt idx="0">
                  <c:v>0.54600000000000004</c:v>
                </c:pt>
                <c:pt idx="1">
                  <c:v>0.26500000000000001</c:v>
                </c:pt>
                <c:pt idx="2">
                  <c:v>7.0999999999999994E-2</c:v>
                </c:pt>
                <c:pt idx="3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F8-4E05-B95F-977F9574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60</xdr:row>
      <xdr:rowOff>0</xdr:rowOff>
    </xdr:from>
    <xdr:ext cx="3514725" cy="2171700"/>
    <xdr:graphicFrame macro="">
      <xdr:nvGraphicFramePr>
        <xdr:cNvPr id="2" name="Chart 14" title="Chart">
          <a:extLst>
            <a:ext uri="{FF2B5EF4-FFF2-40B4-BE49-F238E27FC236}">
              <a16:creationId xmlns:a16="http://schemas.microsoft.com/office/drawing/2014/main" id="{A13B3F6C-E8C5-4601-A4AB-77DE388E9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962025</xdr:colOff>
      <xdr:row>59</xdr:row>
      <xdr:rowOff>200025</xdr:rowOff>
    </xdr:from>
    <xdr:ext cx="7572375" cy="30670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34B6BFF6-0882-4BCE-8E30-DAE7384037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0585" y="11370945"/>
          <a:ext cx="7572375" cy="30670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HealthCare%20Services.xlsx" TargetMode="External"/><Relationship Id="rId1" Type="http://schemas.openxmlformats.org/officeDocument/2006/relationships/externalLinkPath" Target="/Users/profi/Downloads/HealthCare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Healthcare Service Prov"/>
      <sheetName val="LalPathlab"/>
      <sheetName val="DashBoard"/>
      <sheetName val="Industry"/>
      <sheetName val="HealthCare"/>
      <sheetName val="Metropolis"/>
      <sheetName val="Thyrocare"/>
      <sheetName val="AsterDm"/>
    </sheetNames>
    <sheetDataSet>
      <sheetData sheetId="0"/>
      <sheetData sheetId="1">
        <row r="61">
          <cell r="K61" t="str">
            <v>FY_22</v>
          </cell>
        </row>
        <row r="62">
          <cell r="J62" t="str">
            <v>Promoter</v>
          </cell>
          <cell r="K62">
            <v>0.54600000000000004</v>
          </cell>
        </row>
        <row r="63">
          <cell r="J63" t="str">
            <v>FPI</v>
          </cell>
          <cell r="K63">
            <v>0.26500000000000001</v>
          </cell>
        </row>
        <row r="64">
          <cell r="J64" t="str">
            <v>MF &amp; Insurance</v>
          </cell>
          <cell r="K64">
            <v>7.0999999999999994E-2</v>
          </cell>
        </row>
        <row r="65">
          <cell r="J65" t="str">
            <v>Retail</v>
          </cell>
          <cell r="K65">
            <v>0.11799999999999999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8193-9AD8-434B-91F6-CCEEC28B9A42}">
  <sheetPr>
    <outlinePr summaryBelow="0" summaryRight="0"/>
  </sheetPr>
  <dimension ref="A1:AG950"/>
  <sheetViews>
    <sheetView showGridLines="0" tabSelected="1" workbookViewId="0"/>
  </sheetViews>
  <sheetFormatPr defaultColWidth="12.6640625" defaultRowHeight="15.75" customHeight="1" x14ac:dyDescent="0.25"/>
  <sheetData>
    <row r="1" spans="1:22" ht="15.75" customHeight="1" x14ac:dyDescent="0.3">
      <c r="A1" s="1"/>
      <c r="B1" s="2" t="s">
        <v>0</v>
      </c>
      <c r="C1" s="1"/>
      <c r="D1" s="1"/>
      <c r="E1" s="2" t="s">
        <v>1</v>
      </c>
      <c r="F1" s="1"/>
      <c r="G1" s="1"/>
      <c r="H1" s="2" t="s">
        <v>2</v>
      </c>
      <c r="I1" s="1"/>
      <c r="J1" s="1"/>
      <c r="K1" s="1"/>
      <c r="L1" s="1"/>
      <c r="M1" s="1"/>
      <c r="N1" s="1"/>
      <c r="O1" s="1"/>
      <c r="P1" s="1"/>
      <c r="Q1" s="1"/>
      <c r="R1" s="2" t="s">
        <v>3</v>
      </c>
      <c r="S1" s="1"/>
      <c r="T1" s="1"/>
      <c r="U1" s="1"/>
    </row>
    <row r="2" spans="1:22" ht="15.75" customHeigh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</row>
    <row r="3" spans="1:22" ht="15.75" customHeight="1" x14ac:dyDescent="0.3">
      <c r="A3" s="1"/>
      <c r="B3" s="3" t="s">
        <v>26</v>
      </c>
      <c r="C3" s="4">
        <f ca="1">IFERROR(__xludf.DUMMYFUNCTION("GOOGLEFINANCE(""nse:""&amp;B2,""price"")"),3315)</f>
        <v>3315</v>
      </c>
      <c r="D3" s="4">
        <f ca="1">IFERROR(__xludf.DUMMYFUNCTION("GOOGLEFINANCE(""nse:""&amp;B2,""MARKETCAP"")/10000000"),27540.26418)</f>
        <v>27540.264179999998</v>
      </c>
      <c r="E3" s="5">
        <f t="shared" ref="E3:F3" si="0">D45</f>
        <v>2529</v>
      </c>
      <c r="F3" s="5">
        <f t="shared" si="0"/>
        <v>476</v>
      </c>
      <c r="G3" s="6">
        <f>G45</f>
        <v>56.6</v>
      </c>
      <c r="H3" s="7">
        <v>83.5</v>
      </c>
      <c r="I3" s="7">
        <v>2089</v>
      </c>
      <c r="J3" s="7">
        <v>0</v>
      </c>
      <c r="K3" s="5">
        <v>158</v>
      </c>
      <c r="L3" s="5">
        <v>10</v>
      </c>
      <c r="M3" s="5">
        <v>1363</v>
      </c>
      <c r="N3" s="7">
        <v>402</v>
      </c>
      <c r="O3" s="7">
        <v>2717</v>
      </c>
      <c r="P3" s="7">
        <v>510</v>
      </c>
      <c r="Q3" s="7">
        <v>88</v>
      </c>
      <c r="R3" s="8">
        <v>569</v>
      </c>
      <c r="S3" s="8">
        <v>-303</v>
      </c>
      <c r="T3" s="8">
        <v>-334</v>
      </c>
      <c r="U3" s="8">
        <v>9.8000000000000007</v>
      </c>
      <c r="V3" s="9">
        <v>-10</v>
      </c>
    </row>
    <row r="4" spans="1:22" ht="15.75" customHeight="1" x14ac:dyDescent="0.3">
      <c r="A4" s="1"/>
      <c r="B4" s="3" t="s">
        <v>27</v>
      </c>
      <c r="C4" s="3">
        <v>2479</v>
      </c>
      <c r="D4" s="10">
        <f ca="1">C4*D3/C3</f>
        <v>20594.966787999998</v>
      </c>
      <c r="E4" s="5">
        <v>2461</v>
      </c>
      <c r="F4" s="5">
        <v>450</v>
      </c>
      <c r="G4" s="6">
        <v>53.5</v>
      </c>
      <c r="H4" s="3">
        <v>83.4</v>
      </c>
      <c r="I4" s="3">
        <v>1765</v>
      </c>
      <c r="J4" s="3">
        <v>83</v>
      </c>
      <c r="K4" s="3">
        <v>163</v>
      </c>
      <c r="L4" s="3">
        <v>10</v>
      </c>
      <c r="M4" s="3">
        <v>1126</v>
      </c>
      <c r="N4" s="3">
        <v>465</v>
      </c>
      <c r="O4" s="3">
        <v>2456</v>
      </c>
      <c r="P4" s="3">
        <v>571</v>
      </c>
      <c r="Q4" s="3">
        <v>77</v>
      </c>
      <c r="R4" s="8">
        <v>535</v>
      </c>
      <c r="S4" s="8">
        <v>24</v>
      </c>
      <c r="T4" s="8">
        <v>-414</v>
      </c>
      <c r="U4" s="8">
        <v>-11.4</v>
      </c>
      <c r="V4" s="9">
        <v>6</v>
      </c>
    </row>
    <row r="5" spans="1:22" ht="15.75" customHeight="1" x14ac:dyDescent="0.3">
      <c r="A5" s="1"/>
      <c r="B5" s="3" t="s">
        <v>28</v>
      </c>
      <c r="C5" s="11">
        <f t="shared" ref="C5:V5" ca="1" si="1">(C3/C4)-1</f>
        <v>0.33723275514320283</v>
      </c>
      <c r="D5" s="11">
        <f t="shared" ca="1" si="1"/>
        <v>0.33723275514320306</v>
      </c>
      <c r="E5" s="11">
        <f t="shared" si="1"/>
        <v>2.7631044290938656E-2</v>
      </c>
      <c r="F5" s="11">
        <f t="shared" si="1"/>
        <v>5.7777777777777706E-2</v>
      </c>
      <c r="G5" s="11">
        <f t="shared" si="1"/>
        <v>5.7943925233644888E-2</v>
      </c>
      <c r="H5" s="11">
        <f t="shared" si="1"/>
        <v>1.1990407673860837E-3</v>
      </c>
      <c r="I5" s="11">
        <f t="shared" si="1"/>
        <v>0.1835694050991501</v>
      </c>
      <c r="J5" s="11">
        <f t="shared" si="1"/>
        <v>-1</v>
      </c>
      <c r="K5" s="11">
        <f t="shared" si="1"/>
        <v>-3.0674846625766916E-2</v>
      </c>
      <c r="L5" s="11">
        <f t="shared" si="1"/>
        <v>0</v>
      </c>
      <c r="M5" s="11">
        <f t="shared" si="1"/>
        <v>0.21047957371225579</v>
      </c>
      <c r="N5" s="11">
        <f t="shared" si="1"/>
        <v>-0.13548387096774195</v>
      </c>
      <c r="O5" s="11">
        <f t="shared" si="1"/>
        <v>0.10627035830618903</v>
      </c>
      <c r="P5" s="11">
        <f t="shared" si="1"/>
        <v>-0.10683012259194391</v>
      </c>
      <c r="Q5" s="12">
        <f t="shared" si="1"/>
        <v>0.14285714285714279</v>
      </c>
      <c r="R5" s="12">
        <f t="shared" si="1"/>
        <v>6.3551401869158974E-2</v>
      </c>
      <c r="S5" s="12">
        <f t="shared" si="1"/>
        <v>-13.625</v>
      </c>
      <c r="T5" s="12">
        <f t="shared" si="1"/>
        <v>-0.19323671497584538</v>
      </c>
      <c r="U5" s="12">
        <f t="shared" si="1"/>
        <v>-1.8596491228070176</v>
      </c>
      <c r="V5" s="12">
        <f t="shared" si="1"/>
        <v>-2.666666666666667</v>
      </c>
    </row>
    <row r="6" spans="1:22" ht="15.75" customHeight="1" x14ac:dyDescent="0.3">
      <c r="A6" s="1"/>
      <c r="B6" s="13"/>
      <c r="C6" s="13"/>
      <c r="D6" s="14"/>
      <c r="E6" s="13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"/>
      <c r="S6" s="1"/>
      <c r="T6" s="1"/>
      <c r="U6" s="1"/>
    </row>
    <row r="7" spans="1:22" ht="15.75" customHeight="1" x14ac:dyDescent="0.3">
      <c r="A7" s="1"/>
      <c r="B7" s="16" t="s">
        <v>28</v>
      </c>
      <c r="C7" s="13"/>
      <c r="D7" s="16" t="s">
        <v>29</v>
      </c>
      <c r="E7" s="17"/>
      <c r="F7" s="13"/>
      <c r="G7" s="16" t="s">
        <v>30</v>
      </c>
      <c r="H7" s="13"/>
      <c r="I7" s="13"/>
      <c r="J7" s="16" t="s">
        <v>31</v>
      </c>
      <c r="K7" s="13"/>
      <c r="L7" s="13"/>
      <c r="M7" s="16" t="s">
        <v>32</v>
      </c>
      <c r="N7" s="13"/>
      <c r="O7" s="13"/>
      <c r="P7" s="13"/>
      <c r="Q7" s="16" t="s">
        <v>3</v>
      </c>
      <c r="R7" s="1"/>
      <c r="S7" s="1"/>
      <c r="T7" s="1"/>
      <c r="U7" s="1"/>
    </row>
    <row r="8" spans="1:22" ht="15.75" customHeight="1" x14ac:dyDescent="0.3">
      <c r="A8" s="1"/>
      <c r="B8" s="18" t="s">
        <v>33</v>
      </c>
      <c r="C8" s="18" t="s">
        <v>34</v>
      </c>
      <c r="D8" s="19" t="s">
        <v>35</v>
      </c>
      <c r="E8" s="20" t="s">
        <v>36</v>
      </c>
      <c r="F8" s="18" t="s">
        <v>37</v>
      </c>
      <c r="G8" s="18" t="s">
        <v>38</v>
      </c>
      <c r="H8" s="21" t="s">
        <v>39</v>
      </c>
      <c r="I8" s="18" t="s">
        <v>40</v>
      </c>
      <c r="J8" s="20" t="s">
        <v>41</v>
      </c>
      <c r="K8" s="19" t="s">
        <v>42</v>
      </c>
      <c r="L8" s="21" t="s">
        <v>43</v>
      </c>
      <c r="M8" s="19" t="s">
        <v>44</v>
      </c>
      <c r="N8" s="19" t="s">
        <v>45</v>
      </c>
      <c r="O8" s="2" t="s">
        <v>46</v>
      </c>
      <c r="P8" s="2" t="s">
        <v>47</v>
      </c>
      <c r="Q8" s="2" t="s">
        <v>48</v>
      </c>
      <c r="R8" s="2" t="s">
        <v>49</v>
      </c>
      <c r="S8" s="2" t="s">
        <v>50</v>
      </c>
      <c r="T8" s="1"/>
      <c r="U8" s="1"/>
    </row>
    <row r="9" spans="1:22" ht="15.75" customHeight="1" x14ac:dyDescent="0.3">
      <c r="A9" s="1"/>
      <c r="B9" s="22">
        <f>F35</f>
        <v>0.11</v>
      </c>
      <c r="C9" s="22">
        <f>F36</f>
        <v>0.24</v>
      </c>
      <c r="D9" s="22">
        <f>F37</f>
        <v>0.2</v>
      </c>
      <c r="E9" s="23">
        <f>M3/N3</f>
        <v>3.3905472636815919</v>
      </c>
      <c r="F9" s="24">
        <f>365/(E3/Q3)</f>
        <v>12.700672202451562</v>
      </c>
      <c r="G9" s="22">
        <f>(J3+K3)/(I3+H3)</f>
        <v>7.2727272727272724E-2</v>
      </c>
      <c r="H9" s="22">
        <f>P3/O3</f>
        <v>0.18770702981229298</v>
      </c>
      <c r="I9" s="24">
        <f>C32</f>
        <v>31.6</v>
      </c>
      <c r="J9" s="22">
        <f>F3/(H3+I3)</f>
        <v>0.21910241657077101</v>
      </c>
      <c r="K9" s="22">
        <f>528/(O3-N3)</f>
        <v>0.22807775377969763</v>
      </c>
      <c r="L9" s="22">
        <f>F3/O3</f>
        <v>0.17519322782480679</v>
      </c>
      <c r="M9" s="24">
        <f ca="1">C3/G3</f>
        <v>58.568904593639573</v>
      </c>
      <c r="N9" s="25">
        <f ca="1">G3/C3</f>
        <v>1.7073906485671191E-2</v>
      </c>
      <c r="O9" s="24">
        <f>(I3)/(H3/L3)</f>
        <v>250.17964071856289</v>
      </c>
      <c r="P9" s="24">
        <f ca="1">C3/O9</f>
        <v>13.250478697941597</v>
      </c>
      <c r="Q9" s="26">
        <f>R3/N3</f>
        <v>1.4154228855721394</v>
      </c>
      <c r="R9" s="27">
        <f>R3-J3</f>
        <v>569</v>
      </c>
      <c r="S9" s="28">
        <f>R3-V3</f>
        <v>579</v>
      </c>
      <c r="T9" s="1"/>
      <c r="U9" s="1"/>
    </row>
    <row r="10" spans="1:22" ht="15.75" customHeight="1" x14ac:dyDescent="0.3">
      <c r="A10" s="1"/>
      <c r="B10" s="29"/>
      <c r="C10" s="1"/>
      <c r="D10" s="1"/>
      <c r="E10" s="1"/>
      <c r="F10" s="1"/>
      <c r="R10" s="1"/>
      <c r="S10" s="1"/>
      <c r="T10" s="1"/>
    </row>
    <row r="11" spans="1:22" ht="15.75" customHeight="1" x14ac:dyDescent="0.3">
      <c r="B11" s="30" t="s">
        <v>51</v>
      </c>
      <c r="C11" s="30" t="s">
        <v>52</v>
      </c>
      <c r="D11" s="30" t="s">
        <v>53</v>
      </c>
      <c r="E11" s="30" t="s">
        <v>54</v>
      </c>
      <c r="F11" s="30" t="s">
        <v>55</v>
      </c>
      <c r="O11" s="31"/>
      <c r="R11" s="1"/>
      <c r="S11" s="1"/>
      <c r="T11" s="1"/>
    </row>
    <row r="12" spans="1:22" ht="15.75" customHeight="1" x14ac:dyDescent="0.3">
      <c r="B12" s="2" t="s">
        <v>5</v>
      </c>
      <c r="C12" s="32">
        <f ca="1">IFERROR(__xludf.DUMMYFUNCTION("GOOGLEFINANCE(""NSE:""&amp;B12,""price"")"),3315)</f>
        <v>3315</v>
      </c>
      <c r="D12" s="33">
        <v>0.02</v>
      </c>
      <c r="E12" s="34">
        <f ca="1">IFERROR(MAX(0.5, MIN(1,0.75 - 0.3*((C12/N17)-1))),"")</f>
        <v>0.75382207403967783</v>
      </c>
      <c r="F12" s="35">
        <f ca="1">D12*E12</f>
        <v>1.5076441480793557E-2</v>
      </c>
      <c r="O12" s="31"/>
      <c r="R12" s="1"/>
      <c r="S12" s="1"/>
      <c r="T12" s="1"/>
    </row>
    <row r="14" spans="1:22" ht="15.75" customHeight="1" x14ac:dyDescent="0.3">
      <c r="A14" s="36" t="s">
        <v>56</v>
      </c>
      <c r="B14" s="36" t="s">
        <v>57</v>
      </c>
      <c r="C14" s="37" t="s">
        <v>58</v>
      </c>
      <c r="D14" s="37" t="s">
        <v>59</v>
      </c>
      <c r="E14" s="36" t="s">
        <v>60</v>
      </c>
      <c r="F14" s="36" t="s">
        <v>61</v>
      </c>
      <c r="G14" s="36" t="s">
        <v>62</v>
      </c>
      <c r="H14" s="36" t="s">
        <v>63</v>
      </c>
      <c r="I14" s="36" t="s">
        <v>64</v>
      </c>
      <c r="J14" s="36" t="s">
        <v>65</v>
      </c>
      <c r="K14" s="36" t="s">
        <v>63</v>
      </c>
      <c r="L14" s="36" t="s">
        <v>66</v>
      </c>
      <c r="M14" s="36" t="s">
        <v>65</v>
      </c>
      <c r="N14" s="36" t="s">
        <v>67</v>
      </c>
      <c r="O14" s="31"/>
      <c r="T14" s="1"/>
    </row>
    <row r="15" spans="1:22" ht="15.75" customHeight="1" x14ac:dyDescent="0.3">
      <c r="A15" s="1"/>
      <c r="B15" s="38" t="s">
        <v>68</v>
      </c>
      <c r="C15" s="39">
        <f>FV(5%,5,0,-C16,0)</f>
        <v>508.96988408472447</v>
      </c>
      <c r="D15" s="39">
        <f t="shared" ref="D15:F15" si="2">FV(12%,5,0,-D16,0)</f>
        <v>7849.4364873380882</v>
      </c>
      <c r="E15" s="39">
        <f t="shared" si="2"/>
        <v>1353.3360226178827</v>
      </c>
      <c r="F15" s="39">
        <f t="shared" si="2"/>
        <v>160.89661602234827</v>
      </c>
      <c r="G15" s="40">
        <f>FV(6%,5,0,-G16,0)</f>
        <v>504.47014399503831</v>
      </c>
      <c r="H15" s="41">
        <f t="shared" ref="H15:H17" si="3">40*F15</f>
        <v>6435.8646408939312</v>
      </c>
      <c r="I15" s="41">
        <f t="shared" ref="I15:I17" si="4">AVERAGE(H15,J15)</f>
        <v>8849.3138812291545</v>
      </c>
      <c r="J15" s="41">
        <f t="shared" ref="J15:J17" si="5">70*F15</f>
        <v>11262.76312156438</v>
      </c>
      <c r="K15" s="42">
        <f t="shared" ref="K15:K17" si="6">G15*8</f>
        <v>4035.7611519603065</v>
      </c>
      <c r="L15" s="41">
        <f t="shared" ref="L15:L17" si="7">AVERAGE(K15,M15)</f>
        <v>5549.1715839454218</v>
      </c>
      <c r="M15" s="42">
        <f t="shared" ref="M15:M17" si="8">G15*14</f>
        <v>7062.5820159305367</v>
      </c>
      <c r="N15" s="41">
        <f t="shared" ref="N15:N17" si="9">I15*60%+L15*40%</f>
        <v>7529.2569623156614</v>
      </c>
    </row>
    <row r="16" spans="1:22" ht="15.75" customHeight="1" x14ac:dyDescent="0.3">
      <c r="A16" s="1"/>
      <c r="B16" s="38" t="s">
        <v>69</v>
      </c>
      <c r="C16" s="39">
        <f t="shared" ref="C16:D16" si="10">FV(C20,4,0,-C17,0)</f>
        <v>398.79122212480007</v>
      </c>
      <c r="D16" s="39">
        <f t="shared" si="10"/>
        <v>4453.9810651730977</v>
      </c>
      <c r="E16" s="39">
        <f t="shared" ref="E16:E17" si="11">D16*G20</f>
        <v>767.91920404478026</v>
      </c>
      <c r="F16" s="39">
        <f>(E16*F17)/E17</f>
        <v>91.297060925323876</v>
      </c>
      <c r="G16" s="40">
        <f>FV(6.5%,4,0,-G17,0)</f>
        <v>376.96943806720896</v>
      </c>
      <c r="H16" s="41">
        <f t="shared" si="3"/>
        <v>3651.8824370129551</v>
      </c>
      <c r="I16" s="41">
        <f t="shared" si="4"/>
        <v>5021.3383508928127</v>
      </c>
      <c r="J16" s="41">
        <f t="shared" si="5"/>
        <v>6390.7942647726713</v>
      </c>
      <c r="K16" s="42">
        <f t="shared" si="6"/>
        <v>3015.7555045376716</v>
      </c>
      <c r="L16" s="41">
        <f t="shared" si="7"/>
        <v>4146.6638187392982</v>
      </c>
      <c r="M16" s="42">
        <f t="shared" si="8"/>
        <v>5277.5721329409253</v>
      </c>
      <c r="N16" s="41">
        <f t="shared" si="9"/>
        <v>4671.4685380314068</v>
      </c>
    </row>
    <row r="17" spans="1:21" ht="15.75" customHeight="1" x14ac:dyDescent="0.3">
      <c r="A17" s="1"/>
      <c r="B17" s="38" t="s">
        <v>70</v>
      </c>
      <c r="C17" s="39">
        <f t="shared" ref="C17:D17" si="12">FV(C21,1,0,-C46,0)</f>
        <v>315.88</v>
      </c>
      <c r="D17" s="39">
        <f t="shared" si="12"/>
        <v>2731.71</v>
      </c>
      <c r="E17" s="39">
        <f t="shared" si="11"/>
        <v>527.22003000000007</v>
      </c>
      <c r="F17" s="39">
        <f>FV(F21,1,0,-G46,0)</f>
        <v>62.680603566666676</v>
      </c>
      <c r="G17" s="40">
        <f>(F17*50%)+N46</f>
        <v>293.02704877128514</v>
      </c>
      <c r="H17" s="41">
        <f t="shared" si="3"/>
        <v>2507.2241426666669</v>
      </c>
      <c r="I17" s="41">
        <f t="shared" si="4"/>
        <v>3447.4331961666671</v>
      </c>
      <c r="J17" s="41">
        <f t="shared" si="5"/>
        <v>4387.6422496666673</v>
      </c>
      <c r="K17" s="42">
        <f t="shared" si="6"/>
        <v>2344.2163901702811</v>
      </c>
      <c r="L17" s="41">
        <f t="shared" si="7"/>
        <v>3223.2975364841368</v>
      </c>
      <c r="M17" s="42">
        <f t="shared" si="8"/>
        <v>4102.378682797992</v>
      </c>
      <c r="N17" s="41">
        <f t="shared" si="9"/>
        <v>3357.7789322936551</v>
      </c>
    </row>
    <row r="18" spans="1:21" ht="13.2" x14ac:dyDescent="0.25">
      <c r="O18" s="43"/>
      <c r="T18" s="44"/>
    </row>
    <row r="19" spans="1:21" ht="15.75" customHeight="1" x14ac:dyDescent="0.3">
      <c r="A19" s="36" t="s">
        <v>71</v>
      </c>
      <c r="B19" s="36" t="s">
        <v>57</v>
      </c>
      <c r="C19" s="36" t="s">
        <v>58</v>
      </c>
      <c r="D19" s="36" t="s">
        <v>59</v>
      </c>
      <c r="E19" s="36" t="s">
        <v>60</v>
      </c>
      <c r="F19" s="36" t="s">
        <v>61</v>
      </c>
      <c r="G19" s="36" t="s">
        <v>72</v>
      </c>
      <c r="T19" s="44"/>
    </row>
    <row r="20" spans="1:21" ht="15.75" customHeight="1" x14ac:dyDescent="0.3">
      <c r="A20" s="1"/>
      <c r="B20" s="38" t="s">
        <v>73</v>
      </c>
      <c r="C20" s="45">
        <v>0.06</v>
      </c>
      <c r="D20" s="45">
        <v>0.13</v>
      </c>
      <c r="E20" s="45">
        <v>0.13</v>
      </c>
      <c r="F20" s="45">
        <v>0.13</v>
      </c>
      <c r="G20" s="46">
        <f>AVERAGE(F40:F42)</f>
        <v>0.17241186992224813</v>
      </c>
      <c r="O20" s="43"/>
      <c r="T20" s="44"/>
    </row>
    <row r="21" spans="1:21" ht="15.75" customHeight="1" x14ac:dyDescent="0.3">
      <c r="A21" s="1"/>
      <c r="B21" s="38" t="s">
        <v>74</v>
      </c>
      <c r="C21" s="45">
        <v>0.06</v>
      </c>
      <c r="D21" s="45">
        <v>0.11</v>
      </c>
      <c r="E21" s="47">
        <f>(E17/E46)-1</f>
        <v>0.17160006666666683</v>
      </c>
      <c r="F21" s="47">
        <f>E21</f>
        <v>0.17160006666666683</v>
      </c>
      <c r="G21" s="48">
        <f>G37</f>
        <v>0.193</v>
      </c>
    </row>
    <row r="22" spans="1:21" ht="15.75" customHeight="1" x14ac:dyDescent="0.3">
      <c r="A22" s="1"/>
    </row>
    <row r="23" spans="1:21" ht="15.75" customHeight="1" x14ac:dyDescent="0.3">
      <c r="A23" s="49" t="s">
        <v>75</v>
      </c>
      <c r="B23" s="49" t="s">
        <v>76</v>
      </c>
      <c r="C23" s="50" t="s">
        <v>77</v>
      </c>
      <c r="D23" s="50" t="s">
        <v>78</v>
      </c>
      <c r="E23" s="50" t="s">
        <v>79</v>
      </c>
      <c r="G23" s="51" t="s">
        <v>76</v>
      </c>
      <c r="H23" s="50" t="s">
        <v>80</v>
      </c>
      <c r="I23" s="50" t="s">
        <v>81</v>
      </c>
      <c r="J23" s="50" t="s">
        <v>79</v>
      </c>
      <c r="L23" s="49" t="s">
        <v>76</v>
      </c>
      <c r="M23" s="50" t="s">
        <v>82</v>
      </c>
      <c r="N23" s="50" t="s">
        <v>83</v>
      </c>
      <c r="O23" s="50" t="s">
        <v>79</v>
      </c>
      <c r="Q23" s="51" t="s">
        <v>84</v>
      </c>
      <c r="R23" s="50" t="s">
        <v>77</v>
      </c>
      <c r="S23" s="50" t="s">
        <v>78</v>
      </c>
      <c r="T23" s="51" t="s">
        <v>85</v>
      </c>
      <c r="U23" s="51" t="s">
        <v>79</v>
      </c>
    </row>
    <row r="24" spans="1:21" ht="15.75" customHeight="1" x14ac:dyDescent="0.3">
      <c r="B24" s="52" t="s">
        <v>86</v>
      </c>
      <c r="C24" s="53">
        <v>670</v>
      </c>
      <c r="D24" s="53">
        <v>602</v>
      </c>
      <c r="E24" s="45">
        <f t="shared" ref="E24:E29" si="13">(C24/D24)^(1/1)-1</f>
        <v>0.11295681063122931</v>
      </c>
      <c r="G24" s="52" t="s">
        <v>86</v>
      </c>
      <c r="H24" s="53">
        <v>603</v>
      </c>
      <c r="I24" s="53">
        <v>545</v>
      </c>
      <c r="J24" s="45">
        <f t="shared" ref="J24:J28" si="14">(H24/I24)^(1/1)-1</f>
        <v>0.10642201834862375</v>
      </c>
      <c r="L24" s="52" t="s">
        <v>86</v>
      </c>
      <c r="M24" s="53">
        <v>2461</v>
      </c>
      <c r="N24" s="53">
        <v>2227</v>
      </c>
      <c r="O24" s="45">
        <f t="shared" ref="O24:O28" si="15">(M24/N24)^(1/1)-1</f>
        <v>0.1050740907049843</v>
      </c>
      <c r="Q24" s="54" t="s">
        <v>87</v>
      </c>
      <c r="R24" s="55">
        <v>129</v>
      </c>
      <c r="S24" s="55">
        <v>119</v>
      </c>
      <c r="T24" s="56">
        <f t="shared" ref="T24:T29" si="16">R24/$R$31</f>
        <v>0.2495164410058027</v>
      </c>
      <c r="U24" s="57">
        <f t="shared" ref="U24:U29" si="17">(R24/S24)^(1/1)-1</f>
        <v>8.4033613445378075E-2</v>
      </c>
    </row>
    <row r="25" spans="1:21" ht="15.75" customHeight="1" x14ac:dyDescent="0.3">
      <c r="B25" s="52" t="s">
        <v>88</v>
      </c>
      <c r="C25" s="53">
        <v>517</v>
      </c>
      <c r="D25" s="53">
        <v>473</v>
      </c>
      <c r="E25" s="45">
        <f t="shared" si="13"/>
        <v>9.3023255813953432E-2</v>
      </c>
      <c r="F25" s="43"/>
      <c r="G25" s="52" t="s">
        <v>88</v>
      </c>
      <c r="H25" s="53">
        <v>475</v>
      </c>
      <c r="I25" s="53">
        <v>444</v>
      </c>
      <c r="J25" s="45">
        <f t="shared" si="14"/>
        <v>6.9819819819819884E-2</v>
      </c>
      <c r="L25" s="52" t="s">
        <v>88</v>
      </c>
      <c r="M25" s="53">
        <v>1930</v>
      </c>
      <c r="N25" s="53">
        <v>1790</v>
      </c>
      <c r="O25" s="45">
        <f t="shared" si="15"/>
        <v>7.8212290502793325E-2</v>
      </c>
      <c r="Q25" s="54" t="s">
        <v>89</v>
      </c>
      <c r="R25" s="58">
        <v>124</v>
      </c>
      <c r="S25" s="58">
        <v>112</v>
      </c>
      <c r="T25" s="56">
        <f t="shared" si="16"/>
        <v>0.23984526112185686</v>
      </c>
      <c r="U25" s="57">
        <f t="shared" si="17"/>
        <v>0.10714285714285721</v>
      </c>
    </row>
    <row r="26" spans="1:21" ht="14.4" x14ac:dyDescent="0.3">
      <c r="B26" s="52" t="s">
        <v>90</v>
      </c>
      <c r="C26" s="53">
        <v>5</v>
      </c>
      <c r="D26" s="53">
        <v>6</v>
      </c>
      <c r="E26" s="45">
        <f t="shared" si="13"/>
        <v>-0.16666666666666663</v>
      </c>
      <c r="G26" s="52" t="s">
        <v>90</v>
      </c>
      <c r="H26" s="53">
        <v>5</v>
      </c>
      <c r="I26" s="53">
        <v>7</v>
      </c>
      <c r="J26" s="45">
        <f t="shared" si="14"/>
        <v>-0.2857142857142857</v>
      </c>
      <c r="L26" s="52" t="s">
        <v>90</v>
      </c>
      <c r="M26" s="53">
        <v>22</v>
      </c>
      <c r="N26" s="53">
        <v>29</v>
      </c>
      <c r="O26" s="45">
        <f t="shared" si="15"/>
        <v>-0.24137931034482762</v>
      </c>
      <c r="Q26" s="54" t="s">
        <v>91</v>
      </c>
      <c r="R26" s="55">
        <v>132</v>
      </c>
      <c r="S26" s="55">
        <v>117</v>
      </c>
      <c r="T26" s="56">
        <f t="shared" si="16"/>
        <v>0.25531914893617019</v>
      </c>
      <c r="U26" s="57">
        <f t="shared" si="17"/>
        <v>0.12820512820512819</v>
      </c>
    </row>
    <row r="27" spans="1:21" ht="14.4" x14ac:dyDescent="0.3">
      <c r="B27" s="52" t="s">
        <v>92</v>
      </c>
      <c r="C27" s="31">
        <v>193</v>
      </c>
      <c r="D27" s="31">
        <v>170</v>
      </c>
      <c r="E27" s="45">
        <f t="shared" si="13"/>
        <v>0.13529411764705879</v>
      </c>
      <c r="G27" s="52" t="s">
        <v>93</v>
      </c>
      <c r="H27" s="53">
        <v>114</v>
      </c>
      <c r="I27" s="53">
        <v>86</v>
      </c>
      <c r="J27" s="45">
        <f t="shared" si="14"/>
        <v>0.32558139534883712</v>
      </c>
      <c r="L27" s="52" t="s">
        <v>93</v>
      </c>
      <c r="M27" s="53">
        <v>450</v>
      </c>
      <c r="N27" s="53">
        <v>362</v>
      </c>
      <c r="O27" s="45">
        <f t="shared" si="15"/>
        <v>0.24309392265193375</v>
      </c>
      <c r="Q27" s="54" t="s">
        <v>94</v>
      </c>
      <c r="R27" s="58">
        <v>92</v>
      </c>
      <c r="S27" s="58">
        <v>84</v>
      </c>
      <c r="T27" s="56">
        <f t="shared" si="16"/>
        <v>0.17794970986460348</v>
      </c>
      <c r="U27" s="57">
        <f t="shared" si="17"/>
        <v>9.5238095238095344E-2</v>
      </c>
    </row>
    <row r="28" spans="1:21" ht="14.4" x14ac:dyDescent="0.3">
      <c r="B28" s="52" t="s">
        <v>93</v>
      </c>
      <c r="C28" s="53">
        <v>134</v>
      </c>
      <c r="D28" s="53">
        <v>108</v>
      </c>
      <c r="E28" s="45">
        <f t="shared" si="13"/>
        <v>0.2407407407407407</v>
      </c>
      <c r="F28" s="43"/>
      <c r="G28" s="52" t="s">
        <v>61</v>
      </c>
      <c r="H28" s="59">
        <v>13.6</v>
      </c>
      <c r="I28" s="59">
        <v>10.130000000000001</v>
      </c>
      <c r="J28" s="45">
        <f t="shared" si="14"/>
        <v>0.3425468904244815</v>
      </c>
      <c r="K28" s="31"/>
      <c r="L28" s="52" t="s">
        <v>61</v>
      </c>
      <c r="M28" s="59">
        <v>53.5</v>
      </c>
      <c r="N28" s="59">
        <v>43.05</v>
      </c>
      <c r="O28" s="45">
        <f t="shared" si="15"/>
        <v>0.24274099883855982</v>
      </c>
      <c r="Q28" s="54" t="s">
        <v>95</v>
      </c>
      <c r="R28" s="55">
        <v>35</v>
      </c>
      <c r="S28" s="55">
        <v>35</v>
      </c>
      <c r="T28" s="56">
        <f t="shared" si="16"/>
        <v>6.7698259187620888E-2</v>
      </c>
      <c r="U28" s="57">
        <f t="shared" si="17"/>
        <v>0</v>
      </c>
    </row>
    <row r="29" spans="1:21" ht="14.4" x14ac:dyDescent="0.3">
      <c r="B29" s="52" t="s">
        <v>61</v>
      </c>
      <c r="C29" s="59">
        <v>15.88</v>
      </c>
      <c r="D29" s="59">
        <v>12.79</v>
      </c>
      <c r="E29" s="45">
        <f t="shared" si="13"/>
        <v>0.24159499609069601</v>
      </c>
      <c r="F29" s="60"/>
      <c r="G29" s="52" t="s">
        <v>72</v>
      </c>
      <c r="H29" s="46">
        <f t="shared" ref="H29:I29" si="18">H27/H24</f>
        <v>0.1890547263681592</v>
      </c>
      <c r="I29" s="46">
        <f t="shared" si="18"/>
        <v>0.15779816513761469</v>
      </c>
      <c r="J29" s="46">
        <f t="shared" ref="J29:J30" si="19">H29-I29</f>
        <v>3.1256561230544516E-2</v>
      </c>
      <c r="K29" s="60"/>
      <c r="L29" s="52" t="s">
        <v>72</v>
      </c>
      <c r="M29" s="46">
        <f t="shared" ref="M29:N29" si="20">M27/M24</f>
        <v>0.18285249898415279</v>
      </c>
      <c r="N29" s="46">
        <f t="shared" si="20"/>
        <v>0.16255051638976201</v>
      </c>
      <c r="O29" s="46">
        <f t="shared" ref="O29:O30" si="21">M29-N29</f>
        <v>2.0301982594390783E-2</v>
      </c>
      <c r="Q29" s="54" t="s">
        <v>90</v>
      </c>
      <c r="R29" s="53">
        <v>5</v>
      </c>
      <c r="S29" s="53">
        <v>6</v>
      </c>
      <c r="T29" s="56">
        <f t="shared" si="16"/>
        <v>9.6711798839458421E-3</v>
      </c>
      <c r="U29" s="57">
        <f t="shared" si="17"/>
        <v>-0.16666666666666663</v>
      </c>
    </row>
    <row r="30" spans="1:21" ht="14.4" x14ac:dyDescent="0.3">
      <c r="B30" s="52" t="s">
        <v>96</v>
      </c>
      <c r="C30" s="46">
        <f t="shared" ref="C30:D30" si="22">C27/C24</f>
        <v>0.28805970149253729</v>
      </c>
      <c r="D30" s="46">
        <f t="shared" si="22"/>
        <v>0.28239202657807311</v>
      </c>
      <c r="E30" s="46">
        <f t="shared" ref="E30:E32" si="23">C30-D30</f>
        <v>5.6676749144641825E-3</v>
      </c>
      <c r="G30" s="52" t="s">
        <v>40</v>
      </c>
      <c r="H30" s="61">
        <f t="shared" ref="H30:I30" si="24">(H24-H25+H26)/H26</f>
        <v>26.6</v>
      </c>
      <c r="I30" s="61">
        <f t="shared" si="24"/>
        <v>15.428571428571429</v>
      </c>
      <c r="J30" s="62">
        <f t="shared" si="19"/>
        <v>11.171428571428573</v>
      </c>
      <c r="K30" s="31"/>
      <c r="L30" s="52" t="s">
        <v>40</v>
      </c>
      <c r="M30" s="61">
        <f t="shared" ref="M30:N30" si="25">(M24-M25+M26)/M26</f>
        <v>25.136363636363637</v>
      </c>
      <c r="N30" s="61">
        <f t="shared" si="25"/>
        <v>16.068965517241381</v>
      </c>
      <c r="O30" s="62">
        <f t="shared" si="21"/>
        <v>9.0673981191222559</v>
      </c>
    </row>
    <row r="31" spans="1:21" ht="14.4" x14ac:dyDescent="0.3">
      <c r="B31" s="52" t="s">
        <v>72</v>
      </c>
      <c r="C31" s="46">
        <f t="shared" ref="C31:D31" si="26">C28/C24</f>
        <v>0.2</v>
      </c>
      <c r="D31" s="46">
        <f t="shared" si="26"/>
        <v>0.17940199335548174</v>
      </c>
      <c r="E31" s="46">
        <f t="shared" si="23"/>
        <v>2.0598006644518274E-2</v>
      </c>
      <c r="Q31" s="63" t="s">
        <v>97</v>
      </c>
      <c r="R31" s="63">
        <f t="shared" ref="R31:S31" si="27">SUM(R24:R29)</f>
        <v>517</v>
      </c>
      <c r="S31" s="63">
        <f t="shared" si="27"/>
        <v>473</v>
      </c>
      <c r="T31" s="64">
        <f>R31/$R$31</f>
        <v>1</v>
      </c>
      <c r="U31" s="65">
        <f>(R31/S31)^(1/1)-1</f>
        <v>9.3023255813953432E-2</v>
      </c>
    </row>
    <row r="32" spans="1:21" ht="14.4" x14ac:dyDescent="0.3">
      <c r="B32" s="52" t="s">
        <v>40</v>
      </c>
      <c r="C32" s="61">
        <f t="shared" ref="C32:D32" si="28">(C24-C25+C26)/C26</f>
        <v>31.6</v>
      </c>
      <c r="D32" s="61">
        <f t="shared" si="28"/>
        <v>22.5</v>
      </c>
      <c r="E32" s="62">
        <f t="shared" si="23"/>
        <v>9.1000000000000014</v>
      </c>
    </row>
    <row r="34" spans="1:33" ht="14.4" x14ac:dyDescent="0.3">
      <c r="A34" s="54" t="s">
        <v>98</v>
      </c>
      <c r="B34" s="54" t="s">
        <v>98</v>
      </c>
      <c r="C34" s="54" t="s">
        <v>99</v>
      </c>
      <c r="D34" s="54" t="s">
        <v>100</v>
      </c>
      <c r="E34" s="54" t="s">
        <v>82</v>
      </c>
      <c r="F34" s="54" t="s">
        <v>77</v>
      </c>
      <c r="G34" s="54" t="s">
        <v>101</v>
      </c>
      <c r="I34" s="54" t="s">
        <v>102</v>
      </c>
      <c r="J34" s="54" t="s">
        <v>103</v>
      </c>
      <c r="K34" s="54" t="s">
        <v>104</v>
      </c>
      <c r="L34" s="54" t="s">
        <v>80</v>
      </c>
      <c r="M34" s="54" t="s">
        <v>77</v>
      </c>
      <c r="N34" s="54" t="s">
        <v>105</v>
      </c>
      <c r="P34" s="51" t="s">
        <v>106</v>
      </c>
      <c r="Q34" s="51" t="s">
        <v>107</v>
      </c>
      <c r="R34" s="51" t="s">
        <v>108</v>
      </c>
      <c r="S34" s="51" t="s">
        <v>109</v>
      </c>
    </row>
    <row r="35" spans="1:33" ht="14.4" x14ac:dyDescent="0.3">
      <c r="B35" s="8" t="s">
        <v>110</v>
      </c>
      <c r="C35" s="66">
        <v>0.11</v>
      </c>
      <c r="D35" s="66">
        <v>0.11</v>
      </c>
      <c r="E35" s="66">
        <v>0.11</v>
      </c>
      <c r="F35" s="66">
        <v>0.11</v>
      </c>
      <c r="G35" s="66">
        <v>0.11</v>
      </c>
      <c r="I35" s="8" t="s">
        <v>111</v>
      </c>
      <c r="J35" s="55">
        <v>15.52</v>
      </c>
      <c r="K35" s="55">
        <v>11.6</v>
      </c>
      <c r="L35" s="55">
        <v>13.6</v>
      </c>
      <c r="M35" s="55">
        <v>15.88</v>
      </c>
      <c r="N35" s="55">
        <f>SUM(J35:M35)</f>
        <v>56.6</v>
      </c>
      <c r="P35" s="67">
        <v>53.5</v>
      </c>
      <c r="Q35" s="67">
        <f>N35</f>
        <v>56.6</v>
      </c>
      <c r="R35" s="67">
        <f>F17</f>
        <v>62.680603566666676</v>
      </c>
      <c r="S35" s="68">
        <f ca="1">R37/14</f>
        <v>3.7776553002376656</v>
      </c>
    </row>
    <row r="36" spans="1:33" ht="14.4" x14ac:dyDescent="0.3">
      <c r="B36" s="8" t="s">
        <v>93</v>
      </c>
      <c r="C36" s="66">
        <v>0.23</v>
      </c>
      <c r="D36" s="66">
        <v>0.22</v>
      </c>
      <c r="E36" s="66">
        <v>0.24</v>
      </c>
      <c r="F36" s="66">
        <v>0.24</v>
      </c>
      <c r="G36" s="66">
        <v>0.17</v>
      </c>
      <c r="P36" s="51" t="s">
        <v>112</v>
      </c>
      <c r="Q36" s="51" t="s">
        <v>44</v>
      </c>
      <c r="R36" s="51" t="s">
        <v>113</v>
      </c>
      <c r="S36" s="69"/>
    </row>
    <row r="37" spans="1:33" ht="14.4" x14ac:dyDescent="0.3">
      <c r="B37" s="8" t="s">
        <v>72</v>
      </c>
      <c r="C37" s="70">
        <v>0.189</v>
      </c>
      <c r="D37" s="70">
        <v>0.18099999999999999</v>
      </c>
      <c r="E37" s="70">
        <v>0.183</v>
      </c>
      <c r="F37" s="70">
        <v>0.2</v>
      </c>
      <c r="G37" s="71">
        <v>0.193</v>
      </c>
      <c r="P37" s="72">
        <f>C4/P35</f>
        <v>46.336448598130843</v>
      </c>
      <c r="Q37" s="72">
        <f ca="1">C3/Q35</f>
        <v>58.568904593639573</v>
      </c>
      <c r="R37" s="72">
        <f ca="1">C3/R35</f>
        <v>52.887174203327319</v>
      </c>
      <c r="S37" s="69"/>
    </row>
    <row r="39" spans="1:33" ht="14.4" x14ac:dyDescent="0.3">
      <c r="A39" s="36" t="s">
        <v>28</v>
      </c>
      <c r="B39" s="36" t="s">
        <v>57</v>
      </c>
      <c r="C39" s="36" t="s">
        <v>58</v>
      </c>
      <c r="D39" s="36" t="s">
        <v>59</v>
      </c>
      <c r="E39" s="36" t="s">
        <v>60</v>
      </c>
      <c r="F39" s="36" t="s">
        <v>114</v>
      </c>
      <c r="G39" s="36" t="s">
        <v>61</v>
      </c>
      <c r="H39" s="36" t="s">
        <v>115</v>
      </c>
      <c r="I39" s="36" t="s">
        <v>116</v>
      </c>
      <c r="J39" s="36" t="s">
        <v>117</v>
      </c>
      <c r="K39" s="36" t="s">
        <v>118</v>
      </c>
      <c r="L39" s="36" t="s">
        <v>119</v>
      </c>
      <c r="M39" s="36" t="s">
        <v>120</v>
      </c>
      <c r="N39" s="36" t="s">
        <v>62</v>
      </c>
      <c r="O39" s="36" t="s">
        <v>121</v>
      </c>
      <c r="P39" s="36" t="s">
        <v>122</v>
      </c>
      <c r="Q39" s="36" t="s">
        <v>123</v>
      </c>
      <c r="R39" s="36" t="s">
        <v>124</v>
      </c>
    </row>
    <row r="40" spans="1:33" ht="14.4" x14ac:dyDescent="0.3">
      <c r="A40" s="1"/>
      <c r="B40" s="36" t="s">
        <v>125</v>
      </c>
      <c r="C40" s="56">
        <f t="shared" ref="C40:E40" si="29">(C46/C55)^(1/9)-1</f>
        <v>6.2969659513805842E-2</v>
      </c>
      <c r="D40" s="56">
        <f t="shared" si="29"/>
        <v>0.13521092776385024</v>
      </c>
      <c r="E40" s="56">
        <f t="shared" si="29"/>
        <v>0.15193211276512009</v>
      </c>
      <c r="F40" s="70">
        <f>MEDIAN(F46:F55)</f>
        <v>0.16481640532705058</v>
      </c>
      <c r="G40" s="56">
        <f t="shared" ref="G40:K40" si="30">(G46/G55)^(1/9)-1</f>
        <v>0.14922992969442195</v>
      </c>
      <c r="H40" s="56">
        <f t="shared" si="30"/>
        <v>0</v>
      </c>
      <c r="I40" s="56">
        <f t="shared" si="30"/>
        <v>0.19354510075870524</v>
      </c>
      <c r="J40" s="56">
        <f t="shared" si="30"/>
        <v>0.13426351791363356</v>
      </c>
      <c r="K40" s="56">
        <f t="shared" si="30"/>
        <v>0.1591753007077541</v>
      </c>
      <c r="L40" s="73">
        <f t="shared" ref="L40:M40" si="31">MEDIAN(L46:L55)</f>
        <v>41.392816438177732</v>
      </c>
      <c r="M40" s="73">
        <f t="shared" si="31"/>
        <v>67.835664097141688</v>
      </c>
      <c r="N40" s="56">
        <f>(N46/N55)^(1/9)-1</f>
        <v>0.17519701245965957</v>
      </c>
      <c r="O40" s="74">
        <f t="shared" ref="O40:P40" si="32">MEDIAN(O46:O55)</f>
        <v>8.4885359116022094</v>
      </c>
      <c r="P40" s="74">
        <f t="shared" si="32"/>
        <v>14.592440348232318</v>
      </c>
      <c r="Q40" s="73">
        <f>SUM(Q46:Q55)</f>
        <v>82.7</v>
      </c>
      <c r="R40" s="56">
        <f>MEDIAN(R46:R55)</f>
        <v>0.25300918593601524</v>
      </c>
      <c r="U40" s="31"/>
      <c r="V40" s="75"/>
      <c r="W40" s="75"/>
      <c r="X40" s="64"/>
      <c r="Y40" s="43"/>
      <c r="AE40" s="31"/>
      <c r="AG40" s="64"/>
    </row>
    <row r="41" spans="1:33" ht="14.4" x14ac:dyDescent="0.3">
      <c r="A41" s="1"/>
      <c r="B41" s="36" t="s">
        <v>126</v>
      </c>
      <c r="C41" s="56">
        <f t="shared" ref="C41:E41" si="33">(C46/C51)^(1/5)-1</f>
        <v>6.6479477361966799E-2</v>
      </c>
      <c r="D41" s="56">
        <f t="shared" si="33"/>
        <v>0.13097236853844541</v>
      </c>
      <c r="E41" s="56">
        <f t="shared" si="33"/>
        <v>0.14565942786618935</v>
      </c>
      <c r="F41" s="70">
        <f>MEDIAN(F46:F51)</f>
        <v>0.16956670545554109</v>
      </c>
      <c r="G41" s="56">
        <f t="shared" ref="G41:K41" si="34">(G46/G51)^(1/5)-1</f>
        <v>0.14319586215858227</v>
      </c>
      <c r="H41" s="56">
        <f t="shared" si="34"/>
        <v>0</v>
      </c>
      <c r="I41" s="56">
        <f t="shared" si="34"/>
        <v>0.17093947020172551</v>
      </c>
      <c r="J41" s="56">
        <f t="shared" si="34"/>
        <v>0.17919863936946778</v>
      </c>
      <c r="K41" s="56">
        <f t="shared" si="34"/>
        <v>0.14632395819112576</v>
      </c>
      <c r="L41" s="73">
        <f t="shared" ref="L41:M41" si="35">MEDIAN(L46:L51)</f>
        <v>41.392816438177732</v>
      </c>
      <c r="M41" s="73">
        <f t="shared" si="35"/>
        <v>72.903073786767635</v>
      </c>
      <c r="N41" s="56">
        <f>(N46/N51)^(1/5)-1</f>
        <v>0.16047563006934329</v>
      </c>
      <c r="O41" s="74">
        <f t="shared" ref="O41:P41" si="36">MEDIAN(O46:O51)</f>
        <v>8.4885359116022094</v>
      </c>
      <c r="P41" s="74">
        <f t="shared" si="36"/>
        <v>14.592440348232318</v>
      </c>
      <c r="Q41" s="73">
        <f>SUM(Q46:Q51)</f>
        <v>74</v>
      </c>
      <c r="R41" s="56">
        <f>MEDIAN(R46:R51)</f>
        <v>0.34218517537244991</v>
      </c>
      <c r="U41" s="31"/>
      <c r="V41" s="43"/>
      <c r="W41" s="43"/>
      <c r="X41" s="64"/>
      <c r="Z41" s="31"/>
      <c r="AA41" s="43"/>
      <c r="AB41" s="43"/>
      <c r="AC41" s="64"/>
      <c r="AE41" s="31"/>
      <c r="AG41" s="64"/>
    </row>
    <row r="42" spans="1:33" ht="14.4" x14ac:dyDescent="0.3">
      <c r="A42" s="1"/>
      <c r="B42" s="36" t="s">
        <v>127</v>
      </c>
      <c r="C42" s="57">
        <f t="shared" ref="C42:E42" si="37">(C46/C47)-1</f>
        <v>6.4285714285714279E-2</v>
      </c>
      <c r="D42" s="57">
        <f t="shared" si="37"/>
        <v>0.1050740907049843</v>
      </c>
      <c r="E42" s="57">
        <f t="shared" si="37"/>
        <v>0.24309392265193375</v>
      </c>
      <c r="F42" s="76">
        <f>F46</f>
        <v>0.18285249898415279</v>
      </c>
      <c r="G42" s="57">
        <f t="shared" ref="G42:K42" si="38">(G46/G47)-1</f>
        <v>0.24274099883855982</v>
      </c>
      <c r="H42" s="57">
        <f t="shared" si="38"/>
        <v>0</v>
      </c>
      <c r="I42" s="57">
        <f t="shared" si="38"/>
        <v>0.18289920724801823</v>
      </c>
      <c r="J42" s="57">
        <f t="shared" si="38"/>
        <v>0.18945634266886335</v>
      </c>
      <c r="K42" s="57">
        <f t="shared" si="38"/>
        <v>0.32056378749548253</v>
      </c>
      <c r="L42" s="77">
        <f t="shared" ref="L42:M42" si="39">L46</f>
        <v>40.485981308411212</v>
      </c>
      <c r="M42" s="77">
        <f t="shared" si="39"/>
        <v>68.299065420560751</v>
      </c>
      <c r="N42" s="57">
        <f>(N46/N47)-1</f>
        <v>0.1746890210924823</v>
      </c>
      <c r="O42" s="74">
        <f t="shared" ref="O42:R42" si="40">O46</f>
        <v>8.2770718232044214</v>
      </c>
      <c r="P42" s="74">
        <f t="shared" si="40"/>
        <v>13.963259668508289</v>
      </c>
      <c r="Q42" s="58">
        <f t="shared" si="40"/>
        <v>12</v>
      </c>
      <c r="R42" s="57">
        <f t="shared" si="40"/>
        <v>0.22429906542056074</v>
      </c>
      <c r="AE42" s="31"/>
      <c r="AG42" s="64"/>
    </row>
    <row r="43" spans="1:33" ht="14.4" x14ac:dyDescent="0.3">
      <c r="A43" s="1"/>
      <c r="B43" s="78"/>
      <c r="C43" s="79"/>
      <c r="D43" s="79"/>
      <c r="E43" s="79"/>
      <c r="F43" s="79"/>
      <c r="G43" s="79"/>
      <c r="H43" s="79"/>
      <c r="J43" s="79"/>
      <c r="K43" s="79"/>
      <c r="L43" s="79"/>
      <c r="M43" s="79"/>
      <c r="Q43" s="79"/>
      <c r="R43" s="79"/>
      <c r="AD43" s="31"/>
      <c r="AE43" s="31"/>
      <c r="AG43" s="64"/>
    </row>
    <row r="44" spans="1:33" ht="14.4" x14ac:dyDescent="0.3">
      <c r="A44" s="36" t="s">
        <v>128</v>
      </c>
      <c r="B44" s="36" t="s">
        <v>57</v>
      </c>
      <c r="C44" s="36" t="s">
        <v>129</v>
      </c>
      <c r="D44" s="36" t="s">
        <v>59</v>
      </c>
      <c r="E44" s="36" t="s">
        <v>60</v>
      </c>
      <c r="F44" s="36" t="s">
        <v>114</v>
      </c>
      <c r="G44" s="36" t="s">
        <v>61</v>
      </c>
      <c r="H44" s="36" t="s">
        <v>115</v>
      </c>
      <c r="I44" s="36" t="s">
        <v>116</v>
      </c>
      <c r="J44" s="36" t="s">
        <v>117</v>
      </c>
      <c r="K44" s="36" t="s">
        <v>118</v>
      </c>
      <c r="L44" s="36" t="s">
        <v>119</v>
      </c>
      <c r="M44" s="36" t="s">
        <v>120</v>
      </c>
      <c r="N44" s="36" t="s">
        <v>62</v>
      </c>
      <c r="O44" s="36" t="s">
        <v>121</v>
      </c>
      <c r="P44" s="36" t="s">
        <v>122</v>
      </c>
      <c r="Q44" s="36" t="s">
        <v>123</v>
      </c>
      <c r="R44" s="36" t="s">
        <v>124</v>
      </c>
      <c r="AD44" s="31"/>
      <c r="AE44" s="75"/>
      <c r="AG44" s="64"/>
    </row>
    <row r="45" spans="1:33" ht="14.4" x14ac:dyDescent="0.3">
      <c r="B45" s="80" t="s">
        <v>130</v>
      </c>
      <c r="C45" s="9">
        <v>298</v>
      </c>
      <c r="D45" s="9">
        <f>D46+C24-D24</f>
        <v>2529</v>
      </c>
      <c r="E45" s="9">
        <f>E46+C28-D28</f>
        <v>476</v>
      </c>
      <c r="F45" s="57">
        <f t="shared" ref="F45:F59" si="41">E45/D45</f>
        <v>0.188216686437327</v>
      </c>
      <c r="G45" s="74">
        <f>N35</f>
        <v>56.6</v>
      </c>
      <c r="H45" s="9">
        <v>83</v>
      </c>
      <c r="I45" s="9">
        <v>2089</v>
      </c>
      <c r="J45" s="9">
        <v>2351</v>
      </c>
      <c r="K45" s="9">
        <v>3506</v>
      </c>
      <c r="L45" s="58">
        <f t="shared" ref="L45:L55" si="42">J45/G45</f>
        <v>41.53710247349823</v>
      </c>
      <c r="M45" s="58">
        <f t="shared" ref="M45:M55" si="43">K45/G45</f>
        <v>61.943462897526501</v>
      </c>
      <c r="N45" s="73">
        <f t="shared" ref="N45:N57" si="44">(H45+I45)/(H45/10)</f>
        <v>261.68674698795178</v>
      </c>
      <c r="O45" s="74">
        <f t="shared" ref="O45:O55" si="45">J45/N45</f>
        <v>8.9840239410681413</v>
      </c>
      <c r="P45" s="74">
        <f t="shared" ref="P45:P55" si="46">K45/N45</f>
        <v>13.397697974217312</v>
      </c>
      <c r="Q45" s="9">
        <v>12</v>
      </c>
      <c r="R45" s="57">
        <f t="shared" ref="R45:R55" si="47">Q45/G45</f>
        <v>0.21201413427561838</v>
      </c>
      <c r="AD45" s="75"/>
      <c r="AE45" s="75"/>
      <c r="AG45" s="64"/>
    </row>
    <row r="46" spans="1:33" ht="14.4" x14ac:dyDescent="0.3">
      <c r="B46" s="80" t="s">
        <v>131</v>
      </c>
      <c r="C46" s="9">
        <v>298</v>
      </c>
      <c r="D46" s="9">
        <v>2461</v>
      </c>
      <c r="E46" s="9">
        <v>450</v>
      </c>
      <c r="F46" s="57">
        <f t="shared" si="41"/>
        <v>0.18285249898415279</v>
      </c>
      <c r="G46" s="74">
        <v>53.5</v>
      </c>
      <c r="H46" s="9">
        <v>83</v>
      </c>
      <c r="I46" s="9">
        <v>2089</v>
      </c>
      <c r="J46" s="9">
        <v>2166</v>
      </c>
      <c r="K46" s="9">
        <v>3654</v>
      </c>
      <c r="L46" s="58">
        <f t="shared" si="42"/>
        <v>40.485981308411212</v>
      </c>
      <c r="M46" s="58">
        <f t="shared" si="43"/>
        <v>68.299065420560751</v>
      </c>
      <c r="N46" s="73">
        <f t="shared" si="44"/>
        <v>261.68674698795178</v>
      </c>
      <c r="O46" s="74">
        <f t="shared" si="45"/>
        <v>8.2770718232044214</v>
      </c>
      <c r="P46" s="74">
        <f t="shared" si="46"/>
        <v>13.963259668508289</v>
      </c>
      <c r="Q46" s="9">
        <v>12</v>
      </c>
      <c r="R46" s="57">
        <f t="shared" si="47"/>
        <v>0.22429906542056074</v>
      </c>
      <c r="AD46" s="75"/>
    </row>
    <row r="47" spans="1:33" ht="14.4" x14ac:dyDescent="0.3">
      <c r="B47" s="80" t="s">
        <v>132</v>
      </c>
      <c r="C47" s="9">
        <v>280</v>
      </c>
      <c r="D47" s="9">
        <v>2227</v>
      </c>
      <c r="E47" s="9">
        <v>362</v>
      </c>
      <c r="F47" s="57">
        <f t="shared" si="41"/>
        <v>0.16255051638976201</v>
      </c>
      <c r="G47" s="74">
        <v>43.05</v>
      </c>
      <c r="H47" s="9">
        <v>83</v>
      </c>
      <c r="I47" s="9">
        <v>1766</v>
      </c>
      <c r="J47" s="9">
        <v>1821</v>
      </c>
      <c r="K47" s="9">
        <v>2767</v>
      </c>
      <c r="L47" s="58">
        <f t="shared" si="42"/>
        <v>42.299651567944252</v>
      </c>
      <c r="M47" s="58">
        <f t="shared" si="43"/>
        <v>64.274099883855982</v>
      </c>
      <c r="N47" s="73">
        <f t="shared" si="44"/>
        <v>222.77108433734938</v>
      </c>
      <c r="O47" s="74">
        <f t="shared" si="45"/>
        <v>8.1743104380746363</v>
      </c>
      <c r="P47" s="74">
        <f t="shared" si="46"/>
        <v>12.420822065981612</v>
      </c>
      <c r="Q47" s="9">
        <v>12</v>
      </c>
      <c r="R47" s="57">
        <f t="shared" si="47"/>
        <v>0.27874564459930318</v>
      </c>
    </row>
    <row r="48" spans="1:33" ht="14.4" x14ac:dyDescent="0.3">
      <c r="B48" s="80" t="s">
        <v>133</v>
      </c>
      <c r="C48" s="9">
        <v>277</v>
      </c>
      <c r="D48" s="9">
        <v>2017</v>
      </c>
      <c r="E48" s="9">
        <v>241</v>
      </c>
      <c r="F48" s="57">
        <f t="shared" si="41"/>
        <v>0.11948438274665345</v>
      </c>
      <c r="G48" s="74">
        <v>28.82</v>
      </c>
      <c r="H48" s="9">
        <v>83</v>
      </c>
      <c r="I48" s="9">
        <v>1583</v>
      </c>
      <c r="J48" s="9">
        <v>1762</v>
      </c>
      <c r="K48" s="9">
        <v>2878</v>
      </c>
      <c r="L48" s="58">
        <f t="shared" si="42"/>
        <v>61.138098542678698</v>
      </c>
      <c r="M48" s="58">
        <f t="shared" si="43"/>
        <v>99.861207494795281</v>
      </c>
      <c r="N48" s="73">
        <f t="shared" si="44"/>
        <v>200.72289156626505</v>
      </c>
      <c r="O48" s="74">
        <f t="shared" si="45"/>
        <v>8.7782713085234096</v>
      </c>
      <c r="P48" s="74">
        <f t="shared" si="46"/>
        <v>14.338175270108044</v>
      </c>
      <c r="Q48" s="9">
        <v>12</v>
      </c>
      <c r="R48" s="57">
        <f t="shared" si="47"/>
        <v>0.41637751561415681</v>
      </c>
    </row>
    <row r="49" spans="1:18" ht="14.4" x14ac:dyDescent="0.3">
      <c r="A49" s="1"/>
      <c r="B49" s="80" t="s">
        <v>134</v>
      </c>
      <c r="C49" s="31">
        <v>277</v>
      </c>
      <c r="D49" s="31">
        <v>2087</v>
      </c>
      <c r="E49" s="31">
        <v>350</v>
      </c>
      <c r="F49" s="57">
        <f t="shared" si="41"/>
        <v>0.16770483948251078</v>
      </c>
      <c r="G49" s="31">
        <v>41.7</v>
      </c>
      <c r="H49" s="31">
        <v>83</v>
      </c>
      <c r="I49" s="9">
        <v>1418</v>
      </c>
      <c r="J49" s="31">
        <v>2263</v>
      </c>
      <c r="K49" s="31">
        <v>4246</v>
      </c>
      <c r="L49" s="58">
        <f t="shared" si="42"/>
        <v>54.268585131894483</v>
      </c>
      <c r="M49" s="58">
        <f t="shared" si="43"/>
        <v>101.82254196642685</v>
      </c>
      <c r="N49" s="73">
        <f t="shared" si="44"/>
        <v>180.84337349397589</v>
      </c>
      <c r="O49" s="74">
        <f t="shared" si="45"/>
        <v>12.513590939373751</v>
      </c>
      <c r="P49" s="74">
        <f t="shared" si="46"/>
        <v>23.478880746169221</v>
      </c>
      <c r="Q49" s="31">
        <v>12</v>
      </c>
      <c r="R49" s="57">
        <f t="shared" si="47"/>
        <v>0.28776978417266186</v>
      </c>
    </row>
    <row r="50" spans="1:18" ht="14.4" x14ac:dyDescent="0.3">
      <c r="A50" s="1"/>
      <c r="B50" s="80" t="s">
        <v>135</v>
      </c>
      <c r="C50" s="55">
        <v>231</v>
      </c>
      <c r="D50" s="55">
        <v>1581</v>
      </c>
      <c r="E50" s="55">
        <v>297</v>
      </c>
      <c r="F50" s="57">
        <f t="shared" si="41"/>
        <v>0.18785578747628084</v>
      </c>
      <c r="G50" s="55">
        <v>35.299999999999997</v>
      </c>
      <c r="H50" s="55">
        <v>83</v>
      </c>
      <c r="I50" s="9">
        <v>1162</v>
      </c>
      <c r="J50" s="55">
        <v>1305</v>
      </c>
      <c r="K50" s="55">
        <v>2736</v>
      </c>
      <c r="L50" s="58">
        <f t="shared" si="42"/>
        <v>36.968838526912187</v>
      </c>
      <c r="M50" s="58">
        <f t="shared" si="43"/>
        <v>77.507082152974505</v>
      </c>
      <c r="N50" s="73">
        <f t="shared" si="44"/>
        <v>150</v>
      </c>
      <c r="O50" s="74">
        <f t="shared" si="45"/>
        <v>8.6999999999999993</v>
      </c>
      <c r="P50" s="74">
        <f t="shared" si="46"/>
        <v>18.239999999999998</v>
      </c>
      <c r="Q50" s="55">
        <v>14</v>
      </c>
      <c r="R50" s="57">
        <f t="shared" si="47"/>
        <v>0.39660056657223797</v>
      </c>
    </row>
    <row r="51" spans="1:18" ht="14.4" x14ac:dyDescent="0.3">
      <c r="B51" s="80" t="s">
        <v>136</v>
      </c>
      <c r="C51" s="55">
        <v>216</v>
      </c>
      <c r="D51" s="55">
        <v>1330</v>
      </c>
      <c r="E51" s="55">
        <v>228</v>
      </c>
      <c r="F51" s="57">
        <f t="shared" si="41"/>
        <v>0.17142857142857143</v>
      </c>
      <c r="G51" s="55">
        <v>27.4</v>
      </c>
      <c r="H51" s="55">
        <v>83</v>
      </c>
      <c r="I51" s="9">
        <v>949</v>
      </c>
      <c r="J51" s="55">
        <v>950</v>
      </c>
      <c r="K51" s="55">
        <v>1846</v>
      </c>
      <c r="L51" s="58">
        <f t="shared" si="42"/>
        <v>34.67153284671533</v>
      </c>
      <c r="M51" s="58">
        <f t="shared" si="43"/>
        <v>67.372262773722625</v>
      </c>
      <c r="N51" s="73">
        <f t="shared" si="44"/>
        <v>124.33734939759034</v>
      </c>
      <c r="O51" s="74">
        <f t="shared" si="45"/>
        <v>7.6405038759689932</v>
      </c>
      <c r="P51" s="74">
        <f t="shared" si="46"/>
        <v>14.846705426356591</v>
      </c>
      <c r="Q51" s="55">
        <v>12</v>
      </c>
      <c r="R51" s="57">
        <f t="shared" si="47"/>
        <v>0.43795620437956206</v>
      </c>
    </row>
    <row r="52" spans="1:18" ht="14.4" x14ac:dyDescent="0.3">
      <c r="A52" s="1"/>
      <c r="B52" s="80" t="s">
        <v>137</v>
      </c>
      <c r="C52" s="55">
        <v>200</v>
      </c>
      <c r="D52" s="55">
        <v>1203</v>
      </c>
      <c r="E52" s="55">
        <v>201</v>
      </c>
      <c r="F52" s="57">
        <f t="shared" si="41"/>
        <v>0.16708229426433915</v>
      </c>
      <c r="G52" s="55">
        <v>24.2</v>
      </c>
      <c r="H52" s="55">
        <v>83</v>
      </c>
      <c r="I52" s="9">
        <v>862</v>
      </c>
      <c r="J52" s="55">
        <v>798</v>
      </c>
      <c r="K52" s="55">
        <v>1125</v>
      </c>
      <c r="L52" s="58">
        <f t="shared" si="42"/>
        <v>32.97520661157025</v>
      </c>
      <c r="M52" s="58">
        <f t="shared" si="43"/>
        <v>46.487603305785129</v>
      </c>
      <c r="N52" s="73">
        <f t="shared" si="44"/>
        <v>113.85542168674698</v>
      </c>
      <c r="O52" s="74">
        <f t="shared" si="45"/>
        <v>7.0088888888888894</v>
      </c>
      <c r="P52" s="74">
        <f t="shared" si="46"/>
        <v>9.8809523809523814</v>
      </c>
      <c r="Q52" s="55">
        <v>5.5</v>
      </c>
      <c r="R52" s="57">
        <f t="shared" si="47"/>
        <v>0.22727272727272729</v>
      </c>
    </row>
    <row r="53" spans="1:18" ht="14.4" x14ac:dyDescent="0.3">
      <c r="B53" s="80" t="s">
        <v>138</v>
      </c>
      <c r="C53" s="55">
        <v>193</v>
      </c>
      <c r="D53" s="55">
        <v>1056</v>
      </c>
      <c r="E53" s="55">
        <v>168</v>
      </c>
      <c r="F53" s="57">
        <f t="shared" si="41"/>
        <v>0.15909090909090909</v>
      </c>
      <c r="G53" s="55">
        <v>20.5</v>
      </c>
      <c r="H53" s="55">
        <v>83</v>
      </c>
      <c r="I53" s="9">
        <v>705</v>
      </c>
      <c r="J53" s="55">
        <v>723</v>
      </c>
      <c r="K53" s="55">
        <v>993</v>
      </c>
      <c r="L53" s="58">
        <f t="shared" si="42"/>
        <v>35.268292682926827</v>
      </c>
      <c r="M53" s="58">
        <f t="shared" si="43"/>
        <v>48.439024390243901</v>
      </c>
      <c r="N53" s="73">
        <f t="shared" si="44"/>
        <v>94.939759036144565</v>
      </c>
      <c r="O53" s="74">
        <f t="shared" si="45"/>
        <v>7.6153553299492396</v>
      </c>
      <c r="P53" s="74">
        <f t="shared" si="46"/>
        <v>10.459263959390864</v>
      </c>
      <c r="Q53" s="55">
        <v>3.2</v>
      </c>
      <c r="R53" s="57">
        <f t="shared" si="47"/>
        <v>0.15609756097560976</v>
      </c>
    </row>
    <row r="54" spans="1:18" ht="14.4" x14ac:dyDescent="0.3">
      <c r="A54" s="1" t="s">
        <v>139</v>
      </c>
      <c r="B54" s="80" t="s">
        <v>140</v>
      </c>
      <c r="C54" s="55">
        <v>182</v>
      </c>
      <c r="D54" s="55">
        <v>908</v>
      </c>
      <c r="E54" s="55">
        <v>147</v>
      </c>
      <c r="F54" s="57">
        <f t="shared" si="41"/>
        <v>0.16189427312775331</v>
      </c>
      <c r="G54" s="55">
        <v>17.8</v>
      </c>
      <c r="H54" s="55">
        <v>83</v>
      </c>
      <c r="I54" s="9">
        <v>512</v>
      </c>
      <c r="J54" s="55">
        <v>770</v>
      </c>
      <c r="K54" s="55">
        <v>1280</v>
      </c>
      <c r="L54" s="58">
        <f t="shared" si="42"/>
        <v>43.258426966292134</v>
      </c>
      <c r="M54" s="58">
        <f t="shared" si="43"/>
        <v>71.910112359550553</v>
      </c>
      <c r="N54" s="73">
        <f t="shared" si="44"/>
        <v>71.686746987951807</v>
      </c>
      <c r="O54" s="74">
        <f t="shared" si="45"/>
        <v>10.741176470588236</v>
      </c>
      <c r="P54" s="74">
        <f t="shared" si="46"/>
        <v>17.85546218487395</v>
      </c>
      <c r="Q54" s="55">
        <v>0</v>
      </c>
      <c r="R54" s="57">
        <f t="shared" si="47"/>
        <v>0</v>
      </c>
    </row>
    <row r="55" spans="1:18" ht="14.4" x14ac:dyDescent="0.3">
      <c r="B55" s="80" t="s">
        <v>141</v>
      </c>
      <c r="C55" s="55">
        <v>172</v>
      </c>
      <c r="D55" s="55">
        <v>786</v>
      </c>
      <c r="E55" s="55">
        <v>126</v>
      </c>
      <c r="F55" s="57">
        <f t="shared" si="41"/>
        <v>0.16030534351145037</v>
      </c>
      <c r="G55" s="55">
        <v>15.3</v>
      </c>
      <c r="H55" s="55">
        <v>83</v>
      </c>
      <c r="I55" s="9">
        <v>425</v>
      </c>
      <c r="J55" s="55">
        <v>697</v>
      </c>
      <c r="K55" s="55">
        <v>967</v>
      </c>
      <c r="L55" s="58">
        <f t="shared" si="42"/>
        <v>45.55555555555555</v>
      </c>
      <c r="M55" s="58">
        <f t="shared" si="43"/>
        <v>63.202614379084963</v>
      </c>
      <c r="N55" s="73">
        <f t="shared" si="44"/>
        <v>61.204819277108427</v>
      </c>
      <c r="O55" s="74">
        <f t="shared" si="45"/>
        <v>11.387992125984253</v>
      </c>
      <c r="P55" s="74">
        <f t="shared" si="46"/>
        <v>15.799409448818899</v>
      </c>
      <c r="Q55" s="55">
        <v>0</v>
      </c>
      <c r="R55" s="57">
        <f t="shared" si="47"/>
        <v>0</v>
      </c>
    </row>
    <row r="56" spans="1:18" ht="14.4" x14ac:dyDescent="0.3">
      <c r="B56" s="80" t="s">
        <v>142</v>
      </c>
      <c r="C56" s="55">
        <v>164</v>
      </c>
      <c r="D56" s="55">
        <v>640</v>
      </c>
      <c r="E56" s="55">
        <v>88</v>
      </c>
      <c r="F56" s="57">
        <f t="shared" si="41"/>
        <v>0.13750000000000001</v>
      </c>
      <c r="G56" s="8"/>
      <c r="H56" s="8">
        <v>55</v>
      </c>
      <c r="I56" s="9">
        <v>260</v>
      </c>
      <c r="J56" s="8"/>
      <c r="K56" s="8"/>
      <c r="L56" s="8"/>
      <c r="M56" s="8"/>
      <c r="N56" s="73">
        <f t="shared" si="44"/>
        <v>57.272727272727273</v>
      </c>
      <c r="O56" s="74"/>
      <c r="P56" s="9"/>
    </row>
    <row r="57" spans="1:18" ht="14.4" x14ac:dyDescent="0.3">
      <c r="B57" s="80" t="s">
        <v>143</v>
      </c>
      <c r="C57" s="55">
        <v>146</v>
      </c>
      <c r="D57" s="55">
        <v>544</v>
      </c>
      <c r="E57" s="55">
        <v>74</v>
      </c>
      <c r="F57" s="57">
        <f t="shared" si="41"/>
        <v>0.13602941176470587</v>
      </c>
      <c r="G57" s="8"/>
      <c r="H57" s="8">
        <v>54</v>
      </c>
      <c r="I57" s="9">
        <v>151</v>
      </c>
      <c r="J57" s="8"/>
      <c r="K57" s="8"/>
      <c r="L57" s="8"/>
      <c r="M57" s="8"/>
      <c r="N57" s="73">
        <f t="shared" si="44"/>
        <v>37.962962962962962</v>
      </c>
      <c r="O57" s="9"/>
      <c r="P57" s="9"/>
    </row>
    <row r="58" spans="1:18" ht="14.4" x14ac:dyDescent="0.3">
      <c r="B58" s="80" t="s">
        <v>144</v>
      </c>
      <c r="C58" s="55">
        <v>131</v>
      </c>
      <c r="D58" s="55">
        <v>424</v>
      </c>
      <c r="E58" s="55">
        <v>49</v>
      </c>
      <c r="F58" s="57">
        <f t="shared" si="41"/>
        <v>0.11556603773584906</v>
      </c>
      <c r="G58" s="66"/>
      <c r="H58" s="8"/>
      <c r="I58" s="9"/>
      <c r="J58" s="8"/>
      <c r="K58" s="8"/>
      <c r="L58" s="8"/>
      <c r="M58" s="8"/>
      <c r="N58" s="8"/>
      <c r="O58" s="8"/>
      <c r="P58" s="9"/>
      <c r="Q58" s="9"/>
      <c r="R58" s="9"/>
    </row>
    <row r="59" spans="1:18" ht="14.4" x14ac:dyDescent="0.3">
      <c r="B59" s="80" t="s">
        <v>145</v>
      </c>
      <c r="C59" s="55">
        <v>125</v>
      </c>
      <c r="D59" s="55">
        <v>320</v>
      </c>
      <c r="E59" s="55">
        <v>41</v>
      </c>
      <c r="F59" s="57">
        <f t="shared" si="41"/>
        <v>0.12812499999999999</v>
      </c>
      <c r="G59" s="8"/>
      <c r="H59" s="8"/>
      <c r="I59" s="9"/>
      <c r="J59" s="8"/>
      <c r="K59" s="8"/>
      <c r="L59" s="8"/>
      <c r="M59" s="8"/>
      <c r="N59" s="8"/>
      <c r="O59" s="8"/>
      <c r="P59" s="9"/>
      <c r="Q59" s="9"/>
      <c r="R59" s="9"/>
    </row>
    <row r="60" spans="1:18" ht="13.2" x14ac:dyDescent="0.25">
      <c r="B60" s="31"/>
      <c r="C60" s="31"/>
      <c r="D60" s="31"/>
      <c r="E60" s="31"/>
    </row>
    <row r="61" spans="1:18" ht="14.4" x14ac:dyDescent="0.3">
      <c r="B61" s="31"/>
      <c r="C61" s="31"/>
      <c r="D61" s="81"/>
      <c r="E61" s="64"/>
      <c r="J61" s="36" t="s">
        <v>146</v>
      </c>
      <c r="K61" s="36" t="s">
        <v>147</v>
      </c>
      <c r="L61" s="36" t="s">
        <v>148</v>
      </c>
      <c r="N61" s="82"/>
    </row>
    <row r="62" spans="1:18" ht="13.2" x14ac:dyDescent="0.25">
      <c r="B62" s="31"/>
      <c r="C62" s="31"/>
      <c r="D62" s="81"/>
      <c r="E62" s="64"/>
      <c r="J62" s="9" t="s">
        <v>149</v>
      </c>
      <c r="K62" s="56">
        <v>0.54600000000000004</v>
      </c>
      <c r="L62" s="70">
        <v>0.53800000000000003</v>
      </c>
      <c r="N62" s="64"/>
    </row>
    <row r="63" spans="1:18" ht="13.2" x14ac:dyDescent="0.25">
      <c r="B63" s="31"/>
      <c r="C63" s="31"/>
      <c r="D63" s="81"/>
      <c r="E63" s="64"/>
      <c r="J63" s="9" t="s">
        <v>150</v>
      </c>
      <c r="K63" s="56">
        <v>0.26500000000000001</v>
      </c>
      <c r="L63" s="70">
        <v>0.21679999999999999</v>
      </c>
      <c r="N63" s="64"/>
    </row>
    <row r="64" spans="1:18" ht="13.2" x14ac:dyDescent="0.25">
      <c r="B64" s="31"/>
      <c r="C64" s="31"/>
      <c r="D64" s="81"/>
      <c r="E64" s="64"/>
      <c r="J64" s="9" t="s">
        <v>151</v>
      </c>
      <c r="K64" s="56">
        <v>7.0999999999999994E-2</v>
      </c>
      <c r="L64" s="70">
        <v>0.17910000000000001</v>
      </c>
      <c r="N64" s="64"/>
    </row>
    <row r="65" spans="2:14" ht="13.2" x14ac:dyDescent="0.25">
      <c r="B65" s="31"/>
      <c r="C65" s="31"/>
      <c r="D65" s="81"/>
      <c r="E65" s="64"/>
      <c r="F65" s="64"/>
      <c r="G65" s="75"/>
      <c r="J65" s="9" t="s">
        <v>152</v>
      </c>
      <c r="K65" s="56">
        <v>0.11799999999999999</v>
      </c>
      <c r="L65" s="71">
        <v>6.2300000000000001E-2</v>
      </c>
      <c r="N65" s="64"/>
    </row>
    <row r="66" spans="2:14" ht="13.2" x14ac:dyDescent="0.25">
      <c r="B66" s="31"/>
      <c r="C66" s="31"/>
      <c r="D66" s="81"/>
      <c r="E66" s="64"/>
      <c r="F66" s="64"/>
      <c r="G66" s="75"/>
    </row>
    <row r="67" spans="2:14" ht="13.2" x14ac:dyDescent="0.25">
      <c r="C67" s="31"/>
      <c r="D67" s="81"/>
      <c r="F67" s="64"/>
      <c r="G67" s="75"/>
    </row>
    <row r="68" spans="2:14" ht="13.2" x14ac:dyDescent="0.25">
      <c r="C68" s="31"/>
      <c r="D68" s="81"/>
      <c r="F68" s="64"/>
      <c r="G68" s="75"/>
    </row>
    <row r="69" spans="2:14" ht="13.2" x14ac:dyDescent="0.25">
      <c r="C69" s="31"/>
      <c r="D69" s="81"/>
      <c r="F69" s="64"/>
      <c r="G69" s="75"/>
    </row>
    <row r="70" spans="2:14" ht="13.2" x14ac:dyDescent="0.25">
      <c r="C70" s="31"/>
      <c r="D70" s="81"/>
      <c r="F70" s="64"/>
      <c r="G70" s="75"/>
    </row>
    <row r="73" spans="2:14" ht="13.2" x14ac:dyDescent="0.25">
      <c r="B73" s="83"/>
    </row>
    <row r="74" spans="2:14" ht="13.2" x14ac:dyDescent="0.25">
      <c r="B74" s="83"/>
    </row>
    <row r="75" spans="2:14" ht="13.2" x14ac:dyDescent="0.25">
      <c r="B75" s="83"/>
    </row>
    <row r="76" spans="2:14" ht="13.2" x14ac:dyDescent="0.25">
      <c r="B76" s="83"/>
    </row>
    <row r="77" spans="2:14" ht="13.2" x14ac:dyDescent="0.25">
      <c r="B77" s="83"/>
    </row>
    <row r="78" spans="2:14" ht="13.2" x14ac:dyDescent="0.25">
      <c r="B78" s="83"/>
    </row>
    <row r="79" spans="2:14" ht="13.2" x14ac:dyDescent="0.25">
      <c r="B79" s="83"/>
    </row>
    <row r="80" spans="2:14" ht="13.2" x14ac:dyDescent="0.25">
      <c r="B80" s="83"/>
    </row>
    <row r="81" spans="2:2" ht="13.2" x14ac:dyDescent="0.25">
      <c r="B81" s="83"/>
    </row>
    <row r="82" spans="2:2" ht="13.2" x14ac:dyDescent="0.25">
      <c r="B82" s="83"/>
    </row>
    <row r="83" spans="2:2" ht="13.2" x14ac:dyDescent="0.25">
      <c r="B83" s="83"/>
    </row>
    <row r="84" spans="2:2" ht="13.2" x14ac:dyDescent="0.25">
      <c r="B84" s="83"/>
    </row>
    <row r="85" spans="2:2" ht="13.2" x14ac:dyDescent="0.25">
      <c r="B85" s="83"/>
    </row>
    <row r="86" spans="2:2" ht="13.2" x14ac:dyDescent="0.25">
      <c r="B86" s="83"/>
    </row>
    <row r="87" spans="2:2" ht="13.2" x14ac:dyDescent="0.25">
      <c r="B87" s="83"/>
    </row>
    <row r="88" spans="2:2" ht="13.2" x14ac:dyDescent="0.25">
      <c r="B88" s="83"/>
    </row>
    <row r="89" spans="2:2" ht="13.2" x14ac:dyDescent="0.25">
      <c r="B89" s="83"/>
    </row>
    <row r="90" spans="2:2" ht="13.2" x14ac:dyDescent="0.25">
      <c r="B90" s="83"/>
    </row>
    <row r="91" spans="2:2" ht="13.2" x14ac:dyDescent="0.25">
      <c r="B91" s="83"/>
    </row>
    <row r="92" spans="2:2" ht="13.2" x14ac:dyDescent="0.25">
      <c r="B92" s="83"/>
    </row>
    <row r="93" spans="2:2" ht="13.2" x14ac:dyDescent="0.25">
      <c r="B93" s="83"/>
    </row>
    <row r="94" spans="2:2" ht="13.2" x14ac:dyDescent="0.25">
      <c r="B94" s="83"/>
    </row>
    <row r="95" spans="2:2" ht="13.2" x14ac:dyDescent="0.25">
      <c r="B95" s="83"/>
    </row>
    <row r="96" spans="2:2" ht="13.2" x14ac:dyDescent="0.25">
      <c r="B96" s="83"/>
    </row>
    <row r="97" spans="2:5" ht="13.2" x14ac:dyDescent="0.25">
      <c r="B97" s="83"/>
    </row>
    <row r="98" spans="2:5" ht="13.2" x14ac:dyDescent="0.25">
      <c r="B98" s="83"/>
    </row>
    <row r="99" spans="2:5" ht="13.2" x14ac:dyDescent="0.25">
      <c r="B99" s="83"/>
    </row>
    <row r="100" spans="2:5" ht="13.2" x14ac:dyDescent="0.25">
      <c r="B100" s="83"/>
      <c r="D100" s="31"/>
      <c r="E100" s="75"/>
    </row>
    <row r="101" spans="2:5" ht="13.2" x14ac:dyDescent="0.25">
      <c r="B101" s="83"/>
      <c r="D101" s="31"/>
      <c r="E101" s="75"/>
    </row>
    <row r="102" spans="2:5" ht="13.2" x14ac:dyDescent="0.25">
      <c r="B102" s="83"/>
      <c r="D102" s="31"/>
      <c r="E102" s="75"/>
    </row>
    <row r="103" spans="2:5" ht="13.2" x14ac:dyDescent="0.25">
      <c r="B103" s="83"/>
    </row>
    <row r="104" spans="2:5" ht="13.2" x14ac:dyDescent="0.25">
      <c r="B104" s="83"/>
    </row>
    <row r="105" spans="2:5" ht="13.2" x14ac:dyDescent="0.25">
      <c r="B105" s="83"/>
    </row>
    <row r="106" spans="2:5" ht="13.2" x14ac:dyDescent="0.25">
      <c r="B106" s="83"/>
    </row>
    <row r="107" spans="2:5" ht="13.2" x14ac:dyDescent="0.25">
      <c r="B107" s="83"/>
    </row>
    <row r="108" spans="2:5" ht="13.2" x14ac:dyDescent="0.25">
      <c r="B108" s="83"/>
    </row>
    <row r="109" spans="2:5" ht="13.2" x14ac:dyDescent="0.25">
      <c r="B109" s="83"/>
    </row>
    <row r="110" spans="2:5" ht="13.2" x14ac:dyDescent="0.25">
      <c r="B110" s="83"/>
    </row>
    <row r="111" spans="2:5" ht="13.2" x14ac:dyDescent="0.25">
      <c r="B111" s="83"/>
    </row>
    <row r="112" spans="2:5" ht="13.2" x14ac:dyDescent="0.25">
      <c r="B112" s="83"/>
    </row>
    <row r="113" spans="2:2" ht="13.2" x14ac:dyDescent="0.25">
      <c r="B113" s="83"/>
    </row>
    <row r="114" spans="2:2" ht="13.2" x14ac:dyDescent="0.25">
      <c r="B114" s="83"/>
    </row>
    <row r="115" spans="2:2" ht="13.2" x14ac:dyDescent="0.25">
      <c r="B115" s="83"/>
    </row>
    <row r="116" spans="2:2" ht="13.2" x14ac:dyDescent="0.25">
      <c r="B116" s="83"/>
    </row>
    <row r="117" spans="2:2" ht="13.2" x14ac:dyDescent="0.25">
      <c r="B117" s="83"/>
    </row>
    <row r="118" spans="2:2" ht="13.2" x14ac:dyDescent="0.25">
      <c r="B118" s="83"/>
    </row>
    <row r="119" spans="2:2" ht="13.2" x14ac:dyDescent="0.25">
      <c r="B119" s="83"/>
    </row>
    <row r="120" spans="2:2" ht="13.2" x14ac:dyDescent="0.25">
      <c r="B120" s="83"/>
    </row>
    <row r="121" spans="2:2" ht="13.2" x14ac:dyDescent="0.25">
      <c r="B121" s="83"/>
    </row>
    <row r="122" spans="2:2" ht="13.2" x14ac:dyDescent="0.25">
      <c r="B122" s="83"/>
    </row>
    <row r="123" spans="2:2" ht="13.2" x14ac:dyDescent="0.25">
      <c r="B123" s="83"/>
    </row>
    <row r="124" spans="2:2" ht="13.2" x14ac:dyDescent="0.25">
      <c r="B124" s="83"/>
    </row>
    <row r="125" spans="2:2" ht="13.2" x14ac:dyDescent="0.25">
      <c r="B125" s="83"/>
    </row>
    <row r="126" spans="2:2" ht="13.2" x14ac:dyDescent="0.25">
      <c r="B126" s="83"/>
    </row>
    <row r="127" spans="2:2" ht="13.2" x14ac:dyDescent="0.25">
      <c r="B127" s="83"/>
    </row>
    <row r="128" spans="2:2" ht="13.2" x14ac:dyDescent="0.25">
      <c r="B128" s="83"/>
    </row>
    <row r="129" spans="2:2" ht="13.2" x14ac:dyDescent="0.25">
      <c r="B129" s="83"/>
    </row>
    <row r="130" spans="2:2" ht="13.2" x14ac:dyDescent="0.25">
      <c r="B130" s="83"/>
    </row>
    <row r="131" spans="2:2" ht="13.2" x14ac:dyDescent="0.25">
      <c r="B131" s="83"/>
    </row>
    <row r="132" spans="2:2" ht="13.2" x14ac:dyDescent="0.25">
      <c r="B132" s="83"/>
    </row>
    <row r="133" spans="2:2" ht="13.2" x14ac:dyDescent="0.25">
      <c r="B133" s="83"/>
    </row>
    <row r="134" spans="2:2" ht="13.2" x14ac:dyDescent="0.25">
      <c r="B134" s="83"/>
    </row>
    <row r="135" spans="2:2" ht="13.2" x14ac:dyDescent="0.25">
      <c r="B135" s="83"/>
    </row>
    <row r="136" spans="2:2" ht="13.2" x14ac:dyDescent="0.25">
      <c r="B136" s="83"/>
    </row>
    <row r="137" spans="2:2" ht="13.2" x14ac:dyDescent="0.25">
      <c r="B137" s="83"/>
    </row>
    <row r="138" spans="2:2" ht="13.2" x14ac:dyDescent="0.25">
      <c r="B138" s="83"/>
    </row>
    <row r="139" spans="2:2" ht="13.2" x14ac:dyDescent="0.25">
      <c r="B139" s="83"/>
    </row>
    <row r="140" spans="2:2" ht="13.2" x14ac:dyDescent="0.25">
      <c r="B140" s="83"/>
    </row>
    <row r="141" spans="2:2" ht="13.2" x14ac:dyDescent="0.25">
      <c r="B141" s="83"/>
    </row>
    <row r="142" spans="2:2" ht="13.2" x14ac:dyDescent="0.25">
      <c r="B142" s="83"/>
    </row>
    <row r="143" spans="2:2" ht="13.2" x14ac:dyDescent="0.25">
      <c r="B143" s="83"/>
    </row>
    <row r="144" spans="2:2" ht="13.2" x14ac:dyDescent="0.25">
      <c r="B144" s="83"/>
    </row>
    <row r="145" spans="2:2" ht="13.2" x14ac:dyDescent="0.25">
      <c r="B145" s="83"/>
    </row>
    <row r="146" spans="2:2" ht="13.2" x14ac:dyDescent="0.25">
      <c r="B146" s="83"/>
    </row>
    <row r="147" spans="2:2" ht="13.2" x14ac:dyDescent="0.25">
      <c r="B147" s="83"/>
    </row>
    <row r="148" spans="2:2" ht="13.2" x14ac:dyDescent="0.25">
      <c r="B148" s="83"/>
    </row>
    <row r="149" spans="2:2" ht="13.2" x14ac:dyDescent="0.25">
      <c r="B149" s="83"/>
    </row>
    <row r="150" spans="2:2" ht="13.2" x14ac:dyDescent="0.25">
      <c r="B150" s="83"/>
    </row>
    <row r="151" spans="2:2" ht="13.2" x14ac:dyDescent="0.25">
      <c r="B151" s="83"/>
    </row>
    <row r="152" spans="2:2" ht="13.2" x14ac:dyDescent="0.25">
      <c r="B152" s="83"/>
    </row>
    <row r="153" spans="2:2" ht="13.2" x14ac:dyDescent="0.25">
      <c r="B153" s="83"/>
    </row>
    <row r="154" spans="2:2" ht="13.2" x14ac:dyDescent="0.25">
      <c r="B154" s="83"/>
    </row>
    <row r="155" spans="2:2" ht="13.2" x14ac:dyDescent="0.25">
      <c r="B155" s="83"/>
    </row>
    <row r="156" spans="2:2" ht="13.2" x14ac:dyDescent="0.25">
      <c r="B156" s="83"/>
    </row>
    <row r="157" spans="2:2" ht="13.2" x14ac:dyDescent="0.25">
      <c r="B157" s="83"/>
    </row>
    <row r="158" spans="2:2" ht="13.2" x14ac:dyDescent="0.25">
      <c r="B158" s="83"/>
    </row>
    <row r="159" spans="2:2" ht="13.2" x14ac:dyDescent="0.25">
      <c r="B159" s="83"/>
    </row>
    <row r="160" spans="2:2" ht="13.2" x14ac:dyDescent="0.25">
      <c r="B160" s="83"/>
    </row>
    <row r="161" spans="2:2" ht="13.2" x14ac:dyDescent="0.25">
      <c r="B161" s="83"/>
    </row>
    <row r="162" spans="2:2" ht="13.2" x14ac:dyDescent="0.25">
      <c r="B162" s="83"/>
    </row>
    <row r="163" spans="2:2" ht="13.2" x14ac:dyDescent="0.25">
      <c r="B163" s="83"/>
    </row>
    <row r="164" spans="2:2" ht="13.2" x14ac:dyDescent="0.25">
      <c r="B164" s="83"/>
    </row>
    <row r="165" spans="2:2" ht="13.2" x14ac:dyDescent="0.25">
      <c r="B165" s="83"/>
    </row>
    <row r="166" spans="2:2" ht="13.2" x14ac:dyDescent="0.25">
      <c r="B166" s="83"/>
    </row>
    <row r="167" spans="2:2" ht="13.2" x14ac:dyDescent="0.25">
      <c r="B167" s="83"/>
    </row>
    <row r="168" spans="2:2" ht="13.2" x14ac:dyDescent="0.25">
      <c r="B168" s="83"/>
    </row>
    <row r="169" spans="2:2" ht="13.2" x14ac:dyDescent="0.25">
      <c r="B169" s="83"/>
    </row>
    <row r="170" spans="2:2" ht="13.2" x14ac:dyDescent="0.25">
      <c r="B170" s="83"/>
    </row>
    <row r="171" spans="2:2" ht="13.2" x14ac:dyDescent="0.25">
      <c r="B171" s="83"/>
    </row>
    <row r="172" spans="2:2" ht="13.2" x14ac:dyDescent="0.25">
      <c r="B172" s="83"/>
    </row>
    <row r="173" spans="2:2" ht="13.2" x14ac:dyDescent="0.25">
      <c r="B173" s="83"/>
    </row>
    <row r="174" spans="2:2" ht="13.2" x14ac:dyDescent="0.25">
      <c r="B174" s="83"/>
    </row>
    <row r="175" spans="2:2" ht="13.2" x14ac:dyDescent="0.25">
      <c r="B175" s="83"/>
    </row>
    <row r="176" spans="2:2" ht="13.2" x14ac:dyDescent="0.25">
      <c r="B176" s="83"/>
    </row>
    <row r="177" spans="2:2" ht="13.2" x14ac:dyDescent="0.25">
      <c r="B177" s="83"/>
    </row>
    <row r="178" spans="2:2" ht="13.2" x14ac:dyDescent="0.25">
      <c r="B178" s="83"/>
    </row>
    <row r="179" spans="2:2" ht="13.2" x14ac:dyDescent="0.25">
      <c r="B179" s="83"/>
    </row>
    <row r="180" spans="2:2" ht="13.2" x14ac:dyDescent="0.25">
      <c r="B180" s="83"/>
    </row>
    <row r="181" spans="2:2" ht="13.2" x14ac:dyDescent="0.25">
      <c r="B181" s="83"/>
    </row>
    <row r="182" spans="2:2" ht="13.2" x14ac:dyDescent="0.25">
      <c r="B182" s="83"/>
    </row>
    <row r="183" spans="2:2" ht="13.2" x14ac:dyDescent="0.25">
      <c r="B183" s="83"/>
    </row>
    <row r="184" spans="2:2" ht="13.2" x14ac:dyDescent="0.25">
      <c r="B184" s="83"/>
    </row>
    <row r="185" spans="2:2" ht="13.2" x14ac:dyDescent="0.25">
      <c r="B185" s="83"/>
    </row>
    <row r="186" spans="2:2" ht="13.2" x14ac:dyDescent="0.25">
      <c r="B186" s="83"/>
    </row>
    <row r="187" spans="2:2" ht="13.2" x14ac:dyDescent="0.25">
      <c r="B187" s="83"/>
    </row>
    <row r="188" spans="2:2" ht="13.2" x14ac:dyDescent="0.25">
      <c r="B188" s="83"/>
    </row>
    <row r="189" spans="2:2" ht="13.2" x14ac:dyDescent="0.25">
      <c r="B189" s="83"/>
    </row>
    <row r="190" spans="2:2" ht="13.2" x14ac:dyDescent="0.25">
      <c r="B190" s="83"/>
    </row>
    <row r="191" spans="2:2" ht="13.2" x14ac:dyDescent="0.25">
      <c r="B191" s="83"/>
    </row>
    <row r="192" spans="2:2" ht="13.2" x14ac:dyDescent="0.25">
      <c r="B192" s="83"/>
    </row>
    <row r="193" spans="2:2" ht="13.2" x14ac:dyDescent="0.25">
      <c r="B193" s="83"/>
    </row>
    <row r="194" spans="2:2" ht="13.2" x14ac:dyDescent="0.25">
      <c r="B194" s="83"/>
    </row>
    <row r="195" spans="2:2" ht="13.2" x14ac:dyDescent="0.25">
      <c r="B195" s="83"/>
    </row>
    <row r="196" spans="2:2" ht="13.2" x14ac:dyDescent="0.25">
      <c r="B196" s="83"/>
    </row>
    <row r="197" spans="2:2" ht="13.2" x14ac:dyDescent="0.25">
      <c r="B197" s="83"/>
    </row>
    <row r="198" spans="2:2" ht="13.2" x14ac:dyDescent="0.25">
      <c r="B198" s="83"/>
    </row>
    <row r="199" spans="2:2" ht="13.2" x14ac:dyDescent="0.25">
      <c r="B199" s="83"/>
    </row>
    <row r="200" spans="2:2" ht="13.2" x14ac:dyDescent="0.25">
      <c r="B200" s="83"/>
    </row>
    <row r="201" spans="2:2" ht="13.2" x14ac:dyDescent="0.25">
      <c r="B201" s="83"/>
    </row>
    <row r="202" spans="2:2" ht="13.2" x14ac:dyDescent="0.25">
      <c r="B202" s="83"/>
    </row>
    <row r="203" spans="2:2" ht="13.2" x14ac:dyDescent="0.25">
      <c r="B203" s="83"/>
    </row>
    <row r="204" spans="2:2" ht="13.2" x14ac:dyDescent="0.25">
      <c r="B204" s="83"/>
    </row>
    <row r="205" spans="2:2" ht="13.2" x14ac:dyDescent="0.25">
      <c r="B205" s="83"/>
    </row>
    <row r="206" spans="2:2" ht="13.2" x14ac:dyDescent="0.25">
      <c r="B206" s="83"/>
    </row>
    <row r="207" spans="2:2" ht="13.2" x14ac:dyDescent="0.25">
      <c r="B207" s="83"/>
    </row>
    <row r="208" spans="2:2" ht="13.2" x14ac:dyDescent="0.25">
      <c r="B208" s="83"/>
    </row>
    <row r="209" spans="2:2" ht="13.2" x14ac:dyDescent="0.25">
      <c r="B209" s="83"/>
    </row>
    <row r="210" spans="2:2" ht="13.2" x14ac:dyDescent="0.25">
      <c r="B210" s="83"/>
    </row>
    <row r="211" spans="2:2" ht="13.2" x14ac:dyDescent="0.25">
      <c r="B211" s="83"/>
    </row>
    <row r="212" spans="2:2" ht="13.2" x14ac:dyDescent="0.25">
      <c r="B212" s="83"/>
    </row>
    <row r="213" spans="2:2" ht="13.2" x14ac:dyDescent="0.25">
      <c r="B213" s="83"/>
    </row>
    <row r="214" spans="2:2" ht="13.2" x14ac:dyDescent="0.25">
      <c r="B214" s="83"/>
    </row>
    <row r="215" spans="2:2" ht="13.2" x14ac:dyDescent="0.25">
      <c r="B215" s="83"/>
    </row>
    <row r="216" spans="2:2" ht="13.2" x14ac:dyDescent="0.25">
      <c r="B216" s="83"/>
    </row>
    <row r="217" spans="2:2" ht="13.2" x14ac:dyDescent="0.25">
      <c r="B217" s="83"/>
    </row>
    <row r="218" spans="2:2" ht="13.2" x14ac:dyDescent="0.25">
      <c r="B218" s="83"/>
    </row>
    <row r="219" spans="2:2" ht="13.2" x14ac:dyDescent="0.25">
      <c r="B219" s="83"/>
    </row>
    <row r="220" spans="2:2" ht="13.2" x14ac:dyDescent="0.25">
      <c r="B220" s="83"/>
    </row>
    <row r="221" spans="2:2" ht="13.2" x14ac:dyDescent="0.25">
      <c r="B221" s="83"/>
    </row>
    <row r="222" spans="2:2" ht="13.2" x14ac:dyDescent="0.25">
      <c r="B222" s="83"/>
    </row>
    <row r="223" spans="2:2" ht="13.2" x14ac:dyDescent="0.25">
      <c r="B223" s="83"/>
    </row>
    <row r="224" spans="2:2" ht="13.2" x14ac:dyDescent="0.25">
      <c r="B224" s="83"/>
    </row>
    <row r="225" spans="2:2" ht="13.2" x14ac:dyDescent="0.25">
      <c r="B225" s="83"/>
    </row>
    <row r="226" spans="2:2" ht="13.2" x14ac:dyDescent="0.25">
      <c r="B226" s="83"/>
    </row>
    <row r="227" spans="2:2" ht="13.2" x14ac:dyDescent="0.25">
      <c r="B227" s="83"/>
    </row>
    <row r="228" spans="2:2" ht="13.2" x14ac:dyDescent="0.25">
      <c r="B228" s="83"/>
    </row>
    <row r="229" spans="2:2" ht="13.2" x14ac:dyDescent="0.25">
      <c r="B229" s="83"/>
    </row>
    <row r="230" spans="2:2" ht="13.2" x14ac:dyDescent="0.25">
      <c r="B230" s="83"/>
    </row>
    <row r="231" spans="2:2" ht="13.2" x14ac:dyDescent="0.25">
      <c r="B231" s="83"/>
    </row>
    <row r="232" spans="2:2" ht="13.2" x14ac:dyDescent="0.25">
      <c r="B232" s="83"/>
    </row>
    <row r="233" spans="2:2" ht="13.2" x14ac:dyDescent="0.25">
      <c r="B233" s="83"/>
    </row>
    <row r="234" spans="2:2" ht="13.2" x14ac:dyDescent="0.25">
      <c r="B234" s="83"/>
    </row>
    <row r="235" spans="2:2" ht="13.2" x14ac:dyDescent="0.25">
      <c r="B235" s="83"/>
    </row>
    <row r="236" spans="2:2" ht="13.2" x14ac:dyDescent="0.25">
      <c r="B236" s="83"/>
    </row>
    <row r="237" spans="2:2" ht="13.2" x14ac:dyDescent="0.25">
      <c r="B237" s="83"/>
    </row>
    <row r="238" spans="2:2" ht="13.2" x14ac:dyDescent="0.25">
      <c r="B238" s="83"/>
    </row>
    <row r="239" spans="2:2" ht="13.2" x14ac:dyDescent="0.25">
      <c r="B239" s="83"/>
    </row>
    <row r="240" spans="2:2" ht="13.2" x14ac:dyDescent="0.25">
      <c r="B240" s="83"/>
    </row>
    <row r="241" spans="2:2" ht="13.2" x14ac:dyDescent="0.25">
      <c r="B241" s="83"/>
    </row>
    <row r="242" spans="2:2" ht="13.2" x14ac:dyDescent="0.25">
      <c r="B242" s="83"/>
    </row>
    <row r="243" spans="2:2" ht="13.2" x14ac:dyDescent="0.25">
      <c r="B243" s="83"/>
    </row>
    <row r="244" spans="2:2" ht="13.2" x14ac:dyDescent="0.25">
      <c r="B244" s="83"/>
    </row>
    <row r="245" spans="2:2" ht="13.2" x14ac:dyDescent="0.25">
      <c r="B245" s="83"/>
    </row>
    <row r="246" spans="2:2" ht="13.2" x14ac:dyDescent="0.25">
      <c r="B246" s="83"/>
    </row>
    <row r="247" spans="2:2" ht="13.2" x14ac:dyDescent="0.25">
      <c r="B247" s="83"/>
    </row>
    <row r="248" spans="2:2" ht="13.2" x14ac:dyDescent="0.25">
      <c r="B248" s="83"/>
    </row>
    <row r="249" spans="2:2" ht="13.2" x14ac:dyDescent="0.25">
      <c r="B249" s="83"/>
    </row>
    <row r="250" spans="2:2" ht="13.2" x14ac:dyDescent="0.25">
      <c r="B250" s="83"/>
    </row>
    <row r="251" spans="2:2" ht="13.2" x14ac:dyDescent="0.25">
      <c r="B251" s="83"/>
    </row>
    <row r="252" spans="2:2" ht="13.2" x14ac:dyDescent="0.25">
      <c r="B252" s="83"/>
    </row>
    <row r="253" spans="2:2" ht="13.2" x14ac:dyDescent="0.25">
      <c r="B253" s="83"/>
    </row>
    <row r="254" spans="2:2" ht="13.2" x14ac:dyDescent="0.25">
      <c r="B254" s="83"/>
    </row>
    <row r="255" spans="2:2" ht="13.2" x14ac:dyDescent="0.25">
      <c r="B255" s="83"/>
    </row>
    <row r="256" spans="2:2" ht="13.2" x14ac:dyDescent="0.25">
      <c r="B256" s="83"/>
    </row>
    <row r="257" spans="2:2" ht="13.2" x14ac:dyDescent="0.25">
      <c r="B257" s="83"/>
    </row>
    <row r="258" spans="2:2" ht="13.2" x14ac:dyDescent="0.25">
      <c r="B258" s="83"/>
    </row>
    <row r="259" spans="2:2" ht="13.2" x14ac:dyDescent="0.25">
      <c r="B259" s="83"/>
    </row>
    <row r="260" spans="2:2" ht="13.2" x14ac:dyDescent="0.25">
      <c r="B260" s="83"/>
    </row>
    <row r="261" spans="2:2" ht="13.2" x14ac:dyDescent="0.25">
      <c r="B261" s="83"/>
    </row>
    <row r="262" spans="2:2" ht="13.2" x14ac:dyDescent="0.25">
      <c r="B262" s="83"/>
    </row>
    <row r="263" spans="2:2" ht="13.2" x14ac:dyDescent="0.25">
      <c r="B263" s="83"/>
    </row>
    <row r="264" spans="2:2" ht="13.2" x14ac:dyDescent="0.25">
      <c r="B264" s="83"/>
    </row>
    <row r="265" spans="2:2" ht="13.2" x14ac:dyDescent="0.25">
      <c r="B265" s="83"/>
    </row>
    <row r="266" spans="2:2" ht="13.2" x14ac:dyDescent="0.25">
      <c r="B266" s="83"/>
    </row>
    <row r="267" spans="2:2" ht="13.2" x14ac:dyDescent="0.25">
      <c r="B267" s="83"/>
    </row>
    <row r="268" spans="2:2" ht="13.2" x14ac:dyDescent="0.25">
      <c r="B268" s="83"/>
    </row>
    <row r="269" spans="2:2" ht="13.2" x14ac:dyDescent="0.25">
      <c r="B269" s="83"/>
    </row>
    <row r="270" spans="2:2" ht="13.2" x14ac:dyDescent="0.25">
      <c r="B270" s="83"/>
    </row>
    <row r="271" spans="2:2" ht="13.2" x14ac:dyDescent="0.25">
      <c r="B271" s="83"/>
    </row>
    <row r="272" spans="2:2" ht="13.2" x14ac:dyDescent="0.25">
      <c r="B272" s="83"/>
    </row>
    <row r="273" spans="2:2" ht="13.2" x14ac:dyDescent="0.25">
      <c r="B273" s="83"/>
    </row>
    <row r="274" spans="2:2" ht="13.2" x14ac:dyDescent="0.25">
      <c r="B274" s="83"/>
    </row>
    <row r="275" spans="2:2" ht="13.2" x14ac:dyDescent="0.25">
      <c r="B275" s="83"/>
    </row>
    <row r="276" spans="2:2" ht="13.2" x14ac:dyDescent="0.25">
      <c r="B276" s="83"/>
    </row>
    <row r="277" spans="2:2" ht="13.2" x14ac:dyDescent="0.25">
      <c r="B277" s="83"/>
    </row>
    <row r="278" spans="2:2" ht="13.2" x14ac:dyDescent="0.25">
      <c r="B278" s="83"/>
    </row>
    <row r="279" spans="2:2" ht="13.2" x14ac:dyDescent="0.25">
      <c r="B279" s="83"/>
    </row>
    <row r="280" spans="2:2" ht="13.2" x14ac:dyDescent="0.25">
      <c r="B280" s="83"/>
    </row>
    <row r="281" spans="2:2" ht="13.2" x14ac:dyDescent="0.25">
      <c r="B281" s="83"/>
    </row>
    <row r="282" spans="2:2" ht="13.2" x14ac:dyDescent="0.25">
      <c r="B282" s="83"/>
    </row>
    <row r="283" spans="2:2" ht="13.2" x14ac:dyDescent="0.25">
      <c r="B283" s="83"/>
    </row>
    <row r="284" spans="2:2" ht="13.2" x14ac:dyDescent="0.25">
      <c r="B284" s="83"/>
    </row>
    <row r="285" spans="2:2" ht="13.2" x14ac:dyDescent="0.25">
      <c r="B285" s="83"/>
    </row>
    <row r="286" spans="2:2" ht="13.2" x14ac:dyDescent="0.25">
      <c r="B286" s="83"/>
    </row>
    <row r="287" spans="2:2" ht="13.2" x14ac:dyDescent="0.25">
      <c r="B287" s="83"/>
    </row>
    <row r="288" spans="2:2" ht="13.2" x14ac:dyDescent="0.25">
      <c r="B288" s="83"/>
    </row>
    <row r="289" spans="2:2" ht="13.2" x14ac:dyDescent="0.25">
      <c r="B289" s="83"/>
    </row>
    <row r="290" spans="2:2" ht="13.2" x14ac:dyDescent="0.25">
      <c r="B290" s="83"/>
    </row>
    <row r="291" spans="2:2" ht="13.2" x14ac:dyDescent="0.25">
      <c r="B291" s="83"/>
    </row>
    <row r="292" spans="2:2" ht="13.2" x14ac:dyDescent="0.25">
      <c r="B292" s="83"/>
    </row>
    <row r="293" spans="2:2" ht="13.2" x14ac:dyDescent="0.25">
      <c r="B293" s="83"/>
    </row>
    <row r="294" spans="2:2" ht="13.2" x14ac:dyDescent="0.25">
      <c r="B294" s="83"/>
    </row>
    <row r="295" spans="2:2" ht="13.2" x14ac:dyDescent="0.25">
      <c r="B295" s="83"/>
    </row>
    <row r="296" spans="2:2" ht="13.2" x14ac:dyDescent="0.25">
      <c r="B296" s="83"/>
    </row>
    <row r="297" spans="2:2" ht="13.2" x14ac:dyDescent="0.25">
      <c r="B297" s="83"/>
    </row>
    <row r="298" spans="2:2" ht="13.2" x14ac:dyDescent="0.25">
      <c r="B298" s="83"/>
    </row>
    <row r="299" spans="2:2" ht="13.2" x14ac:dyDescent="0.25">
      <c r="B299" s="83"/>
    </row>
    <row r="300" spans="2:2" ht="13.2" x14ac:dyDescent="0.25">
      <c r="B300" s="83"/>
    </row>
    <row r="301" spans="2:2" ht="13.2" x14ac:dyDescent="0.25">
      <c r="B301" s="83"/>
    </row>
    <row r="302" spans="2:2" ht="13.2" x14ac:dyDescent="0.25">
      <c r="B302" s="83"/>
    </row>
    <row r="303" spans="2:2" ht="13.2" x14ac:dyDescent="0.25">
      <c r="B303" s="83"/>
    </row>
    <row r="304" spans="2:2" ht="13.2" x14ac:dyDescent="0.25">
      <c r="B304" s="83"/>
    </row>
    <row r="305" spans="2:2" ht="13.2" x14ac:dyDescent="0.25">
      <c r="B305" s="83"/>
    </row>
    <row r="306" spans="2:2" ht="13.2" x14ac:dyDescent="0.25">
      <c r="B306" s="83"/>
    </row>
    <row r="307" spans="2:2" ht="13.2" x14ac:dyDescent="0.25">
      <c r="B307" s="83"/>
    </row>
    <row r="308" spans="2:2" ht="13.2" x14ac:dyDescent="0.25">
      <c r="B308" s="83"/>
    </row>
    <row r="309" spans="2:2" ht="13.2" x14ac:dyDescent="0.25">
      <c r="B309" s="83"/>
    </row>
    <row r="310" spans="2:2" ht="13.2" x14ac:dyDescent="0.25">
      <c r="B310" s="83"/>
    </row>
    <row r="311" spans="2:2" ht="13.2" x14ac:dyDescent="0.25">
      <c r="B311" s="83"/>
    </row>
    <row r="312" spans="2:2" ht="13.2" x14ac:dyDescent="0.25">
      <c r="B312" s="83"/>
    </row>
    <row r="313" spans="2:2" ht="13.2" x14ac:dyDescent="0.25">
      <c r="B313" s="83"/>
    </row>
    <row r="314" spans="2:2" ht="13.2" x14ac:dyDescent="0.25">
      <c r="B314" s="83"/>
    </row>
    <row r="315" spans="2:2" ht="13.2" x14ac:dyDescent="0.25">
      <c r="B315" s="83"/>
    </row>
    <row r="316" spans="2:2" ht="13.2" x14ac:dyDescent="0.25">
      <c r="B316" s="83"/>
    </row>
    <row r="317" spans="2:2" ht="13.2" x14ac:dyDescent="0.25">
      <c r="B317" s="83"/>
    </row>
    <row r="318" spans="2:2" ht="13.2" x14ac:dyDescent="0.25">
      <c r="B318" s="83"/>
    </row>
    <row r="319" spans="2:2" ht="13.2" x14ac:dyDescent="0.25">
      <c r="B319" s="83"/>
    </row>
    <row r="320" spans="2:2" ht="13.2" x14ac:dyDescent="0.25">
      <c r="B320" s="83"/>
    </row>
    <row r="321" spans="2:2" ht="13.2" x14ac:dyDescent="0.25">
      <c r="B321" s="83"/>
    </row>
    <row r="322" spans="2:2" ht="13.2" x14ac:dyDescent="0.25">
      <c r="B322" s="83"/>
    </row>
    <row r="323" spans="2:2" ht="13.2" x14ac:dyDescent="0.25">
      <c r="B323" s="83"/>
    </row>
    <row r="324" spans="2:2" ht="13.2" x14ac:dyDescent="0.25">
      <c r="B324" s="83"/>
    </row>
    <row r="325" spans="2:2" ht="13.2" x14ac:dyDescent="0.25">
      <c r="B325" s="83"/>
    </row>
    <row r="326" spans="2:2" ht="13.2" x14ac:dyDescent="0.25">
      <c r="B326" s="83"/>
    </row>
    <row r="327" spans="2:2" ht="13.2" x14ac:dyDescent="0.25">
      <c r="B327" s="83"/>
    </row>
    <row r="328" spans="2:2" ht="13.2" x14ac:dyDescent="0.25">
      <c r="B328" s="83"/>
    </row>
    <row r="329" spans="2:2" ht="13.2" x14ac:dyDescent="0.25">
      <c r="B329" s="83"/>
    </row>
    <row r="330" spans="2:2" ht="13.2" x14ac:dyDescent="0.25">
      <c r="B330" s="83"/>
    </row>
    <row r="331" spans="2:2" ht="13.2" x14ac:dyDescent="0.25">
      <c r="B331" s="83"/>
    </row>
    <row r="332" spans="2:2" ht="13.2" x14ac:dyDescent="0.25">
      <c r="B332" s="83"/>
    </row>
    <row r="333" spans="2:2" ht="13.2" x14ac:dyDescent="0.25">
      <c r="B333" s="83"/>
    </row>
    <row r="334" spans="2:2" ht="13.2" x14ac:dyDescent="0.25">
      <c r="B334" s="83"/>
    </row>
    <row r="335" spans="2:2" ht="13.2" x14ac:dyDescent="0.25">
      <c r="B335" s="83"/>
    </row>
    <row r="336" spans="2:2" ht="13.2" x14ac:dyDescent="0.25">
      <c r="B336" s="83"/>
    </row>
    <row r="337" spans="2:2" ht="13.2" x14ac:dyDescent="0.25">
      <c r="B337" s="83"/>
    </row>
    <row r="338" spans="2:2" ht="13.2" x14ac:dyDescent="0.25">
      <c r="B338" s="83"/>
    </row>
    <row r="339" spans="2:2" ht="13.2" x14ac:dyDescent="0.25">
      <c r="B339" s="83"/>
    </row>
    <row r="340" spans="2:2" ht="13.2" x14ac:dyDescent="0.25">
      <c r="B340" s="83"/>
    </row>
    <row r="341" spans="2:2" ht="13.2" x14ac:dyDescent="0.25">
      <c r="B341" s="83"/>
    </row>
    <row r="342" spans="2:2" ht="13.2" x14ac:dyDescent="0.25">
      <c r="B342" s="83"/>
    </row>
    <row r="343" spans="2:2" ht="13.2" x14ac:dyDescent="0.25">
      <c r="B343" s="83"/>
    </row>
    <row r="344" spans="2:2" ht="13.2" x14ac:dyDescent="0.25">
      <c r="B344" s="83"/>
    </row>
    <row r="345" spans="2:2" ht="13.2" x14ac:dyDescent="0.25">
      <c r="B345" s="83"/>
    </row>
    <row r="346" spans="2:2" ht="13.2" x14ac:dyDescent="0.25">
      <c r="B346" s="83"/>
    </row>
    <row r="347" spans="2:2" ht="13.2" x14ac:dyDescent="0.25">
      <c r="B347" s="83"/>
    </row>
    <row r="348" spans="2:2" ht="13.2" x14ac:dyDescent="0.25">
      <c r="B348" s="83"/>
    </row>
    <row r="349" spans="2:2" ht="13.2" x14ac:dyDescent="0.25">
      <c r="B349" s="83"/>
    </row>
    <row r="350" spans="2:2" ht="13.2" x14ac:dyDescent="0.25">
      <c r="B350" s="83"/>
    </row>
    <row r="351" spans="2:2" ht="13.2" x14ac:dyDescent="0.25">
      <c r="B351" s="83"/>
    </row>
    <row r="352" spans="2:2" ht="13.2" x14ac:dyDescent="0.25">
      <c r="B352" s="83"/>
    </row>
    <row r="353" spans="2:2" ht="13.2" x14ac:dyDescent="0.25">
      <c r="B353" s="83"/>
    </row>
    <row r="354" spans="2:2" ht="13.2" x14ac:dyDescent="0.25">
      <c r="B354" s="83"/>
    </row>
    <row r="355" spans="2:2" ht="13.2" x14ac:dyDescent="0.25">
      <c r="B355" s="83"/>
    </row>
    <row r="356" spans="2:2" ht="13.2" x14ac:dyDescent="0.25">
      <c r="B356" s="83"/>
    </row>
    <row r="357" spans="2:2" ht="13.2" x14ac:dyDescent="0.25">
      <c r="B357" s="83"/>
    </row>
    <row r="358" spans="2:2" ht="13.2" x14ac:dyDescent="0.25">
      <c r="B358" s="83"/>
    </row>
    <row r="359" spans="2:2" ht="13.2" x14ac:dyDescent="0.25">
      <c r="B359" s="83"/>
    </row>
    <row r="360" spans="2:2" ht="13.2" x14ac:dyDescent="0.25">
      <c r="B360" s="83"/>
    </row>
    <row r="361" spans="2:2" ht="13.2" x14ac:dyDescent="0.25">
      <c r="B361" s="83"/>
    </row>
    <row r="362" spans="2:2" ht="13.2" x14ac:dyDescent="0.25">
      <c r="B362" s="83"/>
    </row>
    <row r="363" spans="2:2" ht="13.2" x14ac:dyDescent="0.25">
      <c r="B363" s="83"/>
    </row>
    <row r="364" spans="2:2" ht="13.2" x14ac:dyDescent="0.25">
      <c r="B364" s="83"/>
    </row>
    <row r="365" spans="2:2" ht="13.2" x14ac:dyDescent="0.25">
      <c r="B365" s="83"/>
    </row>
    <row r="366" spans="2:2" ht="13.2" x14ac:dyDescent="0.25">
      <c r="B366" s="83"/>
    </row>
    <row r="367" spans="2:2" ht="13.2" x14ac:dyDescent="0.25">
      <c r="B367" s="83"/>
    </row>
    <row r="368" spans="2:2" ht="13.2" x14ac:dyDescent="0.25">
      <c r="B368" s="83"/>
    </row>
    <row r="369" spans="2:2" ht="13.2" x14ac:dyDescent="0.25">
      <c r="B369" s="83"/>
    </row>
    <row r="370" spans="2:2" ht="13.2" x14ac:dyDescent="0.25">
      <c r="B370" s="83"/>
    </row>
    <row r="371" spans="2:2" ht="13.2" x14ac:dyDescent="0.25">
      <c r="B371" s="83"/>
    </row>
    <row r="372" spans="2:2" ht="13.2" x14ac:dyDescent="0.25">
      <c r="B372" s="83"/>
    </row>
    <row r="373" spans="2:2" ht="13.2" x14ac:dyDescent="0.25">
      <c r="B373" s="83"/>
    </row>
    <row r="374" spans="2:2" ht="13.2" x14ac:dyDescent="0.25">
      <c r="B374" s="83"/>
    </row>
    <row r="375" spans="2:2" ht="13.2" x14ac:dyDescent="0.25">
      <c r="B375" s="83"/>
    </row>
    <row r="376" spans="2:2" ht="13.2" x14ac:dyDescent="0.25">
      <c r="B376" s="83"/>
    </row>
    <row r="377" spans="2:2" ht="13.2" x14ac:dyDescent="0.25">
      <c r="B377" s="83"/>
    </row>
    <row r="378" spans="2:2" ht="13.2" x14ac:dyDescent="0.25">
      <c r="B378" s="83"/>
    </row>
    <row r="379" spans="2:2" ht="13.2" x14ac:dyDescent="0.25">
      <c r="B379" s="83"/>
    </row>
    <row r="380" spans="2:2" ht="13.2" x14ac:dyDescent="0.25">
      <c r="B380" s="83"/>
    </row>
    <row r="381" spans="2:2" ht="13.2" x14ac:dyDescent="0.25">
      <c r="B381" s="83"/>
    </row>
    <row r="382" spans="2:2" ht="13.2" x14ac:dyDescent="0.25">
      <c r="B382" s="83"/>
    </row>
    <row r="383" spans="2:2" ht="13.2" x14ac:dyDescent="0.25">
      <c r="B383" s="83"/>
    </row>
    <row r="384" spans="2:2" ht="13.2" x14ac:dyDescent="0.25">
      <c r="B384" s="83"/>
    </row>
    <row r="385" spans="2:2" ht="13.2" x14ac:dyDescent="0.25">
      <c r="B385" s="83"/>
    </row>
    <row r="386" spans="2:2" ht="13.2" x14ac:dyDescent="0.25">
      <c r="B386" s="83"/>
    </row>
    <row r="387" spans="2:2" ht="13.2" x14ac:dyDescent="0.25">
      <c r="B387" s="83"/>
    </row>
    <row r="388" spans="2:2" ht="13.2" x14ac:dyDescent="0.25">
      <c r="B388" s="83"/>
    </row>
    <row r="389" spans="2:2" ht="13.2" x14ac:dyDescent="0.25">
      <c r="B389" s="83"/>
    </row>
    <row r="390" spans="2:2" ht="13.2" x14ac:dyDescent="0.25">
      <c r="B390" s="83"/>
    </row>
    <row r="391" spans="2:2" ht="13.2" x14ac:dyDescent="0.25">
      <c r="B391" s="83"/>
    </row>
    <row r="392" spans="2:2" ht="13.2" x14ac:dyDescent="0.25">
      <c r="B392" s="83"/>
    </row>
    <row r="393" spans="2:2" ht="13.2" x14ac:dyDescent="0.25">
      <c r="B393" s="83"/>
    </row>
    <row r="394" spans="2:2" ht="13.2" x14ac:dyDescent="0.25">
      <c r="B394" s="83"/>
    </row>
    <row r="395" spans="2:2" ht="13.2" x14ac:dyDescent="0.25">
      <c r="B395" s="83"/>
    </row>
    <row r="396" spans="2:2" ht="13.2" x14ac:dyDescent="0.25">
      <c r="B396" s="83"/>
    </row>
    <row r="397" spans="2:2" ht="13.2" x14ac:dyDescent="0.25">
      <c r="B397" s="83"/>
    </row>
    <row r="398" spans="2:2" ht="13.2" x14ac:dyDescent="0.25">
      <c r="B398" s="83"/>
    </row>
    <row r="399" spans="2:2" ht="13.2" x14ac:dyDescent="0.25">
      <c r="B399" s="83"/>
    </row>
    <row r="400" spans="2:2" ht="13.2" x14ac:dyDescent="0.25">
      <c r="B400" s="83"/>
    </row>
    <row r="401" spans="2:2" ht="13.2" x14ac:dyDescent="0.25">
      <c r="B401" s="83"/>
    </row>
    <row r="402" spans="2:2" ht="13.2" x14ac:dyDescent="0.25">
      <c r="B402" s="83"/>
    </row>
    <row r="403" spans="2:2" ht="13.2" x14ac:dyDescent="0.25">
      <c r="B403" s="83"/>
    </row>
    <row r="404" spans="2:2" ht="13.2" x14ac:dyDescent="0.25">
      <c r="B404" s="83"/>
    </row>
    <row r="405" spans="2:2" ht="13.2" x14ac:dyDescent="0.25">
      <c r="B405" s="83"/>
    </row>
    <row r="406" spans="2:2" ht="13.2" x14ac:dyDescent="0.25">
      <c r="B406" s="83"/>
    </row>
    <row r="407" spans="2:2" ht="13.2" x14ac:dyDescent="0.25">
      <c r="B407" s="83"/>
    </row>
    <row r="408" spans="2:2" ht="13.2" x14ac:dyDescent="0.25">
      <c r="B408" s="83"/>
    </row>
    <row r="409" spans="2:2" ht="13.2" x14ac:dyDescent="0.25">
      <c r="B409" s="83"/>
    </row>
    <row r="410" spans="2:2" ht="13.2" x14ac:dyDescent="0.25">
      <c r="B410" s="83"/>
    </row>
    <row r="411" spans="2:2" ht="13.2" x14ac:dyDescent="0.25">
      <c r="B411" s="83"/>
    </row>
    <row r="412" spans="2:2" ht="13.2" x14ac:dyDescent="0.25">
      <c r="B412" s="83"/>
    </row>
    <row r="413" spans="2:2" ht="13.2" x14ac:dyDescent="0.25">
      <c r="B413" s="83"/>
    </row>
    <row r="414" spans="2:2" ht="13.2" x14ac:dyDescent="0.25">
      <c r="B414" s="83"/>
    </row>
    <row r="415" spans="2:2" ht="13.2" x14ac:dyDescent="0.25">
      <c r="B415" s="83"/>
    </row>
    <row r="416" spans="2:2" ht="13.2" x14ac:dyDescent="0.25">
      <c r="B416" s="83"/>
    </row>
    <row r="417" spans="2:2" ht="13.2" x14ac:dyDescent="0.25">
      <c r="B417" s="83"/>
    </row>
    <row r="418" spans="2:2" ht="13.2" x14ac:dyDescent="0.25">
      <c r="B418" s="83"/>
    </row>
    <row r="419" spans="2:2" ht="13.2" x14ac:dyDescent="0.25">
      <c r="B419" s="83"/>
    </row>
    <row r="420" spans="2:2" ht="13.2" x14ac:dyDescent="0.25">
      <c r="B420" s="83"/>
    </row>
    <row r="421" spans="2:2" ht="13.2" x14ac:dyDescent="0.25">
      <c r="B421" s="83"/>
    </row>
    <row r="422" spans="2:2" ht="13.2" x14ac:dyDescent="0.25">
      <c r="B422" s="83"/>
    </row>
    <row r="423" spans="2:2" ht="13.2" x14ac:dyDescent="0.25">
      <c r="B423" s="83"/>
    </row>
    <row r="424" spans="2:2" ht="13.2" x14ac:dyDescent="0.25">
      <c r="B424" s="83"/>
    </row>
    <row r="425" spans="2:2" ht="13.2" x14ac:dyDescent="0.25">
      <c r="B425" s="83"/>
    </row>
    <row r="426" spans="2:2" ht="13.2" x14ac:dyDescent="0.25">
      <c r="B426" s="83"/>
    </row>
    <row r="427" spans="2:2" ht="13.2" x14ac:dyDescent="0.25">
      <c r="B427" s="83"/>
    </row>
    <row r="428" spans="2:2" ht="13.2" x14ac:dyDescent="0.25">
      <c r="B428" s="83"/>
    </row>
    <row r="429" spans="2:2" ht="13.2" x14ac:dyDescent="0.25">
      <c r="B429" s="83"/>
    </row>
    <row r="430" spans="2:2" ht="13.2" x14ac:dyDescent="0.25">
      <c r="B430" s="83"/>
    </row>
    <row r="431" spans="2:2" ht="13.2" x14ac:dyDescent="0.25">
      <c r="B431" s="83"/>
    </row>
    <row r="432" spans="2:2" ht="13.2" x14ac:dyDescent="0.25">
      <c r="B432" s="83"/>
    </row>
    <row r="433" spans="2:2" ht="13.2" x14ac:dyDescent="0.25">
      <c r="B433" s="83"/>
    </row>
    <row r="434" spans="2:2" ht="13.2" x14ac:dyDescent="0.25">
      <c r="B434" s="83"/>
    </row>
    <row r="435" spans="2:2" ht="13.2" x14ac:dyDescent="0.25">
      <c r="B435" s="83"/>
    </row>
    <row r="436" spans="2:2" ht="13.2" x14ac:dyDescent="0.25">
      <c r="B436" s="83"/>
    </row>
    <row r="437" spans="2:2" ht="13.2" x14ac:dyDescent="0.25">
      <c r="B437" s="83"/>
    </row>
    <row r="438" spans="2:2" ht="13.2" x14ac:dyDescent="0.25">
      <c r="B438" s="83"/>
    </row>
    <row r="439" spans="2:2" ht="13.2" x14ac:dyDescent="0.25">
      <c r="B439" s="83"/>
    </row>
    <row r="440" spans="2:2" ht="13.2" x14ac:dyDescent="0.25">
      <c r="B440" s="83"/>
    </row>
    <row r="441" spans="2:2" ht="13.2" x14ac:dyDescent="0.25">
      <c r="B441" s="83"/>
    </row>
    <row r="442" spans="2:2" ht="13.2" x14ac:dyDescent="0.25">
      <c r="B442" s="83"/>
    </row>
    <row r="443" spans="2:2" ht="13.2" x14ac:dyDescent="0.25">
      <c r="B443" s="83"/>
    </row>
    <row r="444" spans="2:2" ht="13.2" x14ac:dyDescent="0.25">
      <c r="B444" s="83"/>
    </row>
    <row r="445" spans="2:2" ht="13.2" x14ac:dyDescent="0.25">
      <c r="B445" s="83"/>
    </row>
    <row r="446" spans="2:2" ht="13.2" x14ac:dyDescent="0.25">
      <c r="B446" s="83"/>
    </row>
    <row r="447" spans="2:2" ht="13.2" x14ac:dyDescent="0.25">
      <c r="B447" s="83"/>
    </row>
    <row r="448" spans="2:2" ht="13.2" x14ac:dyDescent="0.25">
      <c r="B448" s="83"/>
    </row>
    <row r="449" spans="2:2" ht="13.2" x14ac:dyDescent="0.25">
      <c r="B449" s="83"/>
    </row>
    <row r="450" spans="2:2" ht="13.2" x14ac:dyDescent="0.25">
      <c r="B450" s="83"/>
    </row>
    <row r="451" spans="2:2" ht="13.2" x14ac:dyDescent="0.25">
      <c r="B451" s="83"/>
    </row>
    <row r="452" spans="2:2" ht="13.2" x14ac:dyDescent="0.25">
      <c r="B452" s="83"/>
    </row>
    <row r="453" spans="2:2" ht="13.2" x14ac:dyDescent="0.25">
      <c r="B453" s="83"/>
    </row>
    <row r="454" spans="2:2" ht="13.2" x14ac:dyDescent="0.25">
      <c r="B454" s="83"/>
    </row>
    <row r="455" spans="2:2" ht="13.2" x14ac:dyDescent="0.25">
      <c r="B455" s="83"/>
    </row>
    <row r="456" spans="2:2" ht="13.2" x14ac:dyDescent="0.25">
      <c r="B456" s="83"/>
    </row>
    <row r="457" spans="2:2" ht="13.2" x14ac:dyDescent="0.25">
      <c r="B457" s="83"/>
    </row>
    <row r="458" spans="2:2" ht="13.2" x14ac:dyDescent="0.25">
      <c r="B458" s="83"/>
    </row>
    <row r="459" spans="2:2" ht="13.2" x14ac:dyDescent="0.25">
      <c r="B459" s="83"/>
    </row>
    <row r="460" spans="2:2" ht="13.2" x14ac:dyDescent="0.25">
      <c r="B460" s="83"/>
    </row>
    <row r="461" spans="2:2" ht="13.2" x14ac:dyDescent="0.25">
      <c r="B461" s="83"/>
    </row>
    <row r="462" spans="2:2" ht="13.2" x14ac:dyDescent="0.25">
      <c r="B462" s="83"/>
    </row>
    <row r="463" spans="2:2" ht="13.2" x14ac:dyDescent="0.25">
      <c r="B463" s="83"/>
    </row>
    <row r="464" spans="2:2" ht="13.2" x14ac:dyDescent="0.25">
      <c r="B464" s="83"/>
    </row>
    <row r="465" spans="2:2" ht="13.2" x14ac:dyDescent="0.25">
      <c r="B465" s="83"/>
    </row>
    <row r="466" spans="2:2" ht="13.2" x14ac:dyDescent="0.25">
      <c r="B466" s="83"/>
    </row>
    <row r="467" spans="2:2" ht="13.2" x14ac:dyDescent="0.25">
      <c r="B467" s="83"/>
    </row>
    <row r="468" spans="2:2" ht="13.2" x14ac:dyDescent="0.25">
      <c r="B468" s="83"/>
    </row>
    <row r="469" spans="2:2" ht="13.2" x14ac:dyDescent="0.25">
      <c r="B469" s="83"/>
    </row>
    <row r="470" spans="2:2" ht="13.2" x14ac:dyDescent="0.25">
      <c r="B470" s="83"/>
    </row>
    <row r="471" spans="2:2" ht="13.2" x14ac:dyDescent="0.25">
      <c r="B471" s="83"/>
    </row>
    <row r="472" spans="2:2" ht="13.2" x14ac:dyDescent="0.25">
      <c r="B472" s="83"/>
    </row>
    <row r="473" spans="2:2" ht="13.2" x14ac:dyDescent="0.25">
      <c r="B473" s="83"/>
    </row>
    <row r="474" spans="2:2" ht="13.2" x14ac:dyDescent="0.25">
      <c r="B474" s="83"/>
    </row>
    <row r="475" spans="2:2" ht="13.2" x14ac:dyDescent="0.25">
      <c r="B475" s="83"/>
    </row>
    <row r="476" spans="2:2" ht="13.2" x14ac:dyDescent="0.25">
      <c r="B476" s="83"/>
    </row>
    <row r="477" spans="2:2" ht="13.2" x14ac:dyDescent="0.25">
      <c r="B477" s="83"/>
    </row>
    <row r="478" spans="2:2" ht="13.2" x14ac:dyDescent="0.25">
      <c r="B478" s="83"/>
    </row>
    <row r="479" spans="2:2" ht="13.2" x14ac:dyDescent="0.25">
      <c r="B479" s="83"/>
    </row>
    <row r="480" spans="2:2" ht="13.2" x14ac:dyDescent="0.25">
      <c r="B480" s="83"/>
    </row>
    <row r="481" spans="2:2" ht="13.2" x14ac:dyDescent="0.25">
      <c r="B481" s="83"/>
    </row>
    <row r="482" spans="2:2" ht="13.2" x14ac:dyDescent="0.25">
      <c r="B482" s="83"/>
    </row>
    <row r="483" spans="2:2" ht="13.2" x14ac:dyDescent="0.25">
      <c r="B483" s="83"/>
    </row>
    <row r="484" spans="2:2" ht="13.2" x14ac:dyDescent="0.25">
      <c r="B484" s="83"/>
    </row>
    <row r="485" spans="2:2" ht="13.2" x14ac:dyDescent="0.25">
      <c r="B485" s="83"/>
    </row>
    <row r="486" spans="2:2" ht="13.2" x14ac:dyDescent="0.25">
      <c r="B486" s="83"/>
    </row>
    <row r="487" spans="2:2" ht="13.2" x14ac:dyDescent="0.25">
      <c r="B487" s="83"/>
    </row>
    <row r="488" spans="2:2" ht="13.2" x14ac:dyDescent="0.25">
      <c r="B488" s="83"/>
    </row>
    <row r="489" spans="2:2" ht="13.2" x14ac:dyDescent="0.25">
      <c r="B489" s="83"/>
    </row>
    <row r="490" spans="2:2" ht="13.2" x14ac:dyDescent="0.25">
      <c r="B490" s="83"/>
    </row>
    <row r="491" spans="2:2" ht="13.2" x14ac:dyDescent="0.25">
      <c r="B491" s="83"/>
    </row>
    <row r="492" spans="2:2" ht="13.2" x14ac:dyDescent="0.25">
      <c r="B492" s="83"/>
    </row>
    <row r="493" spans="2:2" ht="13.2" x14ac:dyDescent="0.25">
      <c r="B493" s="83"/>
    </row>
    <row r="494" spans="2:2" ht="13.2" x14ac:dyDescent="0.25">
      <c r="B494" s="83"/>
    </row>
    <row r="495" spans="2:2" ht="13.2" x14ac:dyDescent="0.25">
      <c r="B495" s="83"/>
    </row>
    <row r="496" spans="2:2" ht="13.2" x14ac:dyDescent="0.25">
      <c r="B496" s="83"/>
    </row>
    <row r="497" spans="2:2" ht="13.2" x14ac:dyDescent="0.25">
      <c r="B497" s="83"/>
    </row>
    <row r="498" spans="2:2" ht="13.2" x14ac:dyDescent="0.25">
      <c r="B498" s="83"/>
    </row>
    <row r="499" spans="2:2" ht="13.2" x14ac:dyDescent="0.25">
      <c r="B499" s="83"/>
    </row>
    <row r="500" spans="2:2" ht="13.2" x14ac:dyDescent="0.25">
      <c r="B500" s="83"/>
    </row>
    <row r="501" spans="2:2" ht="13.2" x14ac:dyDescent="0.25">
      <c r="B501" s="83"/>
    </row>
    <row r="502" spans="2:2" ht="13.2" x14ac:dyDescent="0.25">
      <c r="B502" s="83"/>
    </row>
    <row r="503" spans="2:2" ht="13.2" x14ac:dyDescent="0.25">
      <c r="B503" s="83"/>
    </row>
    <row r="504" spans="2:2" ht="13.2" x14ac:dyDescent="0.25">
      <c r="B504" s="83"/>
    </row>
    <row r="505" spans="2:2" ht="13.2" x14ac:dyDescent="0.25">
      <c r="B505" s="83"/>
    </row>
    <row r="506" spans="2:2" ht="13.2" x14ac:dyDescent="0.25">
      <c r="B506" s="83"/>
    </row>
    <row r="507" spans="2:2" ht="13.2" x14ac:dyDescent="0.25">
      <c r="B507" s="83"/>
    </row>
    <row r="508" spans="2:2" ht="13.2" x14ac:dyDescent="0.25">
      <c r="B508" s="83"/>
    </row>
    <row r="509" spans="2:2" ht="13.2" x14ac:dyDescent="0.25">
      <c r="B509" s="83"/>
    </row>
    <row r="510" spans="2:2" ht="13.2" x14ac:dyDescent="0.25">
      <c r="B510" s="83"/>
    </row>
    <row r="511" spans="2:2" ht="13.2" x14ac:dyDescent="0.25">
      <c r="B511" s="83"/>
    </row>
    <row r="512" spans="2:2" ht="13.2" x14ac:dyDescent="0.25">
      <c r="B512" s="83"/>
    </row>
    <row r="513" spans="2:2" ht="13.2" x14ac:dyDescent="0.25">
      <c r="B513" s="83"/>
    </row>
    <row r="514" spans="2:2" ht="13.2" x14ac:dyDescent="0.25">
      <c r="B514" s="83"/>
    </row>
    <row r="515" spans="2:2" ht="13.2" x14ac:dyDescent="0.25">
      <c r="B515" s="83"/>
    </row>
    <row r="516" spans="2:2" ht="13.2" x14ac:dyDescent="0.25">
      <c r="B516" s="83"/>
    </row>
    <row r="517" spans="2:2" ht="13.2" x14ac:dyDescent="0.25">
      <c r="B517" s="83"/>
    </row>
    <row r="518" spans="2:2" ht="13.2" x14ac:dyDescent="0.25">
      <c r="B518" s="83"/>
    </row>
    <row r="519" spans="2:2" ht="13.2" x14ac:dyDescent="0.25">
      <c r="B519" s="83"/>
    </row>
    <row r="520" spans="2:2" ht="13.2" x14ac:dyDescent="0.25">
      <c r="B520" s="83"/>
    </row>
    <row r="521" spans="2:2" ht="13.2" x14ac:dyDescent="0.25">
      <c r="B521" s="83"/>
    </row>
    <row r="522" spans="2:2" ht="13.2" x14ac:dyDescent="0.25">
      <c r="B522" s="83"/>
    </row>
    <row r="523" spans="2:2" ht="13.2" x14ac:dyDescent="0.25">
      <c r="B523" s="83"/>
    </row>
    <row r="524" spans="2:2" ht="13.2" x14ac:dyDescent="0.25">
      <c r="B524" s="83"/>
    </row>
    <row r="525" spans="2:2" ht="13.2" x14ac:dyDescent="0.25">
      <c r="B525" s="83"/>
    </row>
    <row r="526" spans="2:2" ht="13.2" x14ac:dyDescent="0.25">
      <c r="B526" s="83"/>
    </row>
    <row r="527" spans="2:2" ht="13.2" x14ac:dyDescent="0.25">
      <c r="B527" s="83"/>
    </row>
    <row r="528" spans="2:2" ht="13.2" x14ac:dyDescent="0.25">
      <c r="B528" s="83"/>
    </row>
    <row r="529" spans="2:2" ht="13.2" x14ac:dyDescent="0.25">
      <c r="B529" s="83"/>
    </row>
    <row r="530" spans="2:2" ht="13.2" x14ac:dyDescent="0.25">
      <c r="B530" s="83"/>
    </row>
    <row r="531" spans="2:2" ht="13.2" x14ac:dyDescent="0.25">
      <c r="B531" s="83"/>
    </row>
    <row r="532" spans="2:2" ht="13.2" x14ac:dyDescent="0.25">
      <c r="B532" s="83"/>
    </row>
    <row r="533" spans="2:2" ht="13.2" x14ac:dyDescent="0.25">
      <c r="B533" s="83"/>
    </row>
    <row r="534" spans="2:2" ht="13.2" x14ac:dyDescent="0.25">
      <c r="B534" s="83"/>
    </row>
    <row r="535" spans="2:2" ht="13.2" x14ac:dyDescent="0.25">
      <c r="B535" s="83"/>
    </row>
    <row r="536" spans="2:2" ht="13.2" x14ac:dyDescent="0.25">
      <c r="B536" s="83"/>
    </row>
    <row r="537" spans="2:2" ht="13.2" x14ac:dyDescent="0.25">
      <c r="B537" s="83"/>
    </row>
    <row r="538" spans="2:2" ht="13.2" x14ac:dyDescent="0.25">
      <c r="B538" s="83"/>
    </row>
    <row r="539" spans="2:2" ht="13.2" x14ac:dyDescent="0.25">
      <c r="B539" s="83"/>
    </row>
    <row r="540" spans="2:2" ht="13.2" x14ac:dyDescent="0.25">
      <c r="B540" s="83"/>
    </row>
    <row r="541" spans="2:2" ht="13.2" x14ac:dyDescent="0.25">
      <c r="B541" s="83"/>
    </row>
    <row r="542" spans="2:2" ht="13.2" x14ac:dyDescent="0.25">
      <c r="B542" s="83"/>
    </row>
    <row r="543" spans="2:2" ht="13.2" x14ac:dyDescent="0.25">
      <c r="B543" s="83"/>
    </row>
    <row r="544" spans="2:2" ht="13.2" x14ac:dyDescent="0.25">
      <c r="B544" s="83"/>
    </row>
    <row r="545" spans="2:2" ht="13.2" x14ac:dyDescent="0.25">
      <c r="B545" s="83"/>
    </row>
    <row r="546" spans="2:2" ht="13.2" x14ac:dyDescent="0.25">
      <c r="B546" s="83"/>
    </row>
    <row r="547" spans="2:2" ht="13.2" x14ac:dyDescent="0.25">
      <c r="B547" s="83"/>
    </row>
    <row r="548" spans="2:2" ht="13.2" x14ac:dyDescent="0.25">
      <c r="B548" s="83"/>
    </row>
    <row r="549" spans="2:2" ht="13.2" x14ac:dyDescent="0.25">
      <c r="B549" s="83"/>
    </row>
    <row r="550" spans="2:2" ht="13.2" x14ac:dyDescent="0.25">
      <c r="B550" s="83"/>
    </row>
    <row r="551" spans="2:2" ht="13.2" x14ac:dyDescent="0.25">
      <c r="B551" s="83"/>
    </row>
    <row r="552" spans="2:2" ht="13.2" x14ac:dyDescent="0.25">
      <c r="B552" s="83"/>
    </row>
    <row r="553" spans="2:2" ht="13.2" x14ac:dyDescent="0.25">
      <c r="B553" s="83"/>
    </row>
    <row r="554" spans="2:2" ht="13.2" x14ac:dyDescent="0.25">
      <c r="B554" s="83"/>
    </row>
    <row r="555" spans="2:2" ht="13.2" x14ac:dyDescent="0.25">
      <c r="B555" s="83"/>
    </row>
    <row r="556" spans="2:2" ht="13.2" x14ac:dyDescent="0.25">
      <c r="B556" s="83"/>
    </row>
    <row r="557" spans="2:2" ht="13.2" x14ac:dyDescent="0.25">
      <c r="B557" s="83"/>
    </row>
    <row r="558" spans="2:2" ht="13.2" x14ac:dyDescent="0.25">
      <c r="B558" s="83"/>
    </row>
    <row r="559" spans="2:2" ht="13.2" x14ac:dyDescent="0.25">
      <c r="B559" s="83"/>
    </row>
    <row r="560" spans="2:2" ht="13.2" x14ac:dyDescent="0.25">
      <c r="B560" s="83"/>
    </row>
    <row r="561" spans="2:2" ht="13.2" x14ac:dyDescent="0.25">
      <c r="B561" s="83"/>
    </row>
    <row r="562" spans="2:2" ht="13.2" x14ac:dyDescent="0.25">
      <c r="B562" s="83"/>
    </row>
    <row r="563" spans="2:2" ht="13.2" x14ac:dyDescent="0.25">
      <c r="B563" s="83"/>
    </row>
    <row r="564" spans="2:2" ht="13.2" x14ac:dyDescent="0.25">
      <c r="B564" s="83"/>
    </row>
    <row r="565" spans="2:2" ht="13.2" x14ac:dyDescent="0.25">
      <c r="B565" s="83"/>
    </row>
    <row r="566" spans="2:2" ht="13.2" x14ac:dyDescent="0.25">
      <c r="B566" s="83"/>
    </row>
    <row r="567" spans="2:2" ht="13.2" x14ac:dyDescent="0.25">
      <c r="B567" s="83"/>
    </row>
    <row r="568" spans="2:2" ht="13.2" x14ac:dyDescent="0.25">
      <c r="B568" s="83"/>
    </row>
    <row r="569" spans="2:2" ht="13.2" x14ac:dyDescent="0.25">
      <c r="B569" s="83"/>
    </row>
    <row r="570" spans="2:2" ht="13.2" x14ac:dyDescent="0.25">
      <c r="B570" s="83"/>
    </row>
    <row r="571" spans="2:2" ht="13.2" x14ac:dyDescent="0.25">
      <c r="B571" s="83"/>
    </row>
    <row r="572" spans="2:2" ht="13.2" x14ac:dyDescent="0.25">
      <c r="B572" s="83"/>
    </row>
    <row r="573" spans="2:2" ht="13.2" x14ac:dyDescent="0.25">
      <c r="B573" s="83"/>
    </row>
    <row r="574" spans="2:2" ht="13.2" x14ac:dyDescent="0.25">
      <c r="B574" s="83"/>
    </row>
    <row r="575" spans="2:2" ht="13.2" x14ac:dyDescent="0.25">
      <c r="B575" s="83"/>
    </row>
    <row r="576" spans="2:2" ht="13.2" x14ac:dyDescent="0.25">
      <c r="B576" s="83"/>
    </row>
    <row r="577" spans="2:2" ht="13.2" x14ac:dyDescent="0.25">
      <c r="B577" s="83"/>
    </row>
    <row r="578" spans="2:2" ht="13.2" x14ac:dyDescent="0.25">
      <c r="B578" s="83"/>
    </row>
    <row r="579" spans="2:2" ht="13.2" x14ac:dyDescent="0.25">
      <c r="B579" s="83"/>
    </row>
    <row r="580" spans="2:2" ht="13.2" x14ac:dyDescent="0.25">
      <c r="B580" s="83"/>
    </row>
    <row r="581" spans="2:2" ht="13.2" x14ac:dyDescent="0.25">
      <c r="B581" s="83"/>
    </row>
    <row r="582" spans="2:2" ht="13.2" x14ac:dyDescent="0.25">
      <c r="B582" s="83"/>
    </row>
    <row r="583" spans="2:2" ht="13.2" x14ac:dyDescent="0.25">
      <c r="B583" s="83"/>
    </row>
    <row r="584" spans="2:2" ht="13.2" x14ac:dyDescent="0.25">
      <c r="B584" s="83"/>
    </row>
    <row r="585" spans="2:2" ht="13.2" x14ac:dyDescent="0.25">
      <c r="B585" s="83"/>
    </row>
    <row r="586" spans="2:2" ht="13.2" x14ac:dyDescent="0.25">
      <c r="B586" s="83"/>
    </row>
    <row r="587" spans="2:2" ht="13.2" x14ac:dyDescent="0.25">
      <c r="B587" s="83"/>
    </row>
    <row r="588" spans="2:2" ht="13.2" x14ac:dyDescent="0.25">
      <c r="B588" s="83"/>
    </row>
    <row r="589" spans="2:2" ht="13.2" x14ac:dyDescent="0.25">
      <c r="B589" s="83"/>
    </row>
    <row r="590" spans="2:2" ht="13.2" x14ac:dyDescent="0.25">
      <c r="B590" s="83"/>
    </row>
    <row r="591" spans="2:2" ht="13.2" x14ac:dyDescent="0.25">
      <c r="B591" s="83"/>
    </row>
    <row r="592" spans="2:2" ht="13.2" x14ac:dyDescent="0.25">
      <c r="B592" s="83"/>
    </row>
    <row r="593" spans="2:2" ht="13.2" x14ac:dyDescent="0.25">
      <c r="B593" s="83"/>
    </row>
    <row r="594" spans="2:2" ht="13.2" x14ac:dyDescent="0.25">
      <c r="B594" s="83"/>
    </row>
    <row r="595" spans="2:2" ht="13.2" x14ac:dyDescent="0.25">
      <c r="B595" s="83"/>
    </row>
    <row r="596" spans="2:2" ht="13.2" x14ac:dyDescent="0.25">
      <c r="B596" s="83"/>
    </row>
    <row r="597" spans="2:2" ht="13.2" x14ac:dyDescent="0.25">
      <c r="B597" s="83"/>
    </row>
    <row r="598" spans="2:2" ht="13.2" x14ac:dyDescent="0.25">
      <c r="B598" s="83"/>
    </row>
    <row r="599" spans="2:2" ht="13.2" x14ac:dyDescent="0.25">
      <c r="B599" s="83"/>
    </row>
    <row r="600" spans="2:2" ht="13.2" x14ac:dyDescent="0.25">
      <c r="B600" s="83"/>
    </row>
    <row r="601" spans="2:2" ht="13.2" x14ac:dyDescent="0.25">
      <c r="B601" s="83"/>
    </row>
    <row r="602" spans="2:2" ht="13.2" x14ac:dyDescent="0.25">
      <c r="B602" s="83"/>
    </row>
    <row r="603" spans="2:2" ht="13.2" x14ac:dyDescent="0.25">
      <c r="B603" s="83"/>
    </row>
    <row r="604" spans="2:2" ht="13.2" x14ac:dyDescent="0.25">
      <c r="B604" s="83"/>
    </row>
    <row r="605" spans="2:2" ht="13.2" x14ac:dyDescent="0.25">
      <c r="B605" s="83"/>
    </row>
    <row r="606" spans="2:2" ht="13.2" x14ac:dyDescent="0.25">
      <c r="B606" s="83"/>
    </row>
    <row r="607" spans="2:2" ht="13.2" x14ac:dyDescent="0.25">
      <c r="B607" s="83"/>
    </row>
    <row r="608" spans="2:2" ht="13.2" x14ac:dyDescent="0.25">
      <c r="B608" s="83"/>
    </row>
    <row r="609" spans="2:2" ht="13.2" x14ac:dyDescent="0.25">
      <c r="B609" s="83"/>
    </row>
    <row r="610" spans="2:2" ht="13.2" x14ac:dyDescent="0.25">
      <c r="B610" s="83"/>
    </row>
    <row r="611" spans="2:2" ht="13.2" x14ac:dyDescent="0.25">
      <c r="B611" s="83"/>
    </row>
    <row r="612" spans="2:2" ht="13.2" x14ac:dyDescent="0.25">
      <c r="B612" s="83"/>
    </row>
    <row r="613" spans="2:2" ht="13.2" x14ac:dyDescent="0.25">
      <c r="B613" s="83"/>
    </row>
    <row r="614" spans="2:2" ht="13.2" x14ac:dyDescent="0.25">
      <c r="B614" s="83"/>
    </row>
    <row r="615" spans="2:2" ht="13.2" x14ac:dyDescent="0.25">
      <c r="B615" s="83"/>
    </row>
    <row r="616" spans="2:2" ht="13.2" x14ac:dyDescent="0.25">
      <c r="B616" s="83"/>
    </row>
    <row r="617" spans="2:2" ht="13.2" x14ac:dyDescent="0.25">
      <c r="B617" s="83"/>
    </row>
    <row r="618" spans="2:2" ht="13.2" x14ac:dyDescent="0.25">
      <c r="B618" s="83"/>
    </row>
    <row r="619" spans="2:2" ht="13.2" x14ac:dyDescent="0.25">
      <c r="B619" s="83"/>
    </row>
    <row r="620" spans="2:2" ht="13.2" x14ac:dyDescent="0.25">
      <c r="B620" s="83"/>
    </row>
    <row r="621" spans="2:2" ht="13.2" x14ac:dyDescent="0.25">
      <c r="B621" s="83"/>
    </row>
    <row r="622" spans="2:2" ht="13.2" x14ac:dyDescent="0.25">
      <c r="B622" s="83"/>
    </row>
    <row r="623" spans="2:2" ht="13.2" x14ac:dyDescent="0.25">
      <c r="B623" s="83"/>
    </row>
    <row r="624" spans="2:2" ht="13.2" x14ac:dyDescent="0.25">
      <c r="B624" s="83"/>
    </row>
    <row r="625" spans="2:2" ht="13.2" x14ac:dyDescent="0.25">
      <c r="B625" s="83"/>
    </row>
    <row r="626" spans="2:2" ht="13.2" x14ac:dyDescent="0.25">
      <c r="B626" s="83"/>
    </row>
    <row r="627" spans="2:2" ht="13.2" x14ac:dyDescent="0.25">
      <c r="B627" s="83"/>
    </row>
    <row r="628" spans="2:2" ht="13.2" x14ac:dyDescent="0.25">
      <c r="B628" s="83"/>
    </row>
    <row r="629" spans="2:2" ht="13.2" x14ac:dyDescent="0.25">
      <c r="B629" s="83"/>
    </row>
    <row r="630" spans="2:2" ht="13.2" x14ac:dyDescent="0.25">
      <c r="B630" s="83"/>
    </row>
    <row r="631" spans="2:2" ht="13.2" x14ac:dyDescent="0.25">
      <c r="B631" s="83"/>
    </row>
    <row r="632" spans="2:2" ht="13.2" x14ac:dyDescent="0.25">
      <c r="B632" s="83"/>
    </row>
    <row r="633" spans="2:2" ht="13.2" x14ac:dyDescent="0.25">
      <c r="B633" s="83"/>
    </row>
    <row r="634" spans="2:2" ht="13.2" x14ac:dyDescent="0.25">
      <c r="B634" s="83"/>
    </row>
    <row r="635" spans="2:2" ht="13.2" x14ac:dyDescent="0.25">
      <c r="B635" s="83"/>
    </row>
    <row r="636" spans="2:2" ht="13.2" x14ac:dyDescent="0.25">
      <c r="B636" s="83"/>
    </row>
    <row r="637" spans="2:2" ht="13.2" x14ac:dyDescent="0.25">
      <c r="B637" s="83"/>
    </row>
    <row r="638" spans="2:2" ht="13.2" x14ac:dyDescent="0.25">
      <c r="B638" s="83"/>
    </row>
    <row r="639" spans="2:2" ht="13.2" x14ac:dyDescent="0.25">
      <c r="B639" s="83"/>
    </row>
    <row r="640" spans="2:2" ht="13.2" x14ac:dyDescent="0.25">
      <c r="B640" s="83"/>
    </row>
    <row r="641" spans="2:2" ht="13.2" x14ac:dyDescent="0.25">
      <c r="B641" s="83"/>
    </row>
    <row r="642" spans="2:2" ht="13.2" x14ac:dyDescent="0.25">
      <c r="B642" s="83"/>
    </row>
    <row r="643" spans="2:2" ht="13.2" x14ac:dyDescent="0.25">
      <c r="B643" s="83"/>
    </row>
    <row r="644" spans="2:2" ht="13.2" x14ac:dyDescent="0.25">
      <c r="B644" s="83"/>
    </row>
    <row r="645" spans="2:2" ht="13.2" x14ac:dyDescent="0.25">
      <c r="B645" s="83"/>
    </row>
    <row r="646" spans="2:2" ht="13.2" x14ac:dyDescent="0.25">
      <c r="B646" s="83"/>
    </row>
    <row r="647" spans="2:2" ht="13.2" x14ac:dyDescent="0.25">
      <c r="B647" s="83"/>
    </row>
    <row r="648" spans="2:2" ht="13.2" x14ac:dyDescent="0.25">
      <c r="B648" s="83"/>
    </row>
    <row r="649" spans="2:2" ht="13.2" x14ac:dyDescent="0.25">
      <c r="B649" s="83"/>
    </row>
    <row r="650" spans="2:2" ht="13.2" x14ac:dyDescent="0.25">
      <c r="B650" s="83"/>
    </row>
    <row r="651" spans="2:2" ht="13.2" x14ac:dyDescent="0.25">
      <c r="B651" s="83"/>
    </row>
    <row r="652" spans="2:2" ht="13.2" x14ac:dyDescent="0.25">
      <c r="B652" s="83"/>
    </row>
    <row r="653" spans="2:2" ht="13.2" x14ac:dyDescent="0.25">
      <c r="B653" s="83"/>
    </row>
    <row r="654" spans="2:2" ht="13.2" x14ac:dyDescent="0.25">
      <c r="B654" s="83"/>
    </row>
    <row r="655" spans="2:2" ht="13.2" x14ac:dyDescent="0.25">
      <c r="B655" s="83"/>
    </row>
    <row r="656" spans="2:2" ht="13.2" x14ac:dyDescent="0.25">
      <c r="B656" s="83"/>
    </row>
    <row r="657" spans="2:2" ht="13.2" x14ac:dyDescent="0.25">
      <c r="B657" s="83"/>
    </row>
    <row r="658" spans="2:2" ht="13.2" x14ac:dyDescent="0.25">
      <c r="B658" s="83"/>
    </row>
    <row r="659" spans="2:2" ht="13.2" x14ac:dyDescent="0.25">
      <c r="B659" s="83"/>
    </row>
    <row r="660" spans="2:2" ht="13.2" x14ac:dyDescent="0.25">
      <c r="B660" s="83"/>
    </row>
    <row r="661" spans="2:2" ht="13.2" x14ac:dyDescent="0.25">
      <c r="B661" s="83"/>
    </row>
    <row r="662" spans="2:2" ht="13.2" x14ac:dyDescent="0.25">
      <c r="B662" s="83"/>
    </row>
    <row r="663" spans="2:2" ht="13.2" x14ac:dyDescent="0.25">
      <c r="B663" s="83"/>
    </row>
    <row r="664" spans="2:2" ht="13.2" x14ac:dyDescent="0.25">
      <c r="B664" s="83"/>
    </row>
    <row r="665" spans="2:2" ht="13.2" x14ac:dyDescent="0.25">
      <c r="B665" s="83"/>
    </row>
    <row r="666" spans="2:2" ht="13.2" x14ac:dyDescent="0.25">
      <c r="B666" s="83"/>
    </row>
    <row r="667" spans="2:2" ht="13.2" x14ac:dyDescent="0.25">
      <c r="B667" s="83"/>
    </row>
    <row r="668" spans="2:2" ht="13.2" x14ac:dyDescent="0.25">
      <c r="B668" s="83"/>
    </row>
    <row r="669" spans="2:2" ht="13.2" x14ac:dyDescent="0.25">
      <c r="B669" s="83"/>
    </row>
    <row r="670" spans="2:2" ht="13.2" x14ac:dyDescent="0.25">
      <c r="B670" s="83"/>
    </row>
    <row r="671" spans="2:2" ht="13.2" x14ac:dyDescent="0.25">
      <c r="B671" s="83"/>
    </row>
    <row r="672" spans="2:2" ht="13.2" x14ac:dyDescent="0.25">
      <c r="B672" s="83"/>
    </row>
    <row r="673" spans="2:2" ht="13.2" x14ac:dyDescent="0.25">
      <c r="B673" s="83"/>
    </row>
    <row r="674" spans="2:2" ht="13.2" x14ac:dyDescent="0.25">
      <c r="B674" s="83"/>
    </row>
    <row r="675" spans="2:2" ht="13.2" x14ac:dyDescent="0.25">
      <c r="B675" s="83"/>
    </row>
    <row r="676" spans="2:2" ht="13.2" x14ac:dyDescent="0.25">
      <c r="B676" s="83"/>
    </row>
    <row r="677" spans="2:2" ht="13.2" x14ac:dyDescent="0.25">
      <c r="B677" s="83"/>
    </row>
    <row r="678" spans="2:2" ht="13.2" x14ac:dyDescent="0.25">
      <c r="B678" s="83"/>
    </row>
    <row r="679" spans="2:2" ht="13.2" x14ac:dyDescent="0.25">
      <c r="B679" s="83"/>
    </row>
    <row r="680" spans="2:2" ht="13.2" x14ac:dyDescent="0.25">
      <c r="B680" s="83"/>
    </row>
    <row r="681" spans="2:2" ht="13.2" x14ac:dyDescent="0.25">
      <c r="B681" s="83"/>
    </row>
    <row r="682" spans="2:2" ht="13.2" x14ac:dyDescent="0.25">
      <c r="B682" s="83"/>
    </row>
    <row r="683" spans="2:2" ht="13.2" x14ac:dyDescent="0.25">
      <c r="B683" s="83"/>
    </row>
    <row r="684" spans="2:2" ht="13.2" x14ac:dyDescent="0.25">
      <c r="B684" s="83"/>
    </row>
    <row r="685" spans="2:2" ht="13.2" x14ac:dyDescent="0.25">
      <c r="B685" s="83"/>
    </row>
    <row r="686" spans="2:2" ht="13.2" x14ac:dyDescent="0.25">
      <c r="B686" s="83"/>
    </row>
    <row r="687" spans="2:2" ht="13.2" x14ac:dyDescent="0.25">
      <c r="B687" s="83"/>
    </row>
    <row r="688" spans="2:2" ht="13.2" x14ac:dyDescent="0.25">
      <c r="B688" s="83"/>
    </row>
    <row r="689" spans="2:2" ht="13.2" x14ac:dyDescent="0.25">
      <c r="B689" s="83"/>
    </row>
    <row r="690" spans="2:2" ht="13.2" x14ac:dyDescent="0.25">
      <c r="B690" s="83"/>
    </row>
    <row r="691" spans="2:2" ht="13.2" x14ac:dyDescent="0.25">
      <c r="B691" s="83"/>
    </row>
    <row r="692" spans="2:2" ht="13.2" x14ac:dyDescent="0.25">
      <c r="B692" s="83"/>
    </row>
    <row r="693" spans="2:2" ht="13.2" x14ac:dyDescent="0.25">
      <c r="B693" s="83"/>
    </row>
    <row r="694" spans="2:2" ht="13.2" x14ac:dyDescent="0.25">
      <c r="B694" s="83"/>
    </row>
    <row r="695" spans="2:2" ht="13.2" x14ac:dyDescent="0.25">
      <c r="B695" s="83"/>
    </row>
    <row r="696" spans="2:2" ht="13.2" x14ac:dyDescent="0.25">
      <c r="B696" s="83"/>
    </row>
    <row r="697" spans="2:2" ht="13.2" x14ac:dyDescent="0.25">
      <c r="B697" s="83"/>
    </row>
    <row r="698" spans="2:2" ht="13.2" x14ac:dyDescent="0.25">
      <c r="B698" s="83"/>
    </row>
    <row r="699" spans="2:2" ht="13.2" x14ac:dyDescent="0.25">
      <c r="B699" s="83"/>
    </row>
    <row r="700" spans="2:2" ht="13.2" x14ac:dyDescent="0.25">
      <c r="B700" s="83"/>
    </row>
    <row r="701" spans="2:2" ht="13.2" x14ac:dyDescent="0.25">
      <c r="B701" s="83"/>
    </row>
    <row r="702" spans="2:2" ht="13.2" x14ac:dyDescent="0.25">
      <c r="B702" s="83"/>
    </row>
    <row r="703" spans="2:2" ht="13.2" x14ac:dyDescent="0.25">
      <c r="B703" s="83"/>
    </row>
    <row r="704" spans="2:2" ht="13.2" x14ac:dyDescent="0.25">
      <c r="B704" s="83"/>
    </row>
    <row r="705" spans="2:2" ht="13.2" x14ac:dyDescent="0.25">
      <c r="B705" s="83"/>
    </row>
    <row r="706" spans="2:2" ht="13.2" x14ac:dyDescent="0.25">
      <c r="B706" s="83"/>
    </row>
    <row r="707" spans="2:2" ht="13.2" x14ac:dyDescent="0.25">
      <c r="B707" s="83"/>
    </row>
    <row r="708" spans="2:2" ht="13.2" x14ac:dyDescent="0.25">
      <c r="B708" s="83"/>
    </row>
    <row r="709" spans="2:2" ht="13.2" x14ac:dyDescent="0.25">
      <c r="B709" s="83"/>
    </row>
    <row r="710" spans="2:2" ht="13.2" x14ac:dyDescent="0.25">
      <c r="B710" s="83"/>
    </row>
    <row r="711" spans="2:2" ht="13.2" x14ac:dyDescent="0.25">
      <c r="B711" s="83"/>
    </row>
    <row r="712" spans="2:2" ht="13.2" x14ac:dyDescent="0.25">
      <c r="B712" s="83"/>
    </row>
    <row r="713" spans="2:2" ht="13.2" x14ac:dyDescent="0.25">
      <c r="B713" s="83"/>
    </row>
    <row r="714" spans="2:2" ht="13.2" x14ac:dyDescent="0.25">
      <c r="B714" s="83"/>
    </row>
    <row r="715" spans="2:2" ht="13.2" x14ac:dyDescent="0.25">
      <c r="B715" s="83"/>
    </row>
    <row r="716" spans="2:2" ht="13.2" x14ac:dyDescent="0.25">
      <c r="B716" s="83"/>
    </row>
    <row r="717" spans="2:2" ht="13.2" x14ac:dyDescent="0.25">
      <c r="B717" s="83"/>
    </row>
    <row r="718" spans="2:2" ht="13.2" x14ac:dyDescent="0.25">
      <c r="B718" s="83"/>
    </row>
    <row r="719" spans="2:2" ht="13.2" x14ac:dyDescent="0.25">
      <c r="B719" s="83"/>
    </row>
    <row r="720" spans="2:2" ht="13.2" x14ac:dyDescent="0.25">
      <c r="B720" s="83"/>
    </row>
    <row r="721" spans="2:2" ht="13.2" x14ac:dyDescent="0.25">
      <c r="B721" s="83"/>
    </row>
    <row r="722" spans="2:2" ht="13.2" x14ac:dyDescent="0.25">
      <c r="B722" s="83"/>
    </row>
    <row r="723" spans="2:2" ht="13.2" x14ac:dyDescent="0.25">
      <c r="B723" s="83"/>
    </row>
    <row r="724" spans="2:2" ht="13.2" x14ac:dyDescent="0.25">
      <c r="B724" s="83"/>
    </row>
    <row r="725" spans="2:2" ht="13.2" x14ac:dyDescent="0.25">
      <c r="B725" s="83"/>
    </row>
    <row r="726" spans="2:2" ht="13.2" x14ac:dyDescent="0.25">
      <c r="B726" s="83"/>
    </row>
    <row r="727" spans="2:2" ht="13.2" x14ac:dyDescent="0.25">
      <c r="B727" s="83"/>
    </row>
    <row r="728" spans="2:2" ht="13.2" x14ac:dyDescent="0.25">
      <c r="B728" s="83"/>
    </row>
    <row r="729" spans="2:2" ht="13.2" x14ac:dyDescent="0.25">
      <c r="B729" s="83"/>
    </row>
    <row r="730" spans="2:2" ht="13.2" x14ac:dyDescent="0.25">
      <c r="B730" s="83"/>
    </row>
    <row r="731" spans="2:2" ht="13.2" x14ac:dyDescent="0.25">
      <c r="B731" s="83"/>
    </row>
    <row r="732" spans="2:2" ht="13.2" x14ac:dyDescent="0.25">
      <c r="B732" s="83"/>
    </row>
    <row r="733" spans="2:2" ht="13.2" x14ac:dyDescent="0.25">
      <c r="B733" s="83"/>
    </row>
    <row r="734" spans="2:2" ht="13.2" x14ac:dyDescent="0.25">
      <c r="B734" s="83"/>
    </row>
    <row r="735" spans="2:2" ht="13.2" x14ac:dyDescent="0.25">
      <c r="B735" s="83"/>
    </row>
    <row r="736" spans="2:2" ht="13.2" x14ac:dyDescent="0.25">
      <c r="B736" s="83"/>
    </row>
    <row r="737" spans="2:2" ht="13.2" x14ac:dyDescent="0.25">
      <c r="B737" s="83"/>
    </row>
    <row r="738" spans="2:2" ht="13.2" x14ac:dyDescent="0.25">
      <c r="B738" s="83"/>
    </row>
    <row r="739" spans="2:2" ht="13.2" x14ac:dyDescent="0.25">
      <c r="B739" s="83"/>
    </row>
    <row r="740" spans="2:2" ht="13.2" x14ac:dyDescent="0.25">
      <c r="B740" s="83"/>
    </row>
    <row r="741" spans="2:2" ht="13.2" x14ac:dyDescent="0.25">
      <c r="B741" s="83"/>
    </row>
    <row r="742" spans="2:2" ht="13.2" x14ac:dyDescent="0.25">
      <c r="B742" s="83"/>
    </row>
    <row r="743" spans="2:2" ht="13.2" x14ac:dyDescent="0.25">
      <c r="B743" s="83"/>
    </row>
    <row r="744" spans="2:2" ht="13.2" x14ac:dyDescent="0.25">
      <c r="B744" s="83"/>
    </row>
    <row r="745" spans="2:2" ht="13.2" x14ac:dyDescent="0.25">
      <c r="B745" s="83"/>
    </row>
    <row r="746" spans="2:2" ht="13.2" x14ac:dyDescent="0.25">
      <c r="B746" s="83"/>
    </row>
    <row r="747" spans="2:2" ht="13.2" x14ac:dyDescent="0.25">
      <c r="B747" s="83"/>
    </row>
    <row r="748" spans="2:2" ht="13.2" x14ac:dyDescent="0.25">
      <c r="B748" s="83"/>
    </row>
    <row r="749" spans="2:2" ht="13.2" x14ac:dyDescent="0.25">
      <c r="B749" s="83"/>
    </row>
    <row r="750" spans="2:2" ht="13.2" x14ac:dyDescent="0.25">
      <c r="B750" s="83"/>
    </row>
    <row r="751" spans="2:2" ht="13.2" x14ac:dyDescent="0.25">
      <c r="B751" s="83"/>
    </row>
    <row r="752" spans="2:2" ht="13.2" x14ac:dyDescent="0.25">
      <c r="B752" s="83"/>
    </row>
    <row r="753" spans="2:2" ht="13.2" x14ac:dyDescent="0.25">
      <c r="B753" s="83"/>
    </row>
    <row r="754" spans="2:2" ht="13.2" x14ac:dyDescent="0.25">
      <c r="B754" s="83"/>
    </row>
    <row r="755" spans="2:2" ht="13.2" x14ac:dyDescent="0.25">
      <c r="B755" s="83"/>
    </row>
    <row r="756" spans="2:2" ht="13.2" x14ac:dyDescent="0.25">
      <c r="B756" s="83"/>
    </row>
    <row r="757" spans="2:2" ht="13.2" x14ac:dyDescent="0.25">
      <c r="B757" s="83"/>
    </row>
    <row r="758" spans="2:2" ht="13.2" x14ac:dyDescent="0.25">
      <c r="B758" s="83"/>
    </row>
    <row r="759" spans="2:2" ht="13.2" x14ac:dyDescent="0.25">
      <c r="B759" s="83"/>
    </row>
    <row r="760" spans="2:2" ht="13.2" x14ac:dyDescent="0.25">
      <c r="B760" s="83"/>
    </row>
    <row r="761" spans="2:2" ht="13.2" x14ac:dyDescent="0.25">
      <c r="B761" s="83"/>
    </row>
    <row r="762" spans="2:2" ht="13.2" x14ac:dyDescent="0.25">
      <c r="B762" s="83"/>
    </row>
    <row r="763" spans="2:2" ht="13.2" x14ac:dyDescent="0.25">
      <c r="B763" s="83"/>
    </row>
    <row r="764" spans="2:2" ht="13.2" x14ac:dyDescent="0.25">
      <c r="B764" s="83"/>
    </row>
    <row r="765" spans="2:2" ht="13.2" x14ac:dyDescent="0.25">
      <c r="B765" s="83"/>
    </row>
    <row r="766" spans="2:2" ht="13.2" x14ac:dyDescent="0.25">
      <c r="B766" s="83"/>
    </row>
    <row r="767" spans="2:2" ht="13.2" x14ac:dyDescent="0.25">
      <c r="B767" s="83"/>
    </row>
    <row r="768" spans="2:2" ht="13.2" x14ac:dyDescent="0.25">
      <c r="B768" s="83"/>
    </row>
    <row r="769" spans="2:2" ht="13.2" x14ac:dyDescent="0.25">
      <c r="B769" s="83"/>
    </row>
    <row r="770" spans="2:2" ht="13.2" x14ac:dyDescent="0.25">
      <c r="B770" s="83"/>
    </row>
    <row r="771" spans="2:2" ht="13.2" x14ac:dyDescent="0.25">
      <c r="B771" s="83"/>
    </row>
    <row r="772" spans="2:2" ht="13.2" x14ac:dyDescent="0.25">
      <c r="B772" s="83"/>
    </row>
    <row r="773" spans="2:2" ht="13.2" x14ac:dyDescent="0.25">
      <c r="B773" s="83"/>
    </row>
    <row r="774" spans="2:2" ht="13.2" x14ac:dyDescent="0.25">
      <c r="B774" s="83"/>
    </row>
    <row r="775" spans="2:2" ht="13.2" x14ac:dyDescent="0.25">
      <c r="B775" s="83"/>
    </row>
    <row r="776" spans="2:2" ht="13.2" x14ac:dyDescent="0.25">
      <c r="B776" s="83"/>
    </row>
    <row r="777" spans="2:2" ht="13.2" x14ac:dyDescent="0.25">
      <c r="B777" s="83"/>
    </row>
    <row r="778" spans="2:2" ht="13.2" x14ac:dyDescent="0.25">
      <c r="B778" s="83"/>
    </row>
    <row r="779" spans="2:2" ht="13.2" x14ac:dyDescent="0.25">
      <c r="B779" s="83"/>
    </row>
    <row r="780" spans="2:2" ht="13.2" x14ac:dyDescent="0.25">
      <c r="B780" s="83"/>
    </row>
    <row r="781" spans="2:2" ht="13.2" x14ac:dyDescent="0.25">
      <c r="B781" s="83"/>
    </row>
    <row r="782" spans="2:2" ht="13.2" x14ac:dyDescent="0.25">
      <c r="B782" s="83"/>
    </row>
    <row r="783" spans="2:2" ht="13.2" x14ac:dyDescent="0.25">
      <c r="B783" s="83"/>
    </row>
    <row r="784" spans="2:2" ht="13.2" x14ac:dyDescent="0.25">
      <c r="B784" s="83"/>
    </row>
    <row r="785" spans="2:2" ht="13.2" x14ac:dyDescent="0.25">
      <c r="B785" s="83"/>
    </row>
    <row r="786" spans="2:2" ht="13.2" x14ac:dyDescent="0.25">
      <c r="B786" s="83"/>
    </row>
    <row r="787" spans="2:2" ht="13.2" x14ac:dyDescent="0.25">
      <c r="B787" s="83"/>
    </row>
    <row r="788" spans="2:2" ht="13.2" x14ac:dyDescent="0.25">
      <c r="B788" s="83"/>
    </row>
    <row r="789" spans="2:2" ht="13.2" x14ac:dyDescent="0.25">
      <c r="B789" s="83"/>
    </row>
    <row r="790" spans="2:2" ht="13.2" x14ac:dyDescent="0.25">
      <c r="B790" s="83"/>
    </row>
    <row r="791" spans="2:2" ht="13.2" x14ac:dyDescent="0.25">
      <c r="B791" s="83"/>
    </row>
    <row r="792" spans="2:2" ht="13.2" x14ac:dyDescent="0.25">
      <c r="B792" s="83"/>
    </row>
    <row r="793" spans="2:2" ht="13.2" x14ac:dyDescent="0.25">
      <c r="B793" s="83"/>
    </row>
    <row r="794" spans="2:2" ht="13.2" x14ac:dyDescent="0.25">
      <c r="B794" s="83"/>
    </row>
    <row r="795" spans="2:2" ht="13.2" x14ac:dyDescent="0.25">
      <c r="B795" s="83"/>
    </row>
    <row r="796" spans="2:2" ht="13.2" x14ac:dyDescent="0.25">
      <c r="B796" s="83"/>
    </row>
    <row r="797" spans="2:2" ht="13.2" x14ac:dyDescent="0.25">
      <c r="B797" s="83"/>
    </row>
    <row r="798" spans="2:2" ht="13.2" x14ac:dyDescent="0.25">
      <c r="B798" s="83"/>
    </row>
    <row r="799" spans="2:2" ht="13.2" x14ac:dyDescent="0.25">
      <c r="B799" s="83"/>
    </row>
    <row r="800" spans="2:2" ht="13.2" x14ac:dyDescent="0.25">
      <c r="B800" s="83"/>
    </row>
    <row r="801" spans="2:2" ht="13.2" x14ac:dyDescent="0.25">
      <c r="B801" s="83"/>
    </row>
    <row r="802" spans="2:2" ht="13.2" x14ac:dyDescent="0.25">
      <c r="B802" s="83"/>
    </row>
    <row r="803" spans="2:2" ht="13.2" x14ac:dyDescent="0.25">
      <c r="B803" s="83"/>
    </row>
    <row r="804" spans="2:2" ht="13.2" x14ac:dyDescent="0.25">
      <c r="B804" s="83"/>
    </row>
    <row r="805" spans="2:2" ht="13.2" x14ac:dyDescent="0.25">
      <c r="B805" s="83"/>
    </row>
    <row r="806" spans="2:2" ht="13.2" x14ac:dyDescent="0.25">
      <c r="B806" s="83"/>
    </row>
    <row r="807" spans="2:2" ht="13.2" x14ac:dyDescent="0.25">
      <c r="B807" s="83"/>
    </row>
    <row r="808" spans="2:2" ht="13.2" x14ac:dyDescent="0.25">
      <c r="B808" s="83"/>
    </row>
    <row r="809" spans="2:2" ht="13.2" x14ac:dyDescent="0.25">
      <c r="B809" s="83"/>
    </row>
    <row r="810" spans="2:2" ht="13.2" x14ac:dyDescent="0.25">
      <c r="B810" s="83"/>
    </row>
    <row r="811" spans="2:2" ht="13.2" x14ac:dyDescent="0.25">
      <c r="B811" s="83"/>
    </row>
    <row r="812" spans="2:2" ht="13.2" x14ac:dyDescent="0.25">
      <c r="B812" s="83"/>
    </row>
    <row r="813" spans="2:2" ht="13.2" x14ac:dyDescent="0.25">
      <c r="B813" s="83"/>
    </row>
    <row r="814" spans="2:2" ht="13.2" x14ac:dyDescent="0.25">
      <c r="B814" s="83"/>
    </row>
    <row r="815" spans="2:2" ht="13.2" x14ac:dyDescent="0.25">
      <c r="B815" s="83"/>
    </row>
    <row r="816" spans="2:2" ht="13.2" x14ac:dyDescent="0.25">
      <c r="B816" s="83"/>
    </row>
    <row r="817" spans="2:2" ht="13.2" x14ac:dyDescent="0.25">
      <c r="B817" s="83"/>
    </row>
    <row r="818" spans="2:2" ht="13.2" x14ac:dyDescent="0.25">
      <c r="B818" s="83"/>
    </row>
    <row r="819" spans="2:2" ht="13.2" x14ac:dyDescent="0.25">
      <c r="B819" s="83"/>
    </row>
    <row r="820" spans="2:2" ht="13.2" x14ac:dyDescent="0.25">
      <c r="B820" s="83"/>
    </row>
    <row r="821" spans="2:2" ht="13.2" x14ac:dyDescent="0.25">
      <c r="B821" s="83"/>
    </row>
    <row r="822" spans="2:2" ht="13.2" x14ac:dyDescent="0.25">
      <c r="B822" s="83"/>
    </row>
    <row r="823" spans="2:2" ht="13.2" x14ac:dyDescent="0.25">
      <c r="B823" s="83"/>
    </row>
    <row r="824" spans="2:2" ht="13.2" x14ac:dyDescent="0.25">
      <c r="B824" s="83"/>
    </row>
    <row r="825" spans="2:2" ht="13.2" x14ac:dyDescent="0.25">
      <c r="B825" s="83"/>
    </row>
    <row r="826" spans="2:2" ht="13.2" x14ac:dyDescent="0.25">
      <c r="B826" s="83"/>
    </row>
    <row r="827" spans="2:2" ht="13.2" x14ac:dyDescent="0.25">
      <c r="B827" s="83"/>
    </row>
    <row r="828" spans="2:2" ht="13.2" x14ac:dyDescent="0.25">
      <c r="B828" s="83"/>
    </row>
    <row r="829" spans="2:2" ht="13.2" x14ac:dyDescent="0.25">
      <c r="B829" s="83"/>
    </row>
    <row r="830" spans="2:2" ht="13.2" x14ac:dyDescent="0.25">
      <c r="B830" s="83"/>
    </row>
    <row r="831" spans="2:2" ht="13.2" x14ac:dyDescent="0.25">
      <c r="B831" s="83"/>
    </row>
    <row r="832" spans="2:2" ht="13.2" x14ac:dyDescent="0.25">
      <c r="B832" s="83"/>
    </row>
    <row r="833" spans="2:2" ht="13.2" x14ac:dyDescent="0.25">
      <c r="B833" s="83"/>
    </row>
    <row r="834" spans="2:2" ht="13.2" x14ac:dyDescent="0.25">
      <c r="B834" s="83"/>
    </row>
    <row r="835" spans="2:2" ht="13.2" x14ac:dyDescent="0.25">
      <c r="B835" s="83"/>
    </row>
    <row r="836" spans="2:2" ht="13.2" x14ac:dyDescent="0.25">
      <c r="B836" s="83"/>
    </row>
    <row r="837" spans="2:2" ht="13.2" x14ac:dyDescent="0.25">
      <c r="B837" s="83"/>
    </row>
    <row r="838" spans="2:2" ht="13.2" x14ac:dyDescent="0.25">
      <c r="B838" s="83"/>
    </row>
    <row r="839" spans="2:2" ht="13.2" x14ac:dyDescent="0.25">
      <c r="B839" s="83"/>
    </row>
    <row r="840" spans="2:2" ht="13.2" x14ac:dyDescent="0.25">
      <c r="B840" s="83"/>
    </row>
    <row r="841" spans="2:2" ht="13.2" x14ac:dyDescent="0.25">
      <c r="B841" s="83"/>
    </row>
    <row r="842" spans="2:2" ht="13.2" x14ac:dyDescent="0.25">
      <c r="B842" s="83"/>
    </row>
    <row r="843" spans="2:2" ht="13.2" x14ac:dyDescent="0.25">
      <c r="B843" s="83"/>
    </row>
    <row r="844" spans="2:2" ht="13.2" x14ac:dyDescent="0.25">
      <c r="B844" s="83"/>
    </row>
    <row r="845" spans="2:2" ht="13.2" x14ac:dyDescent="0.25">
      <c r="B845" s="83"/>
    </row>
    <row r="846" spans="2:2" ht="13.2" x14ac:dyDescent="0.25">
      <c r="B846" s="83"/>
    </row>
    <row r="847" spans="2:2" ht="13.2" x14ac:dyDescent="0.25">
      <c r="B847" s="83"/>
    </row>
    <row r="848" spans="2:2" ht="13.2" x14ac:dyDescent="0.25">
      <c r="B848" s="83"/>
    </row>
    <row r="849" spans="2:2" ht="13.2" x14ac:dyDescent="0.25">
      <c r="B849" s="83"/>
    </row>
    <row r="850" spans="2:2" ht="13.2" x14ac:dyDescent="0.25">
      <c r="B850" s="83"/>
    </row>
    <row r="851" spans="2:2" ht="13.2" x14ac:dyDescent="0.25">
      <c r="B851" s="83"/>
    </row>
    <row r="852" spans="2:2" ht="13.2" x14ac:dyDescent="0.25">
      <c r="B852" s="83"/>
    </row>
    <row r="853" spans="2:2" ht="13.2" x14ac:dyDescent="0.25">
      <c r="B853" s="83"/>
    </row>
    <row r="854" spans="2:2" ht="13.2" x14ac:dyDescent="0.25">
      <c r="B854" s="83"/>
    </row>
    <row r="855" spans="2:2" ht="13.2" x14ac:dyDescent="0.25">
      <c r="B855" s="83"/>
    </row>
    <row r="856" spans="2:2" ht="13.2" x14ac:dyDescent="0.25">
      <c r="B856" s="83"/>
    </row>
    <row r="857" spans="2:2" ht="13.2" x14ac:dyDescent="0.25">
      <c r="B857" s="83"/>
    </row>
    <row r="858" spans="2:2" ht="13.2" x14ac:dyDescent="0.25">
      <c r="B858" s="83"/>
    </row>
    <row r="859" spans="2:2" ht="13.2" x14ac:dyDescent="0.25">
      <c r="B859" s="83"/>
    </row>
    <row r="860" spans="2:2" ht="13.2" x14ac:dyDescent="0.25">
      <c r="B860" s="83"/>
    </row>
    <row r="861" spans="2:2" ht="13.2" x14ac:dyDescent="0.25">
      <c r="B861" s="83"/>
    </row>
    <row r="862" spans="2:2" ht="13.2" x14ac:dyDescent="0.25">
      <c r="B862" s="83"/>
    </row>
    <row r="863" spans="2:2" ht="13.2" x14ac:dyDescent="0.25">
      <c r="B863" s="83"/>
    </row>
    <row r="864" spans="2:2" ht="13.2" x14ac:dyDescent="0.25">
      <c r="B864" s="83"/>
    </row>
    <row r="865" spans="2:2" ht="13.2" x14ac:dyDescent="0.25">
      <c r="B865" s="83"/>
    </row>
    <row r="866" spans="2:2" ht="13.2" x14ac:dyDescent="0.25">
      <c r="B866" s="83"/>
    </row>
    <row r="867" spans="2:2" ht="13.2" x14ac:dyDescent="0.25">
      <c r="B867" s="83"/>
    </row>
    <row r="868" spans="2:2" ht="13.2" x14ac:dyDescent="0.25">
      <c r="B868" s="83"/>
    </row>
    <row r="869" spans="2:2" ht="13.2" x14ac:dyDescent="0.25">
      <c r="B869" s="83"/>
    </row>
    <row r="870" spans="2:2" ht="13.2" x14ac:dyDescent="0.25">
      <c r="B870" s="83"/>
    </row>
    <row r="871" spans="2:2" ht="13.2" x14ac:dyDescent="0.25">
      <c r="B871" s="83"/>
    </row>
    <row r="872" spans="2:2" ht="13.2" x14ac:dyDescent="0.25">
      <c r="B872" s="83"/>
    </row>
    <row r="873" spans="2:2" ht="13.2" x14ac:dyDescent="0.25">
      <c r="B873" s="83"/>
    </row>
    <row r="874" spans="2:2" ht="13.2" x14ac:dyDescent="0.25">
      <c r="B874" s="83"/>
    </row>
    <row r="875" spans="2:2" ht="13.2" x14ac:dyDescent="0.25">
      <c r="B875" s="83"/>
    </row>
    <row r="876" spans="2:2" ht="13.2" x14ac:dyDescent="0.25">
      <c r="B876" s="83"/>
    </row>
    <row r="877" spans="2:2" ht="13.2" x14ac:dyDescent="0.25">
      <c r="B877" s="83"/>
    </row>
    <row r="878" spans="2:2" ht="13.2" x14ac:dyDescent="0.25">
      <c r="B878" s="83"/>
    </row>
    <row r="879" spans="2:2" ht="13.2" x14ac:dyDescent="0.25">
      <c r="B879" s="83"/>
    </row>
    <row r="880" spans="2:2" ht="13.2" x14ac:dyDescent="0.25">
      <c r="B880" s="83"/>
    </row>
    <row r="881" spans="2:2" ht="13.2" x14ac:dyDescent="0.25">
      <c r="B881" s="83"/>
    </row>
    <row r="882" spans="2:2" ht="13.2" x14ac:dyDescent="0.25">
      <c r="B882" s="83"/>
    </row>
    <row r="883" spans="2:2" ht="13.2" x14ac:dyDescent="0.25">
      <c r="B883" s="83"/>
    </row>
    <row r="884" spans="2:2" ht="13.2" x14ac:dyDescent="0.25">
      <c r="B884" s="83"/>
    </row>
    <row r="885" spans="2:2" ht="13.2" x14ac:dyDescent="0.25">
      <c r="B885" s="83"/>
    </row>
    <row r="886" spans="2:2" ht="13.2" x14ac:dyDescent="0.25">
      <c r="B886" s="83"/>
    </row>
    <row r="887" spans="2:2" ht="13.2" x14ac:dyDescent="0.25">
      <c r="B887" s="83"/>
    </row>
    <row r="888" spans="2:2" ht="13.2" x14ac:dyDescent="0.25">
      <c r="B888" s="83"/>
    </row>
    <row r="889" spans="2:2" ht="13.2" x14ac:dyDescent="0.25">
      <c r="B889" s="83"/>
    </row>
    <row r="890" spans="2:2" ht="13.2" x14ac:dyDescent="0.25">
      <c r="B890" s="83"/>
    </row>
    <row r="891" spans="2:2" ht="13.2" x14ac:dyDescent="0.25">
      <c r="B891" s="83"/>
    </row>
    <row r="892" spans="2:2" ht="13.2" x14ac:dyDescent="0.25">
      <c r="B892" s="83"/>
    </row>
    <row r="893" spans="2:2" ht="13.2" x14ac:dyDescent="0.25">
      <c r="B893" s="83"/>
    </row>
    <row r="894" spans="2:2" ht="13.2" x14ac:dyDescent="0.25">
      <c r="B894" s="83"/>
    </row>
    <row r="895" spans="2:2" ht="13.2" x14ac:dyDescent="0.25">
      <c r="B895" s="83"/>
    </row>
    <row r="896" spans="2:2" ht="13.2" x14ac:dyDescent="0.25">
      <c r="B896" s="83"/>
    </row>
    <row r="897" spans="2:2" ht="13.2" x14ac:dyDescent="0.25">
      <c r="B897" s="83"/>
    </row>
    <row r="898" spans="2:2" ht="13.2" x14ac:dyDescent="0.25">
      <c r="B898" s="83"/>
    </row>
    <row r="899" spans="2:2" ht="13.2" x14ac:dyDescent="0.25">
      <c r="B899" s="83"/>
    </row>
    <row r="900" spans="2:2" ht="13.2" x14ac:dyDescent="0.25">
      <c r="B900" s="83"/>
    </row>
    <row r="901" spans="2:2" ht="13.2" x14ac:dyDescent="0.25">
      <c r="B901" s="83"/>
    </row>
    <row r="902" spans="2:2" ht="13.2" x14ac:dyDescent="0.25">
      <c r="B902" s="83"/>
    </row>
    <row r="903" spans="2:2" ht="13.2" x14ac:dyDescent="0.25">
      <c r="B903" s="83"/>
    </row>
    <row r="904" spans="2:2" ht="13.2" x14ac:dyDescent="0.25">
      <c r="B904" s="83"/>
    </row>
    <row r="905" spans="2:2" ht="13.2" x14ac:dyDescent="0.25">
      <c r="B905" s="83"/>
    </row>
    <row r="906" spans="2:2" ht="13.2" x14ac:dyDescent="0.25">
      <c r="B906" s="83"/>
    </row>
    <row r="907" spans="2:2" ht="13.2" x14ac:dyDescent="0.25">
      <c r="B907" s="83"/>
    </row>
    <row r="908" spans="2:2" ht="13.2" x14ac:dyDescent="0.25">
      <c r="B908" s="83"/>
    </row>
    <row r="909" spans="2:2" ht="13.2" x14ac:dyDescent="0.25">
      <c r="B909" s="83"/>
    </row>
    <row r="910" spans="2:2" ht="13.2" x14ac:dyDescent="0.25">
      <c r="B910" s="83"/>
    </row>
    <row r="911" spans="2:2" ht="13.2" x14ac:dyDescent="0.25">
      <c r="B911" s="83"/>
    </row>
    <row r="912" spans="2:2" ht="13.2" x14ac:dyDescent="0.25">
      <c r="B912" s="83"/>
    </row>
    <row r="913" spans="2:2" ht="13.2" x14ac:dyDescent="0.25">
      <c r="B913" s="83"/>
    </row>
    <row r="914" spans="2:2" ht="13.2" x14ac:dyDescent="0.25">
      <c r="B914" s="83"/>
    </row>
    <row r="915" spans="2:2" ht="13.2" x14ac:dyDescent="0.25">
      <c r="B915" s="83"/>
    </row>
    <row r="916" spans="2:2" ht="13.2" x14ac:dyDescent="0.25">
      <c r="B916" s="83"/>
    </row>
    <row r="917" spans="2:2" ht="13.2" x14ac:dyDescent="0.25">
      <c r="B917" s="83"/>
    </row>
    <row r="918" spans="2:2" ht="13.2" x14ac:dyDescent="0.25">
      <c r="B918" s="83"/>
    </row>
    <row r="919" spans="2:2" ht="13.2" x14ac:dyDescent="0.25">
      <c r="B919" s="83"/>
    </row>
    <row r="920" spans="2:2" ht="13.2" x14ac:dyDescent="0.25">
      <c r="B920" s="83"/>
    </row>
    <row r="921" spans="2:2" ht="13.2" x14ac:dyDescent="0.25">
      <c r="B921" s="83"/>
    </row>
    <row r="922" spans="2:2" ht="13.2" x14ac:dyDescent="0.25">
      <c r="B922" s="83"/>
    </row>
    <row r="923" spans="2:2" ht="13.2" x14ac:dyDescent="0.25">
      <c r="B923" s="83"/>
    </row>
    <row r="924" spans="2:2" ht="13.2" x14ac:dyDescent="0.25">
      <c r="B924" s="83"/>
    </row>
    <row r="925" spans="2:2" ht="13.2" x14ac:dyDescent="0.25">
      <c r="B925" s="83"/>
    </row>
    <row r="926" spans="2:2" ht="13.2" x14ac:dyDescent="0.25">
      <c r="B926" s="83"/>
    </row>
    <row r="927" spans="2:2" ht="13.2" x14ac:dyDescent="0.25">
      <c r="B927" s="83"/>
    </row>
    <row r="928" spans="2:2" ht="13.2" x14ac:dyDescent="0.25">
      <c r="B928" s="83"/>
    </row>
    <row r="929" spans="2:2" ht="13.2" x14ac:dyDescent="0.25">
      <c r="B929" s="83"/>
    </row>
    <row r="930" spans="2:2" ht="13.2" x14ac:dyDescent="0.25">
      <c r="B930" s="83"/>
    </row>
    <row r="931" spans="2:2" ht="13.2" x14ac:dyDescent="0.25">
      <c r="B931" s="83"/>
    </row>
    <row r="932" spans="2:2" ht="13.2" x14ac:dyDescent="0.25">
      <c r="B932" s="83"/>
    </row>
    <row r="933" spans="2:2" ht="13.2" x14ac:dyDescent="0.25">
      <c r="B933" s="83"/>
    </row>
    <row r="934" spans="2:2" ht="13.2" x14ac:dyDescent="0.25">
      <c r="B934" s="83"/>
    </row>
    <row r="935" spans="2:2" ht="13.2" x14ac:dyDescent="0.25">
      <c r="B935" s="83"/>
    </row>
    <row r="936" spans="2:2" ht="13.2" x14ac:dyDescent="0.25">
      <c r="B936" s="83"/>
    </row>
    <row r="937" spans="2:2" ht="13.2" x14ac:dyDescent="0.25">
      <c r="B937" s="83"/>
    </row>
    <row r="938" spans="2:2" ht="13.2" x14ac:dyDescent="0.25">
      <c r="B938" s="83"/>
    </row>
    <row r="939" spans="2:2" ht="13.2" x14ac:dyDescent="0.25">
      <c r="B939" s="83"/>
    </row>
    <row r="940" spans="2:2" ht="13.2" x14ac:dyDescent="0.25">
      <c r="B940" s="83"/>
    </row>
    <row r="941" spans="2:2" ht="13.2" x14ac:dyDescent="0.25">
      <c r="B941" s="83"/>
    </row>
    <row r="942" spans="2:2" ht="13.2" x14ac:dyDescent="0.25">
      <c r="B942" s="83"/>
    </row>
    <row r="943" spans="2:2" ht="13.2" x14ac:dyDescent="0.25">
      <c r="B943" s="83"/>
    </row>
    <row r="944" spans="2:2" ht="13.2" x14ac:dyDescent="0.25">
      <c r="B944" s="83"/>
    </row>
    <row r="945" spans="2:2" ht="13.2" x14ac:dyDescent="0.25">
      <c r="B945" s="83"/>
    </row>
    <row r="946" spans="2:2" ht="13.2" x14ac:dyDescent="0.25">
      <c r="B946" s="83"/>
    </row>
    <row r="947" spans="2:2" ht="13.2" x14ac:dyDescent="0.25">
      <c r="B947" s="83"/>
    </row>
    <row r="948" spans="2:2" ht="13.2" x14ac:dyDescent="0.25">
      <c r="B948" s="83"/>
    </row>
    <row r="949" spans="2:2" ht="13.2" x14ac:dyDescent="0.25">
      <c r="B949" s="83"/>
    </row>
    <row r="950" spans="2:2" ht="13.2" x14ac:dyDescent="0.25">
      <c r="B950" s="83"/>
    </row>
  </sheetData>
  <mergeCells count="1">
    <mergeCell ref="S35:S37"/>
  </mergeCells>
  <conditionalFormatting sqref="A23:A30 B23:B32 D23:E32 F23:G30 I23:O30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5:F35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6:F3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7:F37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8:C21">
    <cfRule type="colorScale" priority="7">
      <colorScale>
        <cfvo type="min"/>
        <cfvo type="max"/>
        <color rgb="FFFFFFFF"/>
        <color rgb="FF57BB8A"/>
      </colorScale>
    </cfRule>
  </conditionalFormatting>
  <conditionalFormatting sqref="C37:C59">
    <cfRule type="colorScale" priority="1">
      <colorScale>
        <cfvo type="min"/>
        <cfvo type="max"/>
        <color rgb="FFFFFFFF"/>
        <color rgb="FF57BB8A"/>
      </colorScale>
    </cfRule>
  </conditionalFormatting>
  <conditionalFormatting sqref="C39:D42 E39:E40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8:D2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7:D59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9:D4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8:E21 F19:F21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7:E59">
    <cfRule type="colorScale" priority="2">
      <colorScale>
        <cfvo type="min"/>
        <cfvo type="max"/>
        <color rgb="FFFFFFFF"/>
        <color rgb="FF57BB8A"/>
      </colorScale>
    </cfRule>
  </conditionalFormatting>
  <conditionalFormatting sqref="E39:E42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8:F21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7:F59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9:F42 L40:N41 Q40:Q41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8:G2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7:G55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2 K40:K41 N40:N41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7:K55 M37:M55">
    <cfRule type="colorScale" priority="3">
      <colorScale>
        <cfvo type="min"/>
        <cfvo type="max"/>
        <color rgb="FFFFFFFF"/>
        <color rgb="FF57BB8A"/>
      </colorScale>
    </cfRule>
  </conditionalFormatting>
  <conditionalFormatting sqref="J39:K42 M39:N42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5:M3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7:M55 Q37:Q55">
    <cfRule type="colorScale" priority="2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39:M42 N39:N41 O39:O40 Q39:Q42">
    <cfRule type="colorScale" priority="3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41:N41 Q41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37:N57">
    <cfRule type="colorScale" priority="3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7:P55">
    <cfRule type="colorScale" priority="3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5:R35 P15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7:R37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37:Q55">
    <cfRule type="colorScale" priority="22">
      <colorScale>
        <cfvo type="min"/>
        <cfvo type="max"/>
        <color rgb="FFFFFFFF"/>
        <color rgb="FF57BB8A"/>
      </colorScale>
    </cfRule>
  </conditionalFormatting>
  <conditionalFormatting sqref="Q39:Q41">
    <cfRule type="colorScale" priority="5">
      <colorScale>
        <cfvo type="min"/>
        <cfvo type="max"/>
        <color rgb="FFFFFFFF"/>
        <color rgb="FF57BB8A"/>
      </colorScale>
    </cfRule>
  </conditionalFormatting>
  <conditionalFormatting sqref="R37:R5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39:R41">
    <cfRule type="colorScale" priority="6">
      <colorScale>
        <cfvo type="min"/>
        <cfvo type="max"/>
        <color rgb="FFFFFFFF"/>
        <color rgb="FF57BB8A"/>
      </colorScale>
    </cfRule>
  </conditionalFormatting>
  <conditionalFormatting sqref="T23:T29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3:U29">
    <cfRule type="colorScale" priority="3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LalPathlab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2025-08-31T11:33:17Z</dcterms:created>
  <dcterms:modified xsi:type="dcterms:W3CDTF">2025-08-31T11:33:34Z</dcterms:modified>
</cp:coreProperties>
</file>