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fi\Desktop\Documents\Annual Result\FY_24\"/>
    </mc:Choice>
  </mc:AlternateContent>
  <xr:revisionPtr revIDLastSave="0" documentId="8_{FACB8B53-2C67-4F4A-97F0-AAE330DCD23B}" xr6:coauthVersionLast="47" xr6:coauthVersionMax="47" xr10:uidLastSave="{00000000-0000-0000-0000-000000000000}"/>
  <bookViews>
    <workbookView xWindow="-108" yWindow="-108" windowWidth="23256" windowHeight="12456" xr2:uid="{A98F3B4B-A9A6-4A4F-971D-2C2455F78570}"/>
  </bookViews>
  <sheets>
    <sheet name="NAUKRI" sheetId="1" r:id="rId1"/>
    <sheet name="DASHBOARD" sheetId="2" r:id="rId2"/>
  </sheets>
  <definedNames>
    <definedName name="_xlnm._FilterDatabase" localSheetId="0" hidden="1">NAUKRI!$R$50:$V$56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3" i="2" l="1"/>
  <c r="I103" i="2"/>
  <c r="H103" i="2"/>
  <c r="E103" i="2"/>
  <c r="D103" i="2"/>
  <c r="C103" i="2"/>
  <c r="J98" i="2"/>
  <c r="U80" i="1"/>
  <c r="U78" i="1"/>
  <c r="T77" i="1"/>
  <c r="U77" i="1" s="1"/>
  <c r="S77" i="1"/>
  <c r="U76" i="1"/>
  <c r="T75" i="1"/>
  <c r="U75" i="1" s="1"/>
  <c r="S75" i="1"/>
  <c r="U74" i="1"/>
  <c r="W69" i="1"/>
  <c r="V69" i="1"/>
  <c r="T66" i="1"/>
  <c r="S66" i="1"/>
  <c r="U64" i="1" s="1"/>
  <c r="V64" i="1"/>
  <c r="V63" i="1"/>
  <c r="V62" i="1"/>
  <c r="V58" i="1"/>
  <c r="U58" i="1"/>
  <c r="T58" i="1"/>
  <c r="S58" i="1"/>
  <c r="U54" i="1" s="1"/>
  <c r="V56" i="1"/>
  <c r="V55" i="1"/>
  <c r="M55" i="1"/>
  <c r="O53" i="1" s="1"/>
  <c r="L55" i="1"/>
  <c r="V54" i="1"/>
  <c r="V53" i="1"/>
  <c r="V52" i="1"/>
  <c r="U52" i="1"/>
  <c r="V51" i="1"/>
  <c r="U51" i="1"/>
  <c r="E48" i="1"/>
  <c r="F48" i="1" s="1"/>
  <c r="D48" i="1"/>
  <c r="D49" i="1" s="1"/>
  <c r="AE46" i="1"/>
  <c r="AD46" i="1"/>
  <c r="AC46" i="1"/>
  <c r="Y46" i="1"/>
  <c r="X46" i="1"/>
  <c r="Z46" i="1" s="1"/>
  <c r="U46" i="1"/>
  <c r="T46" i="1"/>
  <c r="S46" i="1"/>
  <c r="I9" i="1" s="1"/>
  <c r="AE45" i="1"/>
  <c r="AD45" i="1"/>
  <c r="AC45" i="1"/>
  <c r="Y45" i="1"/>
  <c r="X45" i="1"/>
  <c r="Z45" i="1" s="1"/>
  <c r="U45" i="1"/>
  <c r="T45" i="1"/>
  <c r="S45" i="1"/>
  <c r="N45" i="1"/>
  <c r="AE44" i="1"/>
  <c r="AE43" i="1"/>
  <c r="Z43" i="1"/>
  <c r="U43" i="1"/>
  <c r="AE42" i="1"/>
  <c r="V42" i="1"/>
  <c r="AE41" i="1"/>
  <c r="Z41" i="1"/>
  <c r="U41" i="1"/>
  <c r="L41" i="1"/>
  <c r="K41" i="1"/>
  <c r="J41" i="1"/>
  <c r="I41" i="1"/>
  <c r="H41" i="1"/>
  <c r="G41" i="1"/>
  <c r="D41" i="1"/>
  <c r="AE40" i="1"/>
  <c r="Z40" i="1"/>
  <c r="U40" i="1"/>
  <c r="L40" i="1"/>
  <c r="K40" i="1"/>
  <c r="I40" i="1"/>
  <c r="H40" i="1"/>
  <c r="F40" i="1"/>
  <c r="E40" i="1"/>
  <c r="D40" i="1"/>
  <c r="AE39" i="1"/>
  <c r="Z39" i="1"/>
  <c r="U39" i="1"/>
  <c r="L39" i="1"/>
  <c r="K39" i="1"/>
  <c r="I39" i="1"/>
  <c r="H39" i="1"/>
  <c r="F39" i="1"/>
  <c r="E39" i="1"/>
  <c r="D39" i="1"/>
  <c r="AE38" i="1"/>
  <c r="Z38" i="1"/>
  <c r="V38" i="1"/>
  <c r="U38" i="1"/>
  <c r="L38" i="1"/>
  <c r="K38" i="1"/>
  <c r="J38" i="1"/>
  <c r="I38" i="1"/>
  <c r="H38" i="1"/>
  <c r="F38" i="1"/>
  <c r="E38" i="1"/>
  <c r="D38" i="1"/>
  <c r="O34" i="1"/>
  <c r="O41" i="1" s="1"/>
  <c r="N34" i="1"/>
  <c r="N41" i="1" s="1"/>
  <c r="M34" i="1"/>
  <c r="M41" i="1" s="1"/>
  <c r="J34" i="1"/>
  <c r="G48" i="1" s="1"/>
  <c r="W33" i="1"/>
  <c r="S33" i="1"/>
  <c r="N33" i="1"/>
  <c r="M33" i="1"/>
  <c r="J33" i="1"/>
  <c r="P33" i="1" s="1"/>
  <c r="P32" i="1"/>
  <c r="O32" i="1"/>
  <c r="N32" i="1"/>
  <c r="M32" i="1"/>
  <c r="J32" i="1"/>
  <c r="G32" i="1"/>
  <c r="P31" i="1"/>
  <c r="O31" i="1"/>
  <c r="N31" i="1"/>
  <c r="M31" i="1"/>
  <c r="J31" i="1"/>
  <c r="G31" i="1"/>
  <c r="O30" i="1"/>
  <c r="N30" i="1"/>
  <c r="N40" i="1" s="1"/>
  <c r="M30" i="1"/>
  <c r="J30" i="1"/>
  <c r="P30" i="1" s="1"/>
  <c r="G30" i="1"/>
  <c r="N29" i="1"/>
  <c r="M29" i="1"/>
  <c r="M40" i="1" s="1"/>
  <c r="J29" i="1"/>
  <c r="P29" i="1" s="1"/>
  <c r="P40" i="1" s="1"/>
  <c r="G29" i="1"/>
  <c r="G40" i="1" s="1"/>
  <c r="N28" i="1"/>
  <c r="M28" i="1"/>
  <c r="G28" i="1"/>
  <c r="N27" i="1"/>
  <c r="M27" i="1"/>
  <c r="G27" i="1"/>
  <c r="P26" i="1"/>
  <c r="O26" i="1"/>
  <c r="N26" i="1"/>
  <c r="M26" i="1"/>
  <c r="J26" i="1"/>
  <c r="I26" i="1"/>
  <c r="G26" i="1"/>
  <c r="P25" i="1"/>
  <c r="O25" i="1"/>
  <c r="N25" i="1"/>
  <c r="N39" i="1" s="1"/>
  <c r="M25" i="1"/>
  <c r="J25" i="1"/>
  <c r="I25" i="1"/>
  <c r="G25" i="1"/>
  <c r="N24" i="1"/>
  <c r="M24" i="1"/>
  <c r="M39" i="1" s="1"/>
  <c r="J24" i="1"/>
  <c r="G24" i="1"/>
  <c r="G39" i="1" s="1"/>
  <c r="N23" i="1"/>
  <c r="M23" i="1"/>
  <c r="I23" i="1"/>
  <c r="J23" i="1" s="1"/>
  <c r="G23" i="1"/>
  <c r="N22" i="1"/>
  <c r="M22" i="1"/>
  <c r="I22" i="1"/>
  <c r="J22" i="1" s="1"/>
  <c r="H22" i="1"/>
  <c r="G22" i="1"/>
  <c r="N21" i="1"/>
  <c r="M21" i="1"/>
  <c r="I21" i="1"/>
  <c r="J21" i="1" s="1"/>
  <c r="G21" i="1"/>
  <c r="G38" i="1" s="1"/>
  <c r="P20" i="1"/>
  <c r="O20" i="1"/>
  <c r="N20" i="1"/>
  <c r="M20" i="1"/>
  <c r="J20" i="1"/>
  <c r="I20" i="1"/>
  <c r="G20" i="1"/>
  <c r="P19" i="1"/>
  <c r="O19" i="1"/>
  <c r="N19" i="1"/>
  <c r="M19" i="1"/>
  <c r="J19" i="1"/>
  <c r="I19" i="1"/>
  <c r="G19" i="1"/>
  <c r="O18" i="1"/>
  <c r="N18" i="1"/>
  <c r="N38" i="1" s="1"/>
  <c r="M18" i="1"/>
  <c r="M38" i="1" s="1"/>
  <c r="J18" i="1"/>
  <c r="P18" i="1" s="1"/>
  <c r="I18" i="1"/>
  <c r="G18" i="1"/>
  <c r="Q17" i="1"/>
  <c r="O17" i="1"/>
  <c r="N17" i="1"/>
  <c r="M17" i="1"/>
  <c r="J17" i="1"/>
  <c r="P17" i="1" s="1"/>
  <c r="I17" i="1"/>
  <c r="G17" i="1"/>
  <c r="I16" i="1"/>
  <c r="G16" i="1"/>
  <c r="G15" i="1"/>
  <c r="T14" i="1"/>
  <c r="G14" i="1"/>
  <c r="G13" i="1"/>
  <c r="G12" i="1"/>
  <c r="O9" i="1"/>
  <c r="L9" i="1"/>
  <c r="K9" i="1"/>
  <c r="J9" i="1"/>
  <c r="H9" i="1"/>
  <c r="G9" i="1"/>
  <c r="F9" i="1"/>
  <c r="E9" i="1"/>
  <c r="D9" i="1"/>
  <c r="C9" i="1"/>
  <c r="B9" i="1"/>
  <c r="W6" i="1"/>
  <c r="Q5" i="1"/>
  <c r="P5" i="1"/>
  <c r="O5" i="1"/>
  <c r="N5" i="1"/>
  <c r="M5" i="1"/>
  <c r="L5" i="1"/>
  <c r="K5" i="1"/>
  <c r="J5" i="1"/>
  <c r="I5" i="1"/>
  <c r="H5" i="1"/>
  <c r="E5" i="1"/>
  <c r="D3" i="1"/>
  <c r="D4" i="1" s="1"/>
  <c r="D5" i="1" s="1"/>
  <c r="C3" i="1"/>
  <c r="P9" i="1" s="1"/>
  <c r="M9" i="1" l="1"/>
  <c r="N55" i="1"/>
  <c r="C5" i="1"/>
  <c r="D50" i="1"/>
  <c r="N42" i="1"/>
  <c r="G49" i="1"/>
  <c r="H48" i="1"/>
  <c r="G45" i="1"/>
  <c r="E49" i="1" s="1"/>
  <c r="P21" i="1"/>
  <c r="O21" i="1"/>
  <c r="O38" i="1" s="1"/>
  <c r="P38" i="1"/>
  <c r="P23" i="1"/>
  <c r="O23" i="1"/>
  <c r="P22" i="1"/>
  <c r="O22" i="1"/>
  <c r="N9" i="1"/>
  <c r="O33" i="1"/>
  <c r="P34" i="1"/>
  <c r="P41" i="1" s="1"/>
  <c r="J39" i="1"/>
  <c r="J40" i="1"/>
  <c r="U55" i="1"/>
  <c r="U62" i="1"/>
  <c r="U66" i="1"/>
  <c r="E44" i="1"/>
  <c r="O29" i="1"/>
  <c r="O40" i="1" s="1"/>
  <c r="U53" i="1"/>
  <c r="V66" i="1"/>
  <c r="U56" i="1"/>
  <c r="U63" i="1"/>
  <c r="F49" i="1" l="1"/>
  <c r="F50" i="1" s="1"/>
  <c r="E50" i="1"/>
  <c r="O39" i="1"/>
  <c r="P42" i="1" s="1"/>
  <c r="H49" i="1"/>
  <c r="G50" i="1"/>
  <c r="H50" i="1" s="1"/>
  <c r="P39" i="1"/>
</calcChain>
</file>

<file path=xl/sharedStrings.xml><?xml version="1.0" encoding="utf-8"?>
<sst xmlns="http://schemas.openxmlformats.org/spreadsheetml/2006/main" count="559" uniqueCount="383">
  <si>
    <t>COMPANY</t>
  </si>
  <si>
    <t>PRICE</t>
  </si>
  <si>
    <t>MCAP</t>
  </si>
  <si>
    <t>SALES</t>
  </si>
  <si>
    <t>PROFIT</t>
  </si>
  <si>
    <t>EPS</t>
  </si>
  <si>
    <t>EQUITY</t>
  </si>
  <si>
    <t>TOTAL EQUITY</t>
  </si>
  <si>
    <t>BORROWING</t>
  </si>
  <si>
    <t>LEASE</t>
  </si>
  <si>
    <t>FV</t>
  </si>
  <si>
    <t>CUR.ASSET</t>
  </si>
  <si>
    <t>CUR.LIABILITY</t>
  </si>
  <si>
    <t>ASSET</t>
  </si>
  <si>
    <t>LIABILITY</t>
  </si>
  <si>
    <t>TRADE REC</t>
  </si>
  <si>
    <t>LISTED</t>
  </si>
  <si>
    <t>NAUKRI</t>
  </si>
  <si>
    <t>CORE BUSINESS</t>
  </si>
  <si>
    <t>CASH</t>
  </si>
  <si>
    <t>FIN. INVESTMENT</t>
  </si>
  <si>
    <t>IN CR</t>
  </si>
  <si>
    <t>SHARE%</t>
  </si>
  <si>
    <t>Last Year_FY_24</t>
  </si>
  <si>
    <t>STRATEGIC INV.</t>
  </si>
  <si>
    <t>STRENGTH</t>
  </si>
  <si>
    <t>PolicyBazar</t>
  </si>
  <si>
    <t>NA</t>
  </si>
  <si>
    <t>FINANCIAL INV.</t>
  </si>
  <si>
    <t>VALUE</t>
  </si>
  <si>
    <t>Zomato</t>
  </si>
  <si>
    <t>TOTAL</t>
  </si>
  <si>
    <t>GROWTH</t>
  </si>
  <si>
    <t>LIQUIDITY</t>
  </si>
  <si>
    <t>SOLVENCY</t>
  </si>
  <si>
    <t>PROFITABILITY</t>
  </si>
  <si>
    <t>VALUATIONS</t>
  </si>
  <si>
    <t>SALES GROWTH</t>
  </si>
  <si>
    <t>PROFIT GROWTH</t>
  </si>
  <si>
    <t>P-MARGIN</t>
  </si>
  <si>
    <t>CUR.RATIO</t>
  </si>
  <si>
    <t>TR. REC. DAYS</t>
  </si>
  <si>
    <t>DEBT2EQUITY</t>
  </si>
  <si>
    <t>DEBTRATIO</t>
  </si>
  <si>
    <t>ICR</t>
  </si>
  <si>
    <t>ROE</t>
  </si>
  <si>
    <t>ROPE</t>
  </si>
  <si>
    <t>ROA</t>
  </si>
  <si>
    <t>PE</t>
  </si>
  <si>
    <t>YIELD</t>
  </si>
  <si>
    <t>BOOKVALUE</t>
  </si>
  <si>
    <t>PBV</t>
  </si>
  <si>
    <t>SEGMENT</t>
  </si>
  <si>
    <t>CASH FLOW CR</t>
  </si>
  <si>
    <t>UNLISTED</t>
  </si>
  <si>
    <t>INV.FUND</t>
  </si>
  <si>
    <t>DISCRIPTION</t>
  </si>
  <si>
    <t>RECRUITMENT</t>
  </si>
  <si>
    <t>1K</t>
  </si>
  <si>
    <t>Hyperlocal omni-channel grocery chain</t>
  </si>
  <si>
    <t>SHIKSHA</t>
  </si>
  <si>
    <t>EDUCATION</t>
  </si>
  <si>
    <t>Shop-Kirana</t>
  </si>
  <si>
    <t>AfterShoot</t>
  </si>
  <si>
    <t>AI powered culling and editing software for photographers</t>
  </si>
  <si>
    <t>Actual</t>
  </si>
  <si>
    <t>Years</t>
  </si>
  <si>
    <t>Sales</t>
  </si>
  <si>
    <t>Profit</t>
  </si>
  <si>
    <t>NPM%</t>
  </si>
  <si>
    <t>TOTAL EQ</t>
  </si>
  <si>
    <t>High Price</t>
  </si>
  <si>
    <t>Low Price</t>
  </si>
  <si>
    <t>High PE</t>
  </si>
  <si>
    <t>Low Pe</t>
  </si>
  <si>
    <t>H_BV</t>
  </si>
  <si>
    <t>L_BV</t>
  </si>
  <si>
    <t>99 ACRE</t>
  </si>
  <si>
    <t>REALESTATE</t>
  </si>
  <si>
    <t>SHIPSY</t>
  </si>
  <si>
    <t>Airblack</t>
  </si>
  <si>
    <t>An edtech company focused on creators</t>
  </si>
  <si>
    <t>FY_2002</t>
  </si>
  <si>
    <t>JEEVANSATHI</t>
  </si>
  <si>
    <t>MARTIMONAL</t>
  </si>
  <si>
    <t>adda247</t>
  </si>
  <si>
    <t>Attentive</t>
  </si>
  <si>
    <t>An aerial intelligence start-up focusing on property insights</t>
  </si>
  <si>
    <t>FY_2003</t>
  </si>
  <si>
    <t>Gramophone</t>
  </si>
  <si>
    <t>Bandhoo</t>
  </si>
  <si>
    <t>A tech solution to connect stakeholders in construction ecosystem</t>
  </si>
  <si>
    <t>FY_2004</t>
  </si>
  <si>
    <t>DIVERSIFIED</t>
  </si>
  <si>
    <t>PRINTO</t>
  </si>
  <si>
    <t>Bulbul</t>
  </si>
  <si>
    <t>A video shopping app</t>
  </si>
  <si>
    <t>FY_2005</t>
  </si>
  <si>
    <t>HappilyUnmarried</t>
  </si>
  <si>
    <t>DGV</t>
  </si>
  <si>
    <t>Neobank focussed on dairy farmers</t>
  </si>
  <si>
    <t>FY_2006</t>
  </si>
  <si>
    <t>UNBOXROBOTIX</t>
  </si>
  <si>
    <t>FanClash</t>
  </si>
  <si>
    <t>Fantasy platform for e-sports</t>
  </si>
  <si>
    <t>IPO</t>
  </si>
  <si>
    <t>FY_2007</t>
  </si>
  <si>
    <t>MEDCORD</t>
  </si>
  <si>
    <t>Firsthive</t>
  </si>
  <si>
    <t>Enterprise SaaS offering customer data platform</t>
  </si>
  <si>
    <t>FY_2008</t>
  </si>
  <si>
    <t>FLIPPYFINANCE</t>
  </si>
  <si>
    <t>Ixigo</t>
  </si>
  <si>
    <t>Full stack OTA focused on next billion users</t>
  </si>
  <si>
    <t>FY_2009</t>
  </si>
  <si>
    <t>LEGITQUEST</t>
  </si>
  <si>
    <t>Lumiq</t>
  </si>
  <si>
    <t>AI/ML based enterprise SaaS platform focused on BFSI secto</t>
  </si>
  <si>
    <t>FY_2010</t>
  </si>
  <si>
    <t>ATTENTIVE</t>
  </si>
  <si>
    <t>NextLeap</t>
  </si>
  <si>
    <t>Growth focused L&amp;D courses for experienced professionals</t>
  </si>
  <si>
    <t>Bonus 1:1</t>
  </si>
  <si>
    <t>FY_2011</t>
  </si>
  <si>
    <t>STRATEGIC. INV</t>
  </si>
  <si>
    <t>AAROGYA</t>
  </si>
  <si>
    <t>NowPurchase</t>
  </si>
  <si>
    <t>A B2B foundry procurement and optimization platform</t>
  </si>
  <si>
    <t>FY_2012</t>
  </si>
  <si>
    <t>BROKERNETWORK</t>
  </si>
  <si>
    <t>LOSS BOOKED</t>
  </si>
  <si>
    <t>RAYIOT</t>
  </si>
  <si>
    <t>OneBanc</t>
  </si>
  <si>
    <t>A neo-bank focused on corporate employees</t>
  </si>
  <si>
    <t>FY_2013</t>
  </si>
  <si>
    <t>AISLE</t>
  </si>
  <si>
    <t>LUMIQ</t>
  </si>
  <si>
    <t>Polymerize</t>
  </si>
  <si>
    <t>informatics SaaS start-up focused on polymers industry</t>
  </si>
  <si>
    <t>FY_2014</t>
  </si>
  <si>
    <t>Zwayam</t>
  </si>
  <si>
    <t>STRINGBIO</t>
  </si>
  <si>
    <t>Quicksell</t>
  </si>
  <si>
    <t>Catalogue management SaaS enabling SMB digitization</t>
  </si>
  <si>
    <t>FY_2015</t>
  </si>
  <si>
    <t>DOSELECT</t>
  </si>
  <si>
    <t>BRAINSIGHTAI</t>
  </si>
  <si>
    <t>Qyuki</t>
  </si>
  <si>
    <t>Digital creator focused platform for monetization of influencer led products</t>
  </si>
  <si>
    <t>FY_2016</t>
  </si>
  <si>
    <t>GREYTHR</t>
  </si>
  <si>
    <t>SKYLARKDRONES</t>
  </si>
  <si>
    <t>Rusk</t>
  </si>
  <si>
    <t>Digital media company targeting GenZ audience</t>
  </si>
  <si>
    <t>FY_2017</t>
  </si>
  <si>
    <t>TEALINDIA</t>
  </si>
  <si>
    <t>SPLOOT</t>
  </si>
  <si>
    <t>Skylark</t>
  </si>
  <si>
    <t>A drones company providing worksite intelligence for large infra cos</t>
  </si>
  <si>
    <t>FY_2018</t>
  </si>
  <si>
    <t>CODINGNINJA</t>
  </si>
  <si>
    <t>VYUTI</t>
  </si>
  <si>
    <t>Tartan</t>
  </si>
  <si>
    <t>Consent-driven employment and income verification API</t>
  </si>
  <si>
    <t>FY_2019</t>
  </si>
  <si>
    <t>NOPAPERFORMS</t>
  </si>
  <si>
    <t>UBILFY</t>
  </si>
  <si>
    <t>Udayy</t>
  </si>
  <si>
    <t>An edtech company focusing primarily on communication for kids</t>
  </si>
  <si>
    <t>FY_2020</t>
  </si>
  <si>
    <t>UNIVARIETY</t>
  </si>
  <si>
    <t>WSO2 Inc</t>
  </si>
  <si>
    <t>Yojak</t>
  </si>
  <si>
    <t>B2B e-commerce marketplace for finishing building materials</t>
  </si>
  <si>
    <t>FY_2021</t>
  </si>
  <si>
    <t>JUNOSCHOOL</t>
  </si>
  <si>
    <t>Zingbus</t>
  </si>
  <si>
    <t>App-based intercity bus ticket booking platform</t>
  </si>
  <si>
    <t>FY_2022</t>
  </si>
  <si>
    <t>FY_2023</t>
  </si>
  <si>
    <t>LOSS 52 CR</t>
  </si>
  <si>
    <t>TOTAL FIN.INV</t>
  </si>
  <si>
    <t>LOSS 490 CR</t>
  </si>
  <si>
    <t>3400 CR</t>
  </si>
  <si>
    <t>FY_2024</t>
  </si>
  <si>
    <t>RESULT</t>
  </si>
  <si>
    <t>H_PBV</t>
  </si>
  <si>
    <t>L_PBV</t>
  </si>
  <si>
    <t>FY24</t>
  </si>
  <si>
    <t>FY23</t>
  </si>
  <si>
    <t>Q4_FY24</t>
  </si>
  <si>
    <t>Q4_FY23</t>
  </si>
  <si>
    <t>9M_FY24</t>
  </si>
  <si>
    <t>9M_FY23</t>
  </si>
  <si>
    <t>15 Years</t>
  </si>
  <si>
    <t>10 Years</t>
  </si>
  <si>
    <t>COST</t>
  </si>
  <si>
    <t>5 Years</t>
  </si>
  <si>
    <t>FINANCE</t>
  </si>
  <si>
    <t>CYear</t>
  </si>
  <si>
    <t xml:space="preserve">NA </t>
  </si>
  <si>
    <t>PBET</t>
  </si>
  <si>
    <t>FAIR_PE</t>
  </si>
  <si>
    <t>FAIR_PB</t>
  </si>
  <si>
    <t>MARGIN</t>
  </si>
  <si>
    <t>BOOVALUE</t>
  </si>
  <si>
    <t>CYEAR</t>
  </si>
  <si>
    <t>Q4_FY_24</t>
  </si>
  <si>
    <t>Q2_FY_24</t>
  </si>
  <si>
    <t>Q3_FY_24</t>
  </si>
  <si>
    <t>FY_23</t>
  </si>
  <si>
    <t>Long Term</t>
  </si>
  <si>
    <t>Expectation</t>
  </si>
  <si>
    <t>FairValue</t>
  </si>
  <si>
    <t>Trend</t>
  </si>
  <si>
    <t>Q1_FY_24</t>
  </si>
  <si>
    <t>H1_FY_24</t>
  </si>
  <si>
    <t>9M_FY_24</t>
  </si>
  <si>
    <t>FY_24</t>
  </si>
  <si>
    <t>EST_FY25</t>
  </si>
  <si>
    <t>FY_2025</t>
  </si>
  <si>
    <t>FY_2030</t>
  </si>
  <si>
    <t>FY_2035</t>
  </si>
  <si>
    <t>Margin</t>
  </si>
  <si>
    <t>EMPLOYEE</t>
  </si>
  <si>
    <t>EPS_23</t>
  </si>
  <si>
    <t>EPS_24</t>
  </si>
  <si>
    <t>F_EPS_25</t>
  </si>
  <si>
    <t>PEG</t>
  </si>
  <si>
    <t>ADVERTISING</t>
  </si>
  <si>
    <t>OTHER EXP</t>
  </si>
  <si>
    <t>PE_23</t>
  </si>
  <si>
    <t>F_PE</t>
  </si>
  <si>
    <t>D&amp;A</t>
  </si>
  <si>
    <t>NETWORK, INTERNET</t>
  </si>
  <si>
    <t>SHARE</t>
  </si>
  <si>
    <t>99ACRES</t>
  </si>
  <si>
    <t>OTHERS</t>
  </si>
  <si>
    <t>NET</t>
  </si>
  <si>
    <t>INVESTEE FINANCIAL</t>
  </si>
  <si>
    <t>FY22</t>
  </si>
  <si>
    <t>FY_21</t>
  </si>
  <si>
    <t>GROWTH CY</t>
  </si>
  <si>
    <t>GROWTH 2Y</t>
  </si>
  <si>
    <t>REVENUE</t>
  </si>
  <si>
    <t>EBITDA</t>
  </si>
  <si>
    <t>SHP</t>
  </si>
  <si>
    <t>FY_07 (PO_IPO)</t>
  </si>
  <si>
    <t>FY_22</t>
  </si>
  <si>
    <t>PROMOTER</t>
  </si>
  <si>
    <t>MF, AIF, INSURANCE, INST</t>
  </si>
  <si>
    <t>FPI</t>
  </si>
  <si>
    <t>RETAIL</t>
  </si>
  <si>
    <t>Top 5 Companies Avg. Sales</t>
  </si>
  <si>
    <t>8 Lakh cr</t>
  </si>
  <si>
    <t>Top 5 Companies Avg. Mcap</t>
  </si>
  <si>
    <t>40 Lakh Cr</t>
  </si>
  <si>
    <t>Top 5 Companies Avg. Employees</t>
  </si>
  <si>
    <t>Top 5 Companies Founded</t>
  </si>
  <si>
    <t>TOP 5 Companies</t>
  </si>
  <si>
    <t>US:3 | China:2</t>
  </si>
  <si>
    <t>TOP 10 Companies</t>
  </si>
  <si>
    <t>US:6 China:4</t>
  </si>
  <si>
    <t>TOP 50 Companies</t>
  </si>
  <si>
    <t>US: 30 China: 6  Brazil, India, Sweden, Canada, UK, SK: 1</t>
  </si>
  <si>
    <t>Sr No</t>
  </si>
  <si>
    <t>Company</t>
  </si>
  <si>
    <t>Year</t>
  </si>
  <si>
    <t>Employees</t>
  </si>
  <si>
    <t>Marketcap</t>
  </si>
  <si>
    <t>Country</t>
  </si>
  <si>
    <t>Founded</t>
  </si>
  <si>
    <t>Amazon</t>
  </si>
  <si>
    <t>US</t>
  </si>
  <si>
    <t>Google</t>
  </si>
  <si>
    <t>JD.com</t>
  </si>
  <si>
    <t>China</t>
  </si>
  <si>
    <t>Alibaba</t>
  </si>
  <si>
    <t>Facebook</t>
  </si>
  <si>
    <t>Tencent</t>
  </si>
  <si>
    <t>Netflix</t>
  </si>
  <si>
    <t>PayPal</t>
  </si>
  <si>
    <t>Booking</t>
  </si>
  <si>
    <t>Baidu</t>
  </si>
  <si>
    <t>eBay</t>
  </si>
  <si>
    <t>Salesforce.com</t>
  </si>
  <si>
    <t>Expedia</t>
  </si>
  <si>
    <t>Bloomberg L.P.</t>
  </si>
  <si>
    <t>Adobe</t>
  </si>
  <si>
    <t>Uber</t>
  </si>
  <si>
    <t>ByteDance</t>
  </si>
  <si>
    <t>Wayfair</t>
  </si>
  <si>
    <t>Zalando</t>
  </si>
  <si>
    <t>Germany</t>
  </si>
  <si>
    <t>Meituan-Dianping</t>
  </si>
  <si>
    <t>Naver</t>
  </si>
  <si>
    <t>South Korea</t>
  </si>
  <si>
    <t>Sabre Corporation</t>
  </si>
  <si>
    <t>Bet365</t>
  </si>
  <si>
    <t>United Kingdom</t>
  </si>
  <si>
    <t>Chewy</t>
  </si>
  <si>
    <t>The Stars Group</t>
  </si>
  <si>
    <t>Canada</t>
  </si>
  <si>
    <t>Spotify</t>
  </si>
  <si>
    <t>Sweden</t>
  </si>
  <si>
    <t>Flipkart</t>
  </si>
  <si>
    <t>India</t>
  </si>
  <si>
    <t>ServiceNow</t>
  </si>
  <si>
    <t>Twitter</t>
  </si>
  <si>
    <t>B2W</t>
  </si>
  <si>
    <t>Brazil</t>
  </si>
  <si>
    <t>Groupon</t>
  </si>
  <si>
    <t>Newegg</t>
  </si>
  <si>
    <t>Lyft</t>
  </si>
  <si>
    <t>GoDaddy</t>
  </si>
  <si>
    <t>Snap</t>
  </si>
  <si>
    <t>Airbnb</t>
  </si>
  <si>
    <t>Yandex</t>
  </si>
  <si>
    <t>Russia</t>
  </si>
  <si>
    <t>Workday</t>
  </si>
  <si>
    <t>TripAdvisor</t>
  </si>
  <si>
    <t>Mail.Ru</t>
  </si>
  <si>
    <t>Wish</t>
  </si>
  <si>
    <t>Stitch Fix</t>
  </si>
  <si>
    <t>Match Group</t>
  </si>
  <si>
    <t>Copart</t>
  </si>
  <si>
    <t>ANGI Homeservices Inc.</t>
  </si>
  <si>
    <t>Internet User Base</t>
  </si>
  <si>
    <t>2nd Largest</t>
  </si>
  <si>
    <t>60 Cr</t>
  </si>
  <si>
    <t>E-Commerce</t>
  </si>
  <si>
    <t xml:space="preserve">US: 26 cr(84%), France 6 cr(81%) </t>
  </si>
  <si>
    <t>6cr total &amp; 60 Lakh New entrants</t>
  </si>
  <si>
    <t>Preferred payment</t>
  </si>
  <si>
    <t>COD</t>
  </si>
  <si>
    <t>Largest E-Commerce</t>
  </si>
  <si>
    <t>Amazon, Flipcart, Myntra, Paytm, SnapDeal</t>
  </si>
  <si>
    <t>Remark</t>
  </si>
  <si>
    <t>Invested 9000 cr</t>
  </si>
  <si>
    <t>FlipKart</t>
  </si>
  <si>
    <t>65000 cr from Walmart</t>
  </si>
  <si>
    <t>PayTm</t>
  </si>
  <si>
    <t>30000 cr From softbank</t>
  </si>
  <si>
    <t>Jabong</t>
  </si>
  <si>
    <t>TakeoverBy Flipkart</t>
  </si>
  <si>
    <t>Myantra</t>
  </si>
  <si>
    <t>25% Infoedge</t>
  </si>
  <si>
    <t>MakeMyTrip</t>
  </si>
  <si>
    <t xml:space="preserve">Acq IBIBO,Holiday IQ, </t>
  </si>
  <si>
    <t>Swiggy</t>
  </si>
  <si>
    <t>Nasper Invested 650 cr</t>
  </si>
  <si>
    <t>ShopClues</t>
  </si>
  <si>
    <t>Started in 2011</t>
  </si>
  <si>
    <t>BookMyShow</t>
  </si>
  <si>
    <t>Ebay</t>
  </si>
  <si>
    <t>ClearTrip</t>
  </si>
  <si>
    <t>TicketBooking</t>
  </si>
  <si>
    <t>CaratLine</t>
  </si>
  <si>
    <t>Jwellery</t>
  </si>
  <si>
    <t>Infibeam</t>
  </si>
  <si>
    <t>Yebhi</t>
  </si>
  <si>
    <t>Kraftly</t>
  </si>
  <si>
    <t>TogoFogo</t>
  </si>
  <si>
    <t>Mobiles</t>
  </si>
  <si>
    <t>Cromastore</t>
  </si>
  <si>
    <t>Tata</t>
  </si>
  <si>
    <t>SmartShopper</t>
  </si>
  <si>
    <t>IRCTC</t>
  </si>
  <si>
    <t>Groofers</t>
  </si>
  <si>
    <t>Investment from SoftBank &amp; Sequia</t>
  </si>
  <si>
    <t>R-O-E</t>
  </si>
  <si>
    <t>INFOEDGE</t>
  </si>
  <si>
    <t>ISFT</t>
  </si>
  <si>
    <t>OLYMPTX</t>
  </si>
  <si>
    <t>JupiteriN</t>
  </si>
  <si>
    <t>Grand Total</t>
  </si>
  <si>
    <t>Rev cagr 2010</t>
  </si>
  <si>
    <t>Profit cagr 2010</t>
  </si>
  <si>
    <t>Cagr Price 2010</t>
  </si>
  <si>
    <t>Div%</t>
  </si>
  <si>
    <t>Row Labels</t>
  </si>
  <si>
    <t>Cy Rev Gr</t>
  </si>
  <si>
    <t>Cy Profit Gr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</si>
</sst>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%"/>
    <numFmt numFmtId="166" formatCode="#,##0.0"/>
  </numFmts>
  <fonts count="15" x14ac:knownFonts="1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rgb="FF000000"/>
      <name val="Calibri"/>
    </font>
    <font>
      <sz val="11"/>
      <color rgb="FFFFFFFF"/>
      <name val="Calibri"/>
    </font>
    <font>
      <sz val="11"/>
      <color theme="1"/>
      <name val="Calibri"/>
    </font>
    <font>
      <sz val="11"/>
      <color rgb="FF000000"/>
      <name val="Arial"/>
    </font>
    <font>
      <b/>
      <i/>
      <sz val="11"/>
      <color rgb="FFFFFFFF"/>
      <name val="Calibri"/>
      <scheme val="minor"/>
    </font>
    <font>
      <b/>
      <sz val="11"/>
      <color theme="1"/>
      <name val="Calibri"/>
      <scheme val="minor"/>
    </font>
    <font>
      <sz val="11"/>
      <color rgb="FFFFFFFF"/>
      <name val="Calibri"/>
      <scheme val="minor"/>
    </font>
    <font>
      <sz val="11"/>
      <color theme="0"/>
      <name val="Calibri"/>
      <scheme val="minor"/>
    </font>
    <font>
      <i/>
      <sz val="11"/>
      <color rgb="FF000000"/>
      <name val="Calibri"/>
      <scheme val="minor"/>
    </font>
    <font>
      <b/>
      <i/>
      <sz val="11"/>
      <color theme="1"/>
      <name val="Calibri"/>
      <scheme val="minor"/>
    </font>
    <font>
      <sz val="11"/>
      <color rgb="FF000000"/>
      <name val="Calibri"/>
      <scheme val="minor"/>
    </font>
    <font>
      <b/>
      <sz val="11"/>
      <color rgb="FFFFFFFF"/>
      <name val="Calibri"/>
      <scheme val="minor"/>
    </font>
    <font>
      <sz val="29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4F81BD"/>
        <bgColor rgb="FF4F81BD"/>
      </patternFill>
    </fill>
    <fill>
      <patternFill patternType="solid">
        <fgColor rgb="FF1C4587"/>
        <bgColor rgb="FF1C4587"/>
      </patternFill>
    </fill>
    <fill>
      <patternFill patternType="solid">
        <fgColor rgb="FFB7B7B7"/>
        <bgColor rgb="FFB7B7B7"/>
      </patternFill>
    </fill>
    <fill>
      <patternFill patternType="solid">
        <fgColor theme="4"/>
        <bgColor theme="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95B3D7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left"/>
    </xf>
    <xf numFmtId="0" fontId="0" fillId="3" borderId="0" xfId="0" applyFill="1"/>
    <xf numFmtId="0" fontId="3" fillId="4" borderId="1" xfId="0" applyFont="1" applyFill="1" applyBorder="1"/>
    <xf numFmtId="0" fontId="3" fillId="4" borderId="2" xfId="0" applyFont="1" applyFill="1" applyBorder="1"/>
    <xf numFmtId="0" fontId="1" fillId="0" borderId="0" xfId="0" applyFont="1"/>
    <xf numFmtId="0" fontId="3" fillId="4" borderId="3" xfId="0" applyFont="1" applyFill="1" applyBorder="1"/>
    <xf numFmtId="1" fontId="4" fillId="0" borderId="1" xfId="0" applyNumberFormat="1" applyFont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3" fontId="5" fillId="0" borderId="4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5" borderId="1" xfId="0" applyFont="1" applyFill="1" applyBorder="1"/>
    <xf numFmtId="0" fontId="1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1" fillId="0" borderId="1" xfId="0" applyNumberFormat="1" applyFont="1" applyBorder="1"/>
    <xf numFmtId="9" fontId="0" fillId="0" borderId="1" xfId="0" applyNumberFormat="1" applyBorder="1" applyAlignment="1">
      <alignment horizontal="right"/>
    </xf>
    <xf numFmtId="9" fontId="2" fillId="0" borderId="1" xfId="0" applyNumberFormat="1" applyFont="1" applyBorder="1" applyAlignment="1">
      <alignment horizontal="center"/>
    </xf>
    <xf numFmtId="0" fontId="0" fillId="3" borderId="1" xfId="0" applyFill="1" applyBorder="1"/>
    <xf numFmtId="0" fontId="2" fillId="0" borderId="0" xfId="0" applyFont="1"/>
    <xf numFmtId="1" fontId="1" fillId="0" borderId="0" xfId="0" applyNumberFormat="1" applyFont="1"/>
    <xf numFmtId="0" fontId="3" fillId="4" borderId="0" xfId="0" applyFont="1" applyFill="1"/>
    <xf numFmtId="9" fontId="2" fillId="0" borderId="0" xfId="0" applyNumberFormat="1" applyFont="1"/>
    <xf numFmtId="1" fontId="3" fillId="4" borderId="2" xfId="0" applyNumberFormat="1" applyFont="1" applyFill="1" applyBorder="1"/>
    <xf numFmtId="164" fontId="3" fillId="4" borderId="2" xfId="0" applyNumberFormat="1" applyFont="1" applyFill="1" applyBorder="1"/>
    <xf numFmtId="9" fontId="5" fillId="6" borderId="3" xfId="0" applyNumberFormat="1" applyFont="1" applyFill="1" applyBorder="1" applyAlignment="1">
      <alignment horizontal="right"/>
    </xf>
    <xf numFmtId="9" fontId="5" fillId="6" borderId="4" xfId="0" applyNumberFormat="1" applyFont="1" applyFill="1" applyBorder="1" applyAlignment="1">
      <alignment horizontal="right"/>
    </xf>
    <xf numFmtId="1" fontId="5" fillId="6" borderId="4" xfId="0" applyNumberFormat="1" applyFont="1" applyFill="1" applyBorder="1" applyAlignment="1">
      <alignment horizontal="right"/>
    </xf>
    <xf numFmtId="3" fontId="5" fillId="6" borderId="4" xfId="0" applyNumberFormat="1" applyFont="1" applyFill="1" applyBorder="1" applyAlignment="1">
      <alignment horizontal="right"/>
    </xf>
    <xf numFmtId="164" fontId="5" fillId="6" borderId="4" xfId="0" applyNumberFormat="1" applyFont="1" applyFill="1" applyBorder="1" applyAlignment="1">
      <alignment horizontal="right"/>
    </xf>
    <xf numFmtId="165" fontId="5" fillId="6" borderId="4" xfId="0" applyNumberFormat="1" applyFont="1" applyFill="1" applyBorder="1" applyAlignment="1">
      <alignment horizontal="right"/>
    </xf>
    <xf numFmtId="0" fontId="0" fillId="0" borderId="1" xfId="0" applyBorder="1" applyAlignment="1">
      <alignment horizontal="right"/>
    </xf>
    <xf numFmtId="9" fontId="1" fillId="0" borderId="0" xfId="0" applyNumberFormat="1" applyFont="1"/>
    <xf numFmtId="0" fontId="7" fillId="0" borderId="1" xfId="0" applyFont="1" applyBorder="1"/>
    <xf numFmtId="1" fontId="7" fillId="0" borderId="1" xfId="0" applyNumberFormat="1" applyFont="1" applyBorder="1"/>
    <xf numFmtId="9" fontId="7" fillId="0" borderId="1" xfId="0" applyNumberFormat="1" applyFont="1" applyBorder="1" applyAlignment="1">
      <alignment horizontal="right"/>
    </xf>
    <xf numFmtId="0" fontId="8" fillId="7" borderId="5" xfId="0" applyFont="1" applyFill="1" applyBorder="1"/>
    <xf numFmtId="0" fontId="9" fillId="7" borderId="1" xfId="0" applyFont="1" applyFill="1" applyBorder="1" applyAlignment="1">
      <alignment horizontal="left"/>
    </xf>
    <xf numFmtId="0" fontId="9" fillId="7" borderId="1" xfId="0" applyFont="1" applyFill="1" applyBorder="1"/>
    <xf numFmtId="0" fontId="8" fillId="7" borderId="1" xfId="0" applyFont="1" applyFill="1" applyBorder="1"/>
    <xf numFmtId="9" fontId="7" fillId="0" borderId="1" xfId="0" applyNumberFormat="1" applyFont="1" applyBorder="1"/>
    <xf numFmtId="0" fontId="0" fillId="3" borderId="1" xfId="0" applyFill="1" applyBorder="1" applyAlignment="1">
      <alignment horizontal="left"/>
    </xf>
    <xf numFmtId="164" fontId="0" fillId="3" borderId="1" xfId="0" applyNumberFormat="1" applyFill="1" applyBorder="1"/>
    <xf numFmtId="9" fontId="10" fillId="3" borderId="1" xfId="0" applyNumberFormat="1" applyFont="1" applyFill="1" applyBorder="1"/>
    <xf numFmtId="3" fontId="0" fillId="0" borderId="1" xfId="0" applyNumberFormat="1" applyBorder="1" applyAlignment="1">
      <alignment horizontal="right"/>
    </xf>
    <xf numFmtId="1" fontId="0" fillId="3" borderId="1" xfId="0" applyNumberFormat="1" applyFill="1" applyBorder="1"/>
    <xf numFmtId="10" fontId="1" fillId="0" borderId="0" xfId="0" applyNumberFormat="1" applyFont="1"/>
    <xf numFmtId="1" fontId="0" fillId="3" borderId="0" xfId="0" applyNumberFormat="1" applyFill="1"/>
    <xf numFmtId="164" fontId="4" fillId="2" borderId="1" xfId="0" applyNumberFormat="1" applyFont="1" applyFill="1" applyBorder="1" applyAlignment="1">
      <alignment horizontal="right"/>
    </xf>
    <xf numFmtId="9" fontId="1" fillId="0" borderId="1" xfId="0" applyNumberFormat="1" applyFont="1" applyBorder="1"/>
    <xf numFmtId="0" fontId="11" fillId="0" borderId="1" xfId="0" applyFont="1" applyBorder="1"/>
    <xf numFmtId="164" fontId="1" fillId="0" borderId="1" xfId="0" applyNumberFormat="1" applyFont="1" applyBorder="1"/>
    <xf numFmtId="9" fontId="12" fillId="0" borderId="1" xfId="0" applyNumberFormat="1" applyFont="1" applyBorder="1"/>
    <xf numFmtId="0" fontId="11" fillId="0" borderId="6" xfId="0" applyFont="1" applyBorder="1"/>
    <xf numFmtId="1" fontId="11" fillId="0" borderId="6" xfId="0" applyNumberFormat="1" applyFont="1" applyBorder="1"/>
    <xf numFmtId="0" fontId="7" fillId="0" borderId="6" xfId="0" applyFont="1" applyBorder="1"/>
    <xf numFmtId="9" fontId="0" fillId="3" borderId="1" xfId="0" applyNumberFormat="1" applyFill="1" applyBorder="1"/>
    <xf numFmtId="165" fontId="1" fillId="0" borderId="0" xfId="0" applyNumberFormat="1" applyFont="1"/>
    <xf numFmtId="3" fontId="0" fillId="3" borderId="1" xfId="0" applyNumberFormat="1" applyFill="1" applyBorder="1"/>
    <xf numFmtId="164" fontId="0" fillId="3" borderId="0" xfId="0" applyNumberFormat="1" applyFill="1"/>
    <xf numFmtId="0" fontId="9" fillId="3" borderId="0" xfId="0" applyFont="1" applyFill="1"/>
    <xf numFmtId="9" fontId="0" fillId="3" borderId="0" xfId="0" applyNumberFormat="1" applyFill="1"/>
    <xf numFmtId="2" fontId="0" fillId="3" borderId="0" xfId="0" applyNumberFormat="1" applyFill="1"/>
    <xf numFmtId="3" fontId="0" fillId="3" borderId="0" xfId="0" applyNumberFormat="1" applyFill="1"/>
    <xf numFmtId="164" fontId="1" fillId="0" borderId="0" xfId="0" applyNumberFormat="1" applyFont="1"/>
    <xf numFmtId="3" fontId="1" fillId="0" borderId="1" xfId="0" applyNumberFormat="1" applyFont="1" applyBorder="1"/>
    <xf numFmtId="166" fontId="1" fillId="0" borderId="1" xfId="0" applyNumberFormat="1" applyFont="1" applyBorder="1"/>
    <xf numFmtId="0" fontId="13" fillId="7" borderId="1" xfId="0" applyFont="1" applyFill="1" applyBorder="1" applyAlignment="1">
      <alignment horizontal="left"/>
    </xf>
    <xf numFmtId="3" fontId="1" fillId="0" borderId="0" xfId="0" applyNumberFormat="1" applyFont="1"/>
    <xf numFmtId="2" fontId="1" fillId="0" borderId="0" xfId="0" applyNumberFormat="1" applyFont="1"/>
    <xf numFmtId="0" fontId="0" fillId="2" borderId="0" xfId="0" applyFill="1"/>
    <xf numFmtId="0" fontId="8" fillId="7" borderId="1" xfId="0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64" fontId="14" fillId="0" borderId="0" xfId="0" applyNumberFormat="1" applyFont="1" applyAlignment="1">
      <alignment horizontal="center" vertical="center"/>
    </xf>
    <xf numFmtId="1" fontId="8" fillId="7" borderId="1" xfId="0" applyNumberFormat="1" applyFont="1" applyFill="1" applyBorder="1" applyAlignment="1">
      <alignment horizontal="center"/>
    </xf>
    <xf numFmtId="0" fontId="0" fillId="0" borderId="0" xfId="0"/>
    <xf numFmtId="0" fontId="11" fillId="3" borderId="1" xfId="0" applyFont="1" applyFill="1" applyBorder="1"/>
    <xf numFmtId="1" fontId="11" fillId="3" borderId="1" xfId="0" applyNumberFormat="1" applyFont="1" applyFill="1" applyBorder="1"/>
    <xf numFmtId="9" fontId="11" fillId="0" borderId="1" xfId="0" applyNumberFormat="1" applyFont="1" applyBorder="1"/>
    <xf numFmtId="165" fontId="0" fillId="3" borderId="0" xfId="0" applyNumberFormat="1" applyFill="1"/>
    <xf numFmtId="0" fontId="12" fillId="0" borderId="1" xfId="0" applyFont="1" applyBorder="1"/>
    <xf numFmtId="9" fontId="11" fillId="3" borderId="1" xfId="0" applyNumberFormat="1" applyFont="1" applyFill="1" applyBorder="1"/>
    <xf numFmtId="165" fontId="1" fillId="0" borderId="1" xfId="0" applyNumberFormat="1" applyFont="1" applyBorder="1"/>
    <xf numFmtId="165" fontId="0" fillId="3" borderId="1" xfId="0" applyNumberFormat="1" applyFill="1" applyBorder="1"/>
    <xf numFmtId="9" fontId="7" fillId="3" borderId="1" xfId="0" applyNumberFormat="1" applyFont="1" applyFill="1" applyBorder="1"/>
    <xf numFmtId="0" fontId="0" fillId="3" borderId="1" xfId="0" applyFill="1" applyBorder="1" applyAlignment="1">
      <alignment wrapText="1"/>
    </xf>
    <xf numFmtId="0" fontId="0" fillId="3" borderId="0" xfId="0" applyFill="1" applyAlignment="1">
      <alignment wrapText="1"/>
    </xf>
    <xf numFmtId="0" fontId="9" fillId="7" borderId="0" xfId="0" applyFont="1" applyFill="1"/>
    <xf numFmtId="9" fontId="0" fillId="3" borderId="1" xfId="0" applyNumberFormat="1" applyFill="1" applyBorder="1" applyAlignment="1">
      <alignment wrapText="1"/>
    </xf>
    <xf numFmtId="0" fontId="7" fillId="3" borderId="7" xfId="0" applyFont="1" applyFill="1" applyBorder="1"/>
    <xf numFmtId="0" fontId="0" fillId="3" borderId="0" xfId="0" applyFill="1" applyAlignment="1">
      <alignment horizontal="left"/>
    </xf>
    <xf numFmtId="0" fontId="7" fillId="3" borderId="8" xfId="0" applyFont="1" applyFill="1" applyBorder="1" applyAlignment="1">
      <alignment horizontal="left"/>
    </xf>
    <xf numFmtId="1" fontId="7" fillId="3" borderId="8" xfId="0" applyNumberFormat="1" applyFont="1" applyFill="1" applyBorder="1"/>
    <xf numFmtId="164" fontId="7" fillId="3" borderId="8" xfId="0" applyNumberFormat="1" applyFont="1" applyFill="1" applyBorder="1"/>
    <xf numFmtId="9" fontId="7" fillId="3" borderId="8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51</xdr:row>
      <xdr:rowOff>-171450</xdr:rowOff>
    </xdr:from>
    <xdr:ext cx="7229475" cy="722947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152BA8FE-52F5-4E10-AC98-54C1684DDE0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9734550"/>
          <a:ext cx="7229475" cy="72294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5B587-1765-40C1-9BA7-41F47E0CCFCC}">
  <dimension ref="A1:AF1004"/>
  <sheetViews>
    <sheetView showGridLines="0" tabSelected="1" workbookViewId="0"/>
  </sheetViews>
  <sheetFormatPr defaultColWidth="14.44140625" defaultRowHeight="15" customHeight="1" x14ac:dyDescent="0.3"/>
  <cols>
    <col min="1" max="1" width="9.109375" customWidth="1"/>
    <col min="2" max="2" width="16.6640625" customWidth="1"/>
    <col min="3" max="4" width="9.109375" customWidth="1"/>
    <col min="5" max="5" width="9.88671875" customWidth="1"/>
    <col min="6" max="7" width="11.88671875" customWidth="1"/>
    <col min="8" max="8" width="9.109375" customWidth="1"/>
    <col min="9" max="9" width="13.33203125" customWidth="1"/>
    <col min="10" max="16" width="9.109375" customWidth="1"/>
    <col min="17" max="17" width="10.5546875" customWidth="1"/>
    <col min="18" max="18" width="16.6640625" customWidth="1"/>
    <col min="19" max="19" width="14.6640625" customWidth="1"/>
    <col min="20" max="20" width="14" customWidth="1"/>
    <col min="21" max="21" width="8.6640625" customWidth="1"/>
    <col min="22" max="22" width="16.6640625" customWidth="1"/>
    <col min="23" max="23" width="19.44140625" customWidth="1"/>
    <col min="24" max="24" width="11.6640625" customWidth="1"/>
    <col min="25" max="25" width="8.6640625" customWidth="1"/>
    <col min="26" max="26" width="9.6640625" customWidth="1"/>
    <col min="27" max="27" width="14.44140625" customWidth="1"/>
    <col min="28" max="32" width="8.6640625" customWidth="1"/>
  </cols>
  <sheetData>
    <row r="1" spans="1:32" ht="14.4" x14ac:dyDescent="0.3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1:32" ht="14.4" x14ac:dyDescent="0.3">
      <c r="A2" s="1"/>
      <c r="B2" s="4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5" t="s">
        <v>9</v>
      </c>
      <c r="L2" s="5" t="s">
        <v>10</v>
      </c>
      <c r="M2" s="5" t="s">
        <v>11</v>
      </c>
      <c r="N2" s="5" t="s">
        <v>12</v>
      </c>
      <c r="O2" s="5" t="s">
        <v>13</v>
      </c>
      <c r="P2" s="5" t="s">
        <v>14</v>
      </c>
      <c r="Q2" s="5" t="s">
        <v>15</v>
      </c>
      <c r="R2" s="3"/>
      <c r="U2" s="3"/>
      <c r="V2" s="6" t="s">
        <v>16</v>
      </c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ht="14.4" x14ac:dyDescent="0.3">
      <c r="A3" s="1"/>
      <c r="B3" s="7" t="s">
        <v>17</v>
      </c>
      <c r="C3" s="8">
        <f ca="1">IFERROR(__xludf.DUMMYFUNCTION("googlefinance(""NSE:""&amp;B3,""price"")"),6778.35)</f>
        <v>6778.35</v>
      </c>
      <c r="D3" s="9">
        <f ca="1">IFERROR(__xludf.DUMMYFUNCTION("GOOGLEFINANCE(""nse:""&amp;B3,""marketcap"")/10000000"),85470.4795895)</f>
        <v>85470.479589499999</v>
      </c>
      <c r="E3" s="10">
        <v>2536</v>
      </c>
      <c r="F3" s="11">
        <v>594</v>
      </c>
      <c r="G3" s="11">
        <v>44.48</v>
      </c>
      <c r="H3" s="11">
        <v>129</v>
      </c>
      <c r="I3" s="11">
        <v>31628</v>
      </c>
      <c r="J3" s="10">
        <v>1.2</v>
      </c>
      <c r="K3" s="10">
        <v>220</v>
      </c>
      <c r="L3" s="10">
        <v>10</v>
      </c>
      <c r="M3" s="11">
        <v>4336</v>
      </c>
      <c r="N3" s="11">
        <v>1496</v>
      </c>
      <c r="O3" s="11">
        <v>36091</v>
      </c>
      <c r="P3" s="11">
        <v>4462</v>
      </c>
      <c r="Q3" s="11">
        <v>11</v>
      </c>
      <c r="R3" s="3"/>
      <c r="S3" s="12" t="s">
        <v>18</v>
      </c>
      <c r="T3" s="13" t="s">
        <v>19</v>
      </c>
      <c r="U3" s="3"/>
      <c r="V3" s="12" t="s">
        <v>20</v>
      </c>
      <c r="W3" s="12" t="s">
        <v>21</v>
      </c>
      <c r="X3" s="12" t="s">
        <v>22</v>
      </c>
      <c r="Y3" s="3"/>
      <c r="Z3" s="3"/>
      <c r="AA3" s="3"/>
      <c r="AB3" s="3"/>
      <c r="AC3" s="3"/>
      <c r="AD3" s="3"/>
      <c r="AE3" s="3"/>
      <c r="AF3" s="3"/>
    </row>
    <row r="4" spans="1:32" ht="14.4" x14ac:dyDescent="0.3">
      <c r="A4" s="1"/>
      <c r="B4" s="14" t="s">
        <v>23</v>
      </c>
      <c r="C4" s="15">
        <v>5592</v>
      </c>
      <c r="D4" s="16">
        <f ca="1">C4*D3/C3</f>
        <v>70511.396116235366</v>
      </c>
      <c r="E4" s="15">
        <v>2345</v>
      </c>
      <c r="F4" s="15">
        <v>-70</v>
      </c>
      <c r="G4" s="15">
        <v>-8.34</v>
      </c>
      <c r="H4" s="15">
        <v>129</v>
      </c>
      <c r="I4" s="15">
        <v>14426</v>
      </c>
      <c r="J4" s="15">
        <v>1.2</v>
      </c>
      <c r="K4" s="15">
        <v>85</v>
      </c>
      <c r="L4" s="15">
        <v>10</v>
      </c>
      <c r="M4" s="15">
        <v>3691</v>
      </c>
      <c r="N4" s="15">
        <v>1349</v>
      </c>
      <c r="O4" s="15">
        <v>16660</v>
      </c>
      <c r="P4" s="15">
        <v>2234</v>
      </c>
      <c r="Q4" s="15">
        <v>12</v>
      </c>
      <c r="S4" s="12" t="s">
        <v>24</v>
      </c>
      <c r="T4" s="13" t="s">
        <v>25</v>
      </c>
      <c r="V4" s="13" t="s">
        <v>26</v>
      </c>
      <c r="W4" s="17">
        <v>576</v>
      </c>
      <c r="X4" s="18">
        <v>0.12770000000000001</v>
      </c>
      <c r="Y4" s="3"/>
      <c r="Z4" s="3"/>
      <c r="AA4" s="3"/>
      <c r="AB4" s="3"/>
      <c r="AC4" s="3"/>
      <c r="AD4" s="3"/>
      <c r="AE4" s="3"/>
      <c r="AF4" s="3"/>
    </row>
    <row r="5" spans="1:32" ht="14.4" x14ac:dyDescent="0.3">
      <c r="A5" s="1"/>
      <c r="B5" s="14"/>
      <c r="C5" s="19">
        <f t="shared" ref="C5:E5" ca="1" si="0">(C3/C4)-1</f>
        <v>0.2121512875536482</v>
      </c>
      <c r="D5" s="19">
        <f t="shared" ca="1" si="0"/>
        <v>0.21215128755364798</v>
      </c>
      <c r="E5" s="19">
        <f t="shared" si="0"/>
        <v>8.144989339019193E-2</v>
      </c>
      <c r="F5" s="15" t="s">
        <v>27</v>
      </c>
      <c r="G5" s="15" t="s">
        <v>27</v>
      </c>
      <c r="H5" s="19">
        <f t="shared" ref="H5:Q5" si="1">(H3/H4)-1</f>
        <v>0</v>
      </c>
      <c r="I5" s="19">
        <f t="shared" si="1"/>
        <v>1.1924303341189519</v>
      </c>
      <c r="J5" s="19">
        <f t="shared" si="1"/>
        <v>0</v>
      </c>
      <c r="K5" s="19">
        <f t="shared" si="1"/>
        <v>1.5882352941176472</v>
      </c>
      <c r="L5" s="19">
        <f t="shared" si="1"/>
        <v>0</v>
      </c>
      <c r="M5" s="19">
        <f t="shared" si="1"/>
        <v>0.17474939040910331</v>
      </c>
      <c r="N5" s="19">
        <f t="shared" si="1"/>
        <v>0.10896960711638259</v>
      </c>
      <c r="O5" s="19">
        <f t="shared" si="1"/>
        <v>1.166326530612245</v>
      </c>
      <c r="P5" s="19">
        <f t="shared" si="1"/>
        <v>0.99731423455684864</v>
      </c>
      <c r="Q5" s="19">
        <f t="shared" si="1"/>
        <v>-8.333333333333337E-2</v>
      </c>
      <c r="S5" s="12" t="s">
        <v>28</v>
      </c>
      <c r="T5" s="13" t="s">
        <v>29</v>
      </c>
      <c r="V5" s="20" t="s">
        <v>30</v>
      </c>
      <c r="W5" s="17">
        <v>147</v>
      </c>
      <c r="X5" s="18">
        <v>0.13980000000000001</v>
      </c>
      <c r="Y5" s="3"/>
      <c r="Z5" s="3"/>
      <c r="AA5" s="3"/>
      <c r="AB5" s="3"/>
      <c r="AC5" s="3"/>
      <c r="AD5" s="3"/>
      <c r="AE5" s="3"/>
      <c r="AF5" s="3"/>
    </row>
    <row r="6" spans="1:32" ht="14.4" x14ac:dyDescent="0.3">
      <c r="A6" s="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V6" s="6" t="s">
        <v>31</v>
      </c>
      <c r="W6" s="22">
        <f>SUM(W4:W5)</f>
        <v>723</v>
      </c>
      <c r="Y6" s="3"/>
      <c r="Z6" s="3"/>
      <c r="AA6" s="3"/>
      <c r="AB6" s="3"/>
      <c r="AC6" s="3"/>
      <c r="AD6" s="3"/>
      <c r="AE6" s="3"/>
      <c r="AF6" s="3"/>
    </row>
    <row r="7" spans="1:32" ht="14.4" x14ac:dyDescent="0.3">
      <c r="A7" s="1"/>
      <c r="B7" s="23" t="s">
        <v>32</v>
      </c>
      <c r="C7" s="21"/>
      <c r="D7" s="23" t="s">
        <v>33</v>
      </c>
      <c r="E7" s="24"/>
      <c r="F7" s="21"/>
      <c r="G7" s="23" t="s">
        <v>34</v>
      </c>
      <c r="H7" s="21"/>
      <c r="I7" s="21"/>
      <c r="J7" s="23" t="s">
        <v>35</v>
      </c>
      <c r="K7" s="21"/>
      <c r="L7" s="21"/>
      <c r="M7" s="23" t="s">
        <v>36</v>
      </c>
      <c r="N7" s="21"/>
      <c r="O7" s="21"/>
      <c r="P7" s="21"/>
      <c r="Q7" s="21"/>
      <c r="S7" s="3"/>
      <c r="Y7" s="3"/>
      <c r="Z7" s="3"/>
      <c r="AA7" s="3"/>
      <c r="AB7" s="3"/>
      <c r="AC7" s="3"/>
      <c r="AD7" s="3"/>
      <c r="AE7" s="3"/>
      <c r="AF7" s="3"/>
    </row>
    <row r="8" spans="1:32" ht="14.4" x14ac:dyDescent="0.3">
      <c r="A8" s="1"/>
      <c r="B8" s="4" t="s">
        <v>37</v>
      </c>
      <c r="C8" s="5" t="s">
        <v>38</v>
      </c>
      <c r="D8" s="25" t="s">
        <v>39</v>
      </c>
      <c r="E8" s="26" t="s">
        <v>40</v>
      </c>
      <c r="F8" s="5" t="s">
        <v>41</v>
      </c>
      <c r="G8" s="5" t="s">
        <v>42</v>
      </c>
      <c r="H8" s="5" t="s">
        <v>43</v>
      </c>
      <c r="I8" s="5" t="s">
        <v>44</v>
      </c>
      <c r="J8" s="26" t="s">
        <v>45</v>
      </c>
      <c r="K8" s="25" t="s">
        <v>46</v>
      </c>
      <c r="L8" s="5" t="s">
        <v>47</v>
      </c>
      <c r="M8" s="25" t="s">
        <v>48</v>
      </c>
      <c r="N8" s="25" t="s">
        <v>49</v>
      </c>
      <c r="O8" s="5" t="s">
        <v>50</v>
      </c>
      <c r="P8" s="5" t="s">
        <v>51</v>
      </c>
      <c r="Q8" s="21"/>
      <c r="R8" s="12" t="s">
        <v>18</v>
      </c>
      <c r="S8" s="12" t="s">
        <v>52</v>
      </c>
      <c r="T8" s="12" t="s">
        <v>53</v>
      </c>
      <c r="V8" s="6" t="s">
        <v>54</v>
      </c>
      <c r="W8" s="3"/>
      <c r="X8" s="3"/>
      <c r="Z8" s="12" t="s">
        <v>55</v>
      </c>
      <c r="AA8" s="12" t="s">
        <v>56</v>
      </c>
      <c r="AB8" s="6"/>
      <c r="AC8" s="3"/>
      <c r="AD8" s="3"/>
      <c r="AE8" s="3"/>
      <c r="AF8" s="3"/>
    </row>
    <row r="9" spans="1:32" ht="14.4" x14ac:dyDescent="0.3">
      <c r="A9" s="1"/>
      <c r="B9" s="27">
        <f>M48</f>
        <v>0.08</v>
      </c>
      <c r="C9" s="28">
        <f>M49</f>
        <v>2.11</v>
      </c>
      <c r="D9" s="28">
        <f>S45</f>
        <v>0.23422712933753942</v>
      </c>
      <c r="E9" s="29">
        <f>M3/N3</f>
        <v>2.8983957219251337</v>
      </c>
      <c r="F9" s="30">
        <f>(Q3/E3)*365</f>
        <v>1.5832018927444795</v>
      </c>
      <c r="G9" s="28">
        <f>J3/I3</f>
        <v>3.7941064879220941E-5</v>
      </c>
      <c r="H9" s="28">
        <f>P3/O3</f>
        <v>0.1236319303981602</v>
      </c>
      <c r="I9" s="30">
        <f>S46</f>
        <v>33.090909090909093</v>
      </c>
      <c r="J9" s="28">
        <f>F3/I3</f>
        <v>1.8780827115214366E-2</v>
      </c>
      <c r="K9" s="31">
        <f>F3/H3</f>
        <v>4.6046511627906979</v>
      </c>
      <c r="L9" s="28">
        <f>F3/O3</f>
        <v>1.6458396830234683E-2</v>
      </c>
      <c r="M9" s="31">
        <f ca="1">C3/G3</f>
        <v>152.39096223021585</v>
      </c>
      <c r="N9" s="32">
        <f ca="1">G3/C3</f>
        <v>6.562068940081287E-3</v>
      </c>
      <c r="O9" s="29">
        <f>I3/(H3/L3)</f>
        <v>2451.7829457364342</v>
      </c>
      <c r="P9" s="31">
        <f ca="1">C3/O9</f>
        <v>2.7646615340837233</v>
      </c>
      <c r="Q9" s="21"/>
      <c r="R9" s="20" t="s">
        <v>17</v>
      </c>
      <c r="S9" s="20" t="s">
        <v>57</v>
      </c>
      <c r="T9" s="33">
        <v>1024</v>
      </c>
      <c r="V9" s="12" t="s">
        <v>20</v>
      </c>
      <c r="W9" s="12" t="s">
        <v>21</v>
      </c>
      <c r="X9" s="12" t="s">
        <v>22</v>
      </c>
      <c r="Z9" s="13" t="s">
        <v>58</v>
      </c>
      <c r="AA9" s="13" t="s">
        <v>59</v>
      </c>
      <c r="AB9" s="34"/>
      <c r="AC9" s="3"/>
      <c r="AD9" s="3"/>
      <c r="AE9" s="3"/>
      <c r="AF9" s="3"/>
    </row>
    <row r="10" spans="1:32" ht="14.4" x14ac:dyDescent="0.3">
      <c r="A10" s="6"/>
      <c r="B10" s="6"/>
      <c r="C10" s="6"/>
      <c r="D10" s="6"/>
      <c r="E10" s="6"/>
      <c r="F10" s="6"/>
      <c r="G10" s="6"/>
      <c r="I10" s="6"/>
      <c r="J10" s="6"/>
      <c r="K10" s="6"/>
      <c r="L10" s="6"/>
      <c r="M10" s="6"/>
      <c r="N10" s="6"/>
      <c r="O10" s="22"/>
      <c r="P10" s="6"/>
      <c r="R10" s="13" t="s">
        <v>60</v>
      </c>
      <c r="S10" s="13" t="s">
        <v>61</v>
      </c>
      <c r="T10" s="33">
        <v>33</v>
      </c>
      <c r="V10" s="35" t="s">
        <v>62</v>
      </c>
      <c r="W10" s="36">
        <v>127</v>
      </c>
      <c r="X10" s="37">
        <v>0.2641</v>
      </c>
      <c r="Z10" s="13" t="s">
        <v>63</v>
      </c>
      <c r="AA10" s="13" t="s">
        <v>64</v>
      </c>
      <c r="AB10" s="34"/>
      <c r="AC10" s="6"/>
      <c r="AD10" s="6"/>
      <c r="AE10" s="6"/>
      <c r="AF10" s="6"/>
    </row>
    <row r="11" spans="1:32" ht="14.4" x14ac:dyDescent="0.3">
      <c r="A11" s="3"/>
      <c r="B11" s="38" t="s">
        <v>65</v>
      </c>
      <c r="C11" s="39" t="s">
        <v>66</v>
      </c>
      <c r="D11" s="40" t="s">
        <v>67</v>
      </c>
      <c r="E11" s="40" t="s">
        <v>68</v>
      </c>
      <c r="F11" s="40" t="s">
        <v>5</v>
      </c>
      <c r="G11" s="40" t="s">
        <v>69</v>
      </c>
      <c r="H11" s="41" t="s">
        <v>6</v>
      </c>
      <c r="I11" s="41" t="s">
        <v>70</v>
      </c>
      <c r="J11" s="41" t="s">
        <v>50</v>
      </c>
      <c r="K11" s="40" t="s">
        <v>71</v>
      </c>
      <c r="L11" s="40" t="s">
        <v>72</v>
      </c>
      <c r="M11" s="40" t="s">
        <v>73</v>
      </c>
      <c r="N11" s="40" t="s">
        <v>74</v>
      </c>
      <c r="O11" s="41" t="s">
        <v>75</v>
      </c>
      <c r="P11" s="41" t="s">
        <v>76</v>
      </c>
      <c r="R11" s="13" t="s">
        <v>77</v>
      </c>
      <c r="S11" s="13" t="s">
        <v>78</v>
      </c>
      <c r="T11" s="33">
        <v>-78</v>
      </c>
      <c r="V11" s="35" t="s">
        <v>79</v>
      </c>
      <c r="W11" s="36">
        <v>68</v>
      </c>
      <c r="X11" s="42">
        <v>0.23</v>
      </c>
      <c r="Z11" s="13" t="s">
        <v>80</v>
      </c>
      <c r="AA11" s="13" t="s">
        <v>81</v>
      </c>
      <c r="AB11" s="34"/>
      <c r="AC11" s="6"/>
      <c r="AD11" s="6"/>
      <c r="AE11" s="6"/>
      <c r="AF11" s="6"/>
    </row>
    <row r="12" spans="1:32" ht="14.4" x14ac:dyDescent="0.3">
      <c r="A12" s="3"/>
      <c r="B12" s="20"/>
      <c r="C12" s="43" t="s">
        <v>82</v>
      </c>
      <c r="D12" s="20">
        <v>4</v>
      </c>
      <c r="E12" s="20">
        <v>-3.3</v>
      </c>
      <c r="F12" s="44"/>
      <c r="G12" s="45">
        <f t="shared" ref="G12:G32" si="2">E12/D12</f>
        <v>-0.82499999999999996</v>
      </c>
      <c r="H12" s="13"/>
      <c r="I12" s="20"/>
      <c r="K12" s="20"/>
      <c r="L12" s="20"/>
      <c r="M12" s="20"/>
      <c r="N12" s="20"/>
      <c r="O12" s="13"/>
      <c r="P12" s="13"/>
      <c r="R12" s="13" t="s">
        <v>83</v>
      </c>
      <c r="S12" s="13" t="s">
        <v>84</v>
      </c>
      <c r="T12" s="33">
        <v>-120</v>
      </c>
      <c r="V12" s="35" t="s">
        <v>85</v>
      </c>
      <c r="W12" s="36">
        <v>144</v>
      </c>
      <c r="X12" s="37">
        <v>0.25879999999999997</v>
      </c>
      <c r="Z12" s="13" t="s">
        <v>86</v>
      </c>
      <c r="AA12" s="13" t="s">
        <v>87</v>
      </c>
      <c r="AB12" s="34"/>
      <c r="AC12" s="6"/>
      <c r="AD12" s="6"/>
      <c r="AE12" s="6"/>
      <c r="AF12" s="6"/>
    </row>
    <row r="13" spans="1:32" ht="14.4" x14ac:dyDescent="0.3">
      <c r="A13" s="3"/>
      <c r="B13" s="20"/>
      <c r="C13" s="43" t="s">
        <v>88</v>
      </c>
      <c r="D13" s="20">
        <v>9</v>
      </c>
      <c r="E13" s="20">
        <v>-1.6</v>
      </c>
      <c r="F13" s="44"/>
      <c r="G13" s="45">
        <f t="shared" si="2"/>
        <v>-0.17777777777777778</v>
      </c>
      <c r="H13" s="13"/>
      <c r="I13" s="20"/>
      <c r="K13" s="20"/>
      <c r="L13" s="20"/>
      <c r="M13" s="20"/>
      <c r="N13" s="20"/>
      <c r="O13" s="20"/>
      <c r="P13" s="13"/>
      <c r="R13" s="13"/>
      <c r="S13" s="13"/>
      <c r="T13" s="18"/>
      <c r="V13" s="35" t="s">
        <v>89</v>
      </c>
      <c r="W13" s="36">
        <v>62.4</v>
      </c>
      <c r="X13" s="37">
        <v>0.3458</v>
      </c>
      <c r="Z13" s="13" t="s">
        <v>90</v>
      </c>
      <c r="AA13" s="13" t="s">
        <v>91</v>
      </c>
      <c r="AB13" s="34"/>
      <c r="AC13" s="6"/>
      <c r="AD13" s="6"/>
      <c r="AE13" s="6"/>
      <c r="AF13" s="6"/>
    </row>
    <row r="14" spans="1:32" ht="15.75" customHeight="1" x14ac:dyDescent="0.3">
      <c r="A14" s="3"/>
      <c r="B14" s="20"/>
      <c r="C14" s="43" t="s">
        <v>92</v>
      </c>
      <c r="D14" s="20">
        <v>19</v>
      </c>
      <c r="E14" s="20">
        <v>0.8</v>
      </c>
      <c r="F14" s="44"/>
      <c r="G14" s="45">
        <f t="shared" si="2"/>
        <v>4.2105263157894736E-2</v>
      </c>
      <c r="H14" s="13"/>
      <c r="I14" s="20"/>
      <c r="K14" s="20"/>
      <c r="L14" s="20"/>
      <c r="M14" s="20"/>
      <c r="N14" s="20"/>
      <c r="O14" s="20"/>
      <c r="P14" s="13"/>
      <c r="R14" s="13" t="s">
        <v>31</v>
      </c>
      <c r="S14" s="13" t="s">
        <v>93</v>
      </c>
      <c r="T14" s="46">
        <f>SUM(T9:T12)</f>
        <v>859</v>
      </c>
      <c r="V14" s="35" t="s">
        <v>94</v>
      </c>
      <c r="W14" s="36">
        <v>40</v>
      </c>
      <c r="X14" s="42">
        <v>0.32540000000000002</v>
      </c>
      <c r="Y14" s="34"/>
      <c r="Z14" s="13" t="s">
        <v>95</v>
      </c>
      <c r="AA14" s="13" t="s">
        <v>96</v>
      </c>
      <c r="AB14" s="34"/>
      <c r="AC14" s="3"/>
      <c r="AD14" s="3"/>
      <c r="AE14" s="3"/>
      <c r="AF14" s="3"/>
    </row>
    <row r="15" spans="1:32" ht="15.75" customHeight="1" x14ac:dyDescent="0.3">
      <c r="A15" s="3"/>
      <c r="B15" s="20"/>
      <c r="C15" s="43" t="s">
        <v>97</v>
      </c>
      <c r="D15" s="20">
        <v>45</v>
      </c>
      <c r="E15" s="20">
        <v>-0.01</v>
      </c>
      <c r="F15" s="44"/>
      <c r="G15" s="45">
        <f t="shared" si="2"/>
        <v>-2.2222222222222223E-4</v>
      </c>
      <c r="H15" s="13"/>
      <c r="I15" s="20"/>
      <c r="K15" s="20"/>
      <c r="L15" s="20"/>
      <c r="M15" s="20"/>
      <c r="N15" s="20"/>
      <c r="O15" s="20"/>
      <c r="P15" s="13"/>
      <c r="V15" s="35" t="s">
        <v>98</v>
      </c>
      <c r="W15" s="36">
        <v>41</v>
      </c>
      <c r="X15" s="37">
        <v>0.30480000000000002</v>
      </c>
      <c r="Z15" s="13" t="s">
        <v>99</v>
      </c>
      <c r="AA15" s="13" t="s">
        <v>100</v>
      </c>
      <c r="AC15" s="3"/>
      <c r="AD15" s="3"/>
      <c r="AE15" s="3"/>
      <c r="AF15" s="3"/>
    </row>
    <row r="16" spans="1:32" ht="15.75" customHeight="1" x14ac:dyDescent="0.3">
      <c r="A16" s="3"/>
      <c r="B16" s="20"/>
      <c r="C16" s="43" t="s">
        <v>101</v>
      </c>
      <c r="D16" s="20">
        <v>84</v>
      </c>
      <c r="E16" s="20">
        <v>10</v>
      </c>
      <c r="F16" s="44"/>
      <c r="G16" s="45">
        <f t="shared" si="2"/>
        <v>0.11904761904761904</v>
      </c>
      <c r="H16" s="13"/>
      <c r="I16" s="20">
        <f>2+22</f>
        <v>24</v>
      </c>
      <c r="K16" s="20"/>
      <c r="L16" s="20"/>
      <c r="M16" s="20"/>
      <c r="N16" s="20"/>
      <c r="O16" s="20"/>
      <c r="P16" s="13"/>
      <c r="R16" s="6"/>
      <c r="S16" s="6"/>
      <c r="T16" s="6"/>
      <c r="V16" s="35" t="s">
        <v>102</v>
      </c>
      <c r="W16" s="36">
        <v>11.12</v>
      </c>
      <c r="X16" s="42">
        <v>6.1199999999999997E-2</v>
      </c>
      <c r="Z16" s="13" t="s">
        <v>103</v>
      </c>
      <c r="AA16" s="13" t="s">
        <v>104</v>
      </c>
      <c r="AC16" s="3"/>
      <c r="AD16" s="3"/>
      <c r="AE16" s="3"/>
      <c r="AF16" s="3"/>
    </row>
    <row r="17" spans="1:32" ht="15.75" customHeight="1" x14ac:dyDescent="0.3">
      <c r="A17" s="3"/>
      <c r="B17" s="20" t="s">
        <v>105</v>
      </c>
      <c r="C17" s="43" t="s">
        <v>106</v>
      </c>
      <c r="D17" s="20">
        <v>147</v>
      </c>
      <c r="E17" s="20">
        <v>27</v>
      </c>
      <c r="F17" s="44">
        <v>11.31</v>
      </c>
      <c r="G17" s="45">
        <f t="shared" si="2"/>
        <v>0.18367346938775511</v>
      </c>
      <c r="H17" s="13">
        <v>31</v>
      </c>
      <c r="I17" s="20">
        <f>185+27</f>
        <v>212</v>
      </c>
      <c r="J17" s="22">
        <f t="shared" ref="J17:J26" si="3">(I17+H17)/(H17/10)</f>
        <v>78.387096774193552</v>
      </c>
      <c r="K17" s="47">
        <v>778</v>
      </c>
      <c r="L17" s="47">
        <v>480</v>
      </c>
      <c r="M17" s="44">
        <f t="shared" ref="M17:M34" si="4">K17/F17</f>
        <v>68.788682581786034</v>
      </c>
      <c r="N17" s="44">
        <f t="shared" ref="N17:N34" si="5">L17/F17</f>
        <v>42.440318302387269</v>
      </c>
      <c r="O17" s="44">
        <f t="shared" ref="O17:O23" si="6">K17/J17</f>
        <v>9.9251028806584358</v>
      </c>
      <c r="P17" s="44">
        <f t="shared" ref="P17:P23" si="7">L17/J17</f>
        <v>6.1234567901234565</v>
      </c>
      <c r="Q17" s="48">
        <f>(4372/113)^(1/17)-1</f>
        <v>0.23990478457341502</v>
      </c>
      <c r="V17" s="35" t="s">
        <v>107</v>
      </c>
      <c r="W17" s="36">
        <v>9.6</v>
      </c>
      <c r="X17" s="42">
        <v>0.1424</v>
      </c>
      <c r="Z17" s="13" t="s">
        <v>108</v>
      </c>
      <c r="AA17" s="13" t="s">
        <v>109</v>
      </c>
      <c r="AC17" s="3"/>
      <c r="AD17" s="3"/>
      <c r="AE17" s="3"/>
      <c r="AF17" s="3"/>
    </row>
    <row r="18" spans="1:32" ht="15.75" customHeight="1" x14ac:dyDescent="0.3">
      <c r="A18" s="49"/>
      <c r="B18" s="20"/>
      <c r="C18" s="43" t="s">
        <v>110</v>
      </c>
      <c r="D18" s="20">
        <v>240</v>
      </c>
      <c r="E18" s="20">
        <v>55</v>
      </c>
      <c r="F18" s="44">
        <v>20.34</v>
      </c>
      <c r="G18" s="45">
        <f t="shared" si="2"/>
        <v>0.22916666666666666</v>
      </c>
      <c r="H18" s="13">
        <v>31</v>
      </c>
      <c r="I18" s="20">
        <f>239+27</f>
        <v>266</v>
      </c>
      <c r="J18" s="22">
        <f t="shared" si="3"/>
        <v>95.806451612903217</v>
      </c>
      <c r="K18" s="47">
        <v>1688</v>
      </c>
      <c r="L18" s="47">
        <v>665</v>
      </c>
      <c r="M18" s="44">
        <f t="shared" si="4"/>
        <v>82.989183874139627</v>
      </c>
      <c r="N18" s="44">
        <f t="shared" si="5"/>
        <v>32.694198623402166</v>
      </c>
      <c r="O18" s="44">
        <f t="shared" si="6"/>
        <v>17.61885521885522</v>
      </c>
      <c r="P18" s="44">
        <f t="shared" si="7"/>
        <v>6.9410774410774421</v>
      </c>
      <c r="V18" s="35" t="s">
        <v>111</v>
      </c>
      <c r="W18" s="36">
        <v>5.7</v>
      </c>
      <c r="X18" s="42">
        <v>0.1338</v>
      </c>
      <c r="Z18" s="13" t="s">
        <v>112</v>
      </c>
      <c r="AA18" s="13" t="s">
        <v>113</v>
      </c>
      <c r="AC18" s="3"/>
      <c r="AD18" s="3"/>
      <c r="AE18" s="3"/>
      <c r="AF18" s="3"/>
    </row>
    <row r="19" spans="1:32" ht="15.75" customHeight="1" x14ac:dyDescent="0.3">
      <c r="A19" s="49"/>
      <c r="B19" s="20"/>
      <c r="C19" s="43" t="s">
        <v>114</v>
      </c>
      <c r="D19" s="20">
        <v>245</v>
      </c>
      <c r="E19" s="20">
        <v>60</v>
      </c>
      <c r="F19" s="44">
        <v>21.87</v>
      </c>
      <c r="G19" s="45">
        <f t="shared" si="2"/>
        <v>0.24489795918367346</v>
      </c>
      <c r="H19" s="13">
        <v>31</v>
      </c>
      <c r="I19" s="20">
        <f>295+27</f>
        <v>322</v>
      </c>
      <c r="J19" s="22">
        <f t="shared" si="3"/>
        <v>113.87096774193549</v>
      </c>
      <c r="K19" s="47">
        <v>1061</v>
      </c>
      <c r="L19" s="47">
        <v>390</v>
      </c>
      <c r="M19" s="44">
        <f t="shared" si="4"/>
        <v>48.51394604481024</v>
      </c>
      <c r="N19" s="44">
        <f t="shared" si="5"/>
        <v>17.832647462277091</v>
      </c>
      <c r="O19" s="44">
        <f t="shared" si="6"/>
        <v>9.3175637393767694</v>
      </c>
      <c r="P19" s="44">
        <f t="shared" si="7"/>
        <v>3.4249291784702547</v>
      </c>
      <c r="V19" s="35" t="s">
        <v>115</v>
      </c>
      <c r="W19" s="36">
        <v>4</v>
      </c>
      <c r="X19" s="42">
        <v>0.23</v>
      </c>
      <c r="Z19" s="13" t="s">
        <v>116</v>
      </c>
      <c r="AA19" s="13" t="s">
        <v>117</v>
      </c>
      <c r="AC19" s="3"/>
      <c r="AD19" s="3"/>
      <c r="AE19" s="3"/>
      <c r="AF19" s="3"/>
    </row>
    <row r="20" spans="1:32" ht="15.75" customHeight="1" x14ac:dyDescent="0.3">
      <c r="A20" s="49"/>
      <c r="B20" s="20"/>
      <c r="C20" s="43" t="s">
        <v>118</v>
      </c>
      <c r="D20" s="20">
        <v>234</v>
      </c>
      <c r="E20" s="20">
        <v>57</v>
      </c>
      <c r="F20" s="44">
        <v>20.86</v>
      </c>
      <c r="G20" s="45">
        <f t="shared" si="2"/>
        <v>0.24358974358974358</v>
      </c>
      <c r="H20" s="13">
        <v>31</v>
      </c>
      <c r="I20" s="20">
        <f>344+27</f>
        <v>371</v>
      </c>
      <c r="J20" s="22">
        <f t="shared" si="3"/>
        <v>129.67741935483872</v>
      </c>
      <c r="K20" s="47">
        <v>946.8</v>
      </c>
      <c r="L20" s="47">
        <v>434.1</v>
      </c>
      <c r="M20" s="44">
        <f t="shared" si="4"/>
        <v>45.388302972195589</v>
      </c>
      <c r="N20" s="44">
        <f t="shared" si="5"/>
        <v>20.810162991371048</v>
      </c>
      <c r="O20" s="44">
        <f t="shared" si="6"/>
        <v>7.3011940298507456</v>
      </c>
      <c r="P20" s="44">
        <f t="shared" si="7"/>
        <v>3.3475373134328357</v>
      </c>
      <c r="V20" s="35" t="s">
        <v>119</v>
      </c>
      <c r="W20" s="36">
        <v>3.7</v>
      </c>
      <c r="X20" s="42">
        <v>4.4299999999999999E-2</v>
      </c>
      <c r="Z20" s="13" t="s">
        <v>120</v>
      </c>
      <c r="AA20" s="13" t="s">
        <v>121</v>
      </c>
      <c r="AC20" s="3"/>
      <c r="AD20" s="3"/>
      <c r="AE20" s="3"/>
      <c r="AF20" s="3"/>
    </row>
    <row r="21" spans="1:32" ht="15.75" customHeight="1" x14ac:dyDescent="0.3">
      <c r="A21" s="49"/>
      <c r="B21" s="20" t="s">
        <v>122</v>
      </c>
      <c r="C21" s="43" t="s">
        <v>123</v>
      </c>
      <c r="D21" s="20">
        <v>294</v>
      </c>
      <c r="E21" s="20">
        <v>84</v>
      </c>
      <c r="F21" s="44">
        <v>15.38</v>
      </c>
      <c r="G21" s="45">
        <f t="shared" si="2"/>
        <v>0.2857142857142857</v>
      </c>
      <c r="H21" s="13">
        <v>61.5</v>
      </c>
      <c r="I21" s="20">
        <f>58+377</f>
        <v>435</v>
      </c>
      <c r="J21" s="22">
        <f t="shared" si="3"/>
        <v>80.731707317073173</v>
      </c>
      <c r="K21" s="47">
        <v>773</v>
      </c>
      <c r="L21" s="47">
        <v>460</v>
      </c>
      <c r="M21" s="44">
        <f t="shared" si="4"/>
        <v>50.260078023407019</v>
      </c>
      <c r="N21" s="44">
        <f t="shared" si="5"/>
        <v>29.908972691807541</v>
      </c>
      <c r="O21" s="44">
        <f t="shared" si="6"/>
        <v>9.5749244712990933</v>
      </c>
      <c r="P21" s="44">
        <f t="shared" si="7"/>
        <v>5.6978851963746218</v>
      </c>
      <c r="R21" s="12" t="s">
        <v>124</v>
      </c>
      <c r="S21" s="12" t="s">
        <v>21</v>
      </c>
      <c r="T21" s="12" t="s">
        <v>22</v>
      </c>
      <c r="V21" s="35" t="s">
        <v>125</v>
      </c>
      <c r="W21" s="36">
        <v>2.2999999999999998</v>
      </c>
      <c r="X21" s="42">
        <v>4.1700000000000001E-2</v>
      </c>
      <c r="Z21" s="13" t="s">
        <v>126</v>
      </c>
      <c r="AA21" s="13" t="s">
        <v>127</v>
      </c>
      <c r="AC21" s="3"/>
      <c r="AD21" s="3"/>
      <c r="AE21" s="3"/>
      <c r="AF21" s="3"/>
    </row>
    <row r="22" spans="1:32" ht="15.75" customHeight="1" x14ac:dyDescent="0.3">
      <c r="A22" s="49"/>
      <c r="B22" s="20"/>
      <c r="C22" s="43" t="s">
        <v>128</v>
      </c>
      <c r="D22" s="20">
        <v>377</v>
      </c>
      <c r="E22" s="20">
        <v>123</v>
      </c>
      <c r="F22" s="44">
        <v>22.46</v>
      </c>
      <c r="G22" s="45">
        <f t="shared" si="2"/>
        <v>0.32625994694960214</v>
      </c>
      <c r="H22" s="13">
        <f>H23/2</f>
        <v>61.5</v>
      </c>
      <c r="I22" s="20">
        <f>473+55</f>
        <v>528</v>
      </c>
      <c r="J22" s="22">
        <f t="shared" si="3"/>
        <v>95.853658536585357</v>
      </c>
      <c r="K22" s="47">
        <v>772</v>
      </c>
      <c r="L22" s="47">
        <v>548.1</v>
      </c>
      <c r="M22" s="44">
        <f t="shared" si="4"/>
        <v>34.372217275155833</v>
      </c>
      <c r="N22" s="44">
        <f t="shared" si="5"/>
        <v>24.403383793410509</v>
      </c>
      <c r="O22" s="44">
        <f t="shared" si="6"/>
        <v>8.0539440203562354</v>
      </c>
      <c r="P22" s="44">
        <f t="shared" si="7"/>
        <v>5.7180916030534359</v>
      </c>
      <c r="R22" s="13" t="s">
        <v>129</v>
      </c>
      <c r="S22" s="17" t="s">
        <v>130</v>
      </c>
      <c r="T22" s="18">
        <v>0.625</v>
      </c>
      <c r="V22" s="35" t="s">
        <v>131</v>
      </c>
      <c r="W22" s="36">
        <v>2.5</v>
      </c>
      <c r="X22" s="42">
        <v>4.1399999999999999E-2</v>
      </c>
      <c r="Z22" s="13" t="s">
        <v>132</v>
      </c>
      <c r="AA22" s="13" t="s">
        <v>133</v>
      </c>
      <c r="AC22" s="3"/>
      <c r="AD22" s="3"/>
      <c r="AE22" s="3"/>
      <c r="AF22" s="3"/>
    </row>
    <row r="23" spans="1:32" ht="15.75" customHeight="1" x14ac:dyDescent="0.3">
      <c r="A23" s="49"/>
      <c r="B23" s="20" t="s">
        <v>122</v>
      </c>
      <c r="C23" s="43" t="s">
        <v>134</v>
      </c>
      <c r="D23" s="20">
        <v>437</v>
      </c>
      <c r="E23" s="20">
        <v>102</v>
      </c>
      <c r="F23" s="44">
        <v>9.36</v>
      </c>
      <c r="G23" s="45">
        <f t="shared" si="2"/>
        <v>0.23340961098398169</v>
      </c>
      <c r="H23" s="13">
        <v>123</v>
      </c>
      <c r="I23" s="20">
        <f>499+109</f>
        <v>608</v>
      </c>
      <c r="J23" s="22">
        <f t="shared" si="3"/>
        <v>59.430894308943088</v>
      </c>
      <c r="K23" s="47">
        <v>400</v>
      </c>
      <c r="L23" s="47">
        <v>180</v>
      </c>
      <c r="M23" s="44">
        <f t="shared" si="4"/>
        <v>42.73504273504274</v>
      </c>
      <c r="N23" s="44">
        <f t="shared" si="5"/>
        <v>19.230769230769234</v>
      </c>
      <c r="O23" s="44">
        <f t="shared" si="6"/>
        <v>6.7305061559507529</v>
      </c>
      <c r="P23" s="44">
        <f t="shared" si="7"/>
        <v>3.0287277701778388</v>
      </c>
      <c r="R23" s="20" t="s">
        <v>135</v>
      </c>
      <c r="S23" s="17">
        <v>91</v>
      </c>
      <c r="T23" s="18">
        <v>0.79220000000000002</v>
      </c>
      <c r="V23" s="35" t="s">
        <v>136</v>
      </c>
      <c r="W23" s="36">
        <v>2.7</v>
      </c>
      <c r="X23" s="42">
        <v>2.5399999999999999E-2</v>
      </c>
      <c r="Z23" s="13" t="s">
        <v>137</v>
      </c>
      <c r="AA23" s="13" t="s">
        <v>138</v>
      </c>
      <c r="AC23" s="3"/>
      <c r="AD23" s="3"/>
      <c r="AE23" s="3"/>
      <c r="AF23" s="3"/>
    </row>
    <row r="24" spans="1:32" ht="15.75" customHeight="1" x14ac:dyDescent="0.3">
      <c r="A24" s="49"/>
      <c r="B24" s="20"/>
      <c r="C24" s="43" t="s">
        <v>139</v>
      </c>
      <c r="D24" s="20">
        <v>505</v>
      </c>
      <c r="E24" s="20">
        <v>128</v>
      </c>
      <c r="F24" s="44">
        <v>11.77</v>
      </c>
      <c r="G24" s="45">
        <f t="shared" si="2"/>
        <v>0.25346534653465347</v>
      </c>
      <c r="H24" s="13">
        <v>123</v>
      </c>
      <c r="I24" s="20">
        <v>800</v>
      </c>
      <c r="J24" s="22">
        <f t="shared" si="3"/>
        <v>75.040650406504056</v>
      </c>
      <c r="K24" s="47">
        <v>707</v>
      </c>
      <c r="L24" s="47">
        <v>285</v>
      </c>
      <c r="M24" s="44">
        <f t="shared" si="4"/>
        <v>60.067969413763805</v>
      </c>
      <c r="N24" s="44">
        <f t="shared" si="5"/>
        <v>24.214103653355991</v>
      </c>
      <c r="O24" s="44"/>
      <c r="P24" s="44"/>
      <c r="R24" s="13" t="s">
        <v>140</v>
      </c>
      <c r="S24" s="17">
        <v>111</v>
      </c>
      <c r="T24" s="18">
        <v>1</v>
      </c>
      <c r="V24" s="35" t="s">
        <v>141</v>
      </c>
      <c r="W24" s="36">
        <v>16.5</v>
      </c>
      <c r="X24" s="42">
        <v>1.1900000000000001E-2</v>
      </c>
      <c r="Z24" s="13" t="s">
        <v>142</v>
      </c>
      <c r="AA24" s="13" t="s">
        <v>143</v>
      </c>
      <c r="AC24" s="3"/>
      <c r="AD24" s="3"/>
      <c r="AE24" s="3"/>
      <c r="AF24" s="3"/>
    </row>
    <row r="25" spans="1:32" ht="15.75" customHeight="1" x14ac:dyDescent="0.3">
      <c r="A25" s="49"/>
      <c r="B25" s="20"/>
      <c r="C25" s="43" t="s">
        <v>144</v>
      </c>
      <c r="D25" s="20">
        <v>611</v>
      </c>
      <c r="E25" s="20">
        <v>194</v>
      </c>
      <c r="F25" s="44">
        <v>16.82</v>
      </c>
      <c r="G25" s="45">
        <f t="shared" si="2"/>
        <v>0.31751227495908346</v>
      </c>
      <c r="H25" s="13">
        <v>123</v>
      </c>
      <c r="I25" s="47">
        <f>1295+120</f>
        <v>1415</v>
      </c>
      <c r="J25" s="22">
        <f t="shared" si="3"/>
        <v>125.04065040650406</v>
      </c>
      <c r="K25" s="47">
        <v>1014.7</v>
      </c>
      <c r="L25" s="47">
        <v>519</v>
      </c>
      <c r="M25" s="44">
        <f t="shared" si="4"/>
        <v>60.32699167657551</v>
      </c>
      <c r="N25" s="44">
        <f t="shared" si="5"/>
        <v>30.856123662306778</v>
      </c>
      <c r="O25" s="50">
        <f>K25/J25</f>
        <v>8.1149609882964899</v>
      </c>
      <c r="P25" s="50">
        <f>L25/J25</f>
        <v>4.1506501950585175</v>
      </c>
      <c r="R25" s="13" t="s">
        <v>145</v>
      </c>
      <c r="S25" s="13">
        <v>23</v>
      </c>
      <c r="T25" s="18">
        <v>1</v>
      </c>
      <c r="V25" s="35" t="s">
        <v>146</v>
      </c>
      <c r="W25" s="36">
        <v>1.1000000000000001</v>
      </c>
      <c r="X25" s="42">
        <v>0.04</v>
      </c>
      <c r="Z25" s="13" t="s">
        <v>147</v>
      </c>
      <c r="AA25" s="13" t="s">
        <v>148</v>
      </c>
      <c r="AC25" s="3"/>
      <c r="AD25" s="3"/>
      <c r="AE25" s="3"/>
      <c r="AF25" s="3"/>
    </row>
    <row r="26" spans="1:32" ht="15.75" customHeight="1" x14ac:dyDescent="0.3">
      <c r="A26" s="49"/>
      <c r="B26" s="20"/>
      <c r="C26" s="43" t="s">
        <v>149</v>
      </c>
      <c r="D26" s="20">
        <v>938</v>
      </c>
      <c r="E26" s="20">
        <v>512</v>
      </c>
      <c r="F26" s="44">
        <v>20.78</v>
      </c>
      <c r="G26" s="45">
        <f t="shared" si="2"/>
        <v>0.54584221748400852</v>
      </c>
      <c r="H26" s="13">
        <v>123</v>
      </c>
      <c r="I26" s="47">
        <f>120+1040</f>
        <v>1160</v>
      </c>
      <c r="J26" s="22">
        <f t="shared" si="3"/>
        <v>104.30894308943088</v>
      </c>
      <c r="K26" s="47">
        <v>935</v>
      </c>
      <c r="L26" s="47">
        <v>690</v>
      </c>
      <c r="M26" s="44">
        <f t="shared" si="4"/>
        <v>44.995187680461981</v>
      </c>
      <c r="N26" s="44">
        <f t="shared" si="5"/>
        <v>33.205004812319537</v>
      </c>
      <c r="O26" s="50">
        <f>K26/I26</f>
        <v>0.80603448275862066</v>
      </c>
      <c r="P26" s="50">
        <f>L26/I26</f>
        <v>0.59482758620689657</v>
      </c>
      <c r="R26" s="13" t="s">
        <v>150</v>
      </c>
      <c r="S26" s="13">
        <v>65</v>
      </c>
      <c r="T26" s="51">
        <v>0.3019</v>
      </c>
      <c r="V26" s="35" t="s">
        <v>151</v>
      </c>
      <c r="W26" s="36">
        <v>0.6</v>
      </c>
      <c r="X26" s="42">
        <v>1.1900000000000001E-2</v>
      </c>
      <c r="Z26" s="13" t="s">
        <v>152</v>
      </c>
      <c r="AA26" s="13" t="s">
        <v>153</v>
      </c>
      <c r="AC26" s="3"/>
      <c r="AD26" s="3"/>
      <c r="AE26" s="3"/>
      <c r="AF26" s="3"/>
    </row>
    <row r="27" spans="1:32" ht="15.75" customHeight="1" x14ac:dyDescent="0.3">
      <c r="A27" s="49"/>
      <c r="B27" s="20"/>
      <c r="C27" s="43" t="s">
        <v>154</v>
      </c>
      <c r="D27" s="20">
        <v>888</v>
      </c>
      <c r="E27" s="20">
        <v>-43</v>
      </c>
      <c r="F27" s="44">
        <v>-1.71</v>
      </c>
      <c r="G27" s="45">
        <f t="shared" si="2"/>
        <v>-4.8423423423423421E-2</v>
      </c>
      <c r="H27" s="13">
        <v>123</v>
      </c>
      <c r="I27" s="47"/>
      <c r="J27" s="22"/>
      <c r="K27" s="47">
        <v>1012</v>
      </c>
      <c r="L27" s="47">
        <v>710</v>
      </c>
      <c r="M27" s="44">
        <f t="shared" si="4"/>
        <v>-591.81286549707602</v>
      </c>
      <c r="N27" s="44">
        <f t="shared" si="5"/>
        <v>-415.20467836257313</v>
      </c>
      <c r="O27" s="20"/>
      <c r="P27" s="52"/>
      <c r="R27" s="13" t="s">
        <v>155</v>
      </c>
      <c r="S27" s="13">
        <v>8.6999999999999993</v>
      </c>
      <c r="T27" s="51">
        <v>0.23</v>
      </c>
      <c r="V27" s="35" t="s">
        <v>156</v>
      </c>
      <c r="W27" s="36">
        <v>9</v>
      </c>
      <c r="X27" s="42">
        <v>0.27</v>
      </c>
      <c r="Z27" s="13" t="s">
        <v>157</v>
      </c>
      <c r="AA27" s="13" t="s">
        <v>158</v>
      </c>
      <c r="AC27" s="3"/>
      <c r="AD27" s="3"/>
      <c r="AE27" s="3"/>
      <c r="AF27" s="3"/>
    </row>
    <row r="28" spans="1:32" ht="15.75" customHeight="1" x14ac:dyDescent="0.3">
      <c r="A28" s="49"/>
      <c r="B28" s="20"/>
      <c r="C28" s="43" t="s">
        <v>159</v>
      </c>
      <c r="D28" s="20">
        <v>1077</v>
      </c>
      <c r="E28" s="20">
        <v>500</v>
      </c>
      <c r="F28" s="44">
        <v>42.22</v>
      </c>
      <c r="G28" s="45">
        <f t="shared" si="2"/>
        <v>0.46425255338904364</v>
      </c>
      <c r="H28" s="13">
        <v>123</v>
      </c>
      <c r="I28" s="47"/>
      <c r="J28" s="22"/>
      <c r="K28" s="47">
        <v>1457.5</v>
      </c>
      <c r="L28" s="47">
        <v>800</v>
      </c>
      <c r="M28" s="44">
        <f t="shared" si="4"/>
        <v>34.521553765987683</v>
      </c>
      <c r="N28" s="44">
        <f t="shared" si="5"/>
        <v>18.948365703458077</v>
      </c>
      <c r="O28" s="20"/>
      <c r="P28" s="13"/>
      <c r="R28" s="13" t="s">
        <v>160</v>
      </c>
      <c r="S28" s="13">
        <v>180</v>
      </c>
      <c r="T28" s="51">
        <v>0.5464</v>
      </c>
      <c r="V28" s="35" t="s">
        <v>161</v>
      </c>
      <c r="W28" s="35">
        <v>2.2999999999999998</v>
      </c>
      <c r="X28" s="42">
        <v>0.02</v>
      </c>
      <c r="Z28" s="13" t="s">
        <v>162</v>
      </c>
      <c r="AA28" s="13" t="s">
        <v>163</v>
      </c>
      <c r="AC28" s="3"/>
      <c r="AD28" s="3"/>
      <c r="AE28" s="3"/>
      <c r="AF28" s="3"/>
    </row>
    <row r="29" spans="1:32" ht="15.75" customHeight="1" x14ac:dyDescent="0.3">
      <c r="A29" s="49"/>
      <c r="B29" s="20"/>
      <c r="C29" s="43" t="s">
        <v>164</v>
      </c>
      <c r="D29" s="20">
        <v>1271</v>
      </c>
      <c r="E29" s="20">
        <v>592</v>
      </c>
      <c r="F29" s="44">
        <v>49.53</v>
      </c>
      <c r="G29" s="45">
        <f t="shared" si="2"/>
        <v>0.46577498033044845</v>
      </c>
      <c r="H29" s="13">
        <v>123</v>
      </c>
      <c r="I29" s="47">
        <v>2529</v>
      </c>
      <c r="J29" s="22">
        <f t="shared" ref="J29:J34" si="8">(I29+H29)/(H29/10)</f>
        <v>215.60975609756096</v>
      </c>
      <c r="K29" s="47">
        <v>1926.55</v>
      </c>
      <c r="L29" s="47">
        <v>1125</v>
      </c>
      <c r="M29" s="44">
        <f t="shared" si="4"/>
        <v>38.896628306077126</v>
      </c>
      <c r="N29" s="44">
        <f t="shared" si="5"/>
        <v>22.713506965475467</v>
      </c>
      <c r="O29" s="50">
        <f t="shared" ref="O29:O34" si="9">K29/J29</f>
        <v>8.9353563348416287</v>
      </c>
      <c r="P29" s="50">
        <f t="shared" ref="P29:P34" si="10">L29/J29</f>
        <v>5.2177601809954757</v>
      </c>
      <c r="R29" s="13" t="s">
        <v>165</v>
      </c>
      <c r="S29" s="13">
        <v>34</v>
      </c>
      <c r="T29" s="51">
        <v>0.48099999999999998</v>
      </c>
      <c r="V29" s="35" t="s">
        <v>166</v>
      </c>
      <c r="W29" s="35">
        <v>4.4000000000000004</v>
      </c>
      <c r="X29" s="42">
        <v>2.86E-2</v>
      </c>
      <c r="Z29" s="13" t="s">
        <v>167</v>
      </c>
      <c r="AA29" s="13" t="s">
        <v>168</v>
      </c>
      <c r="AB29" s="3"/>
      <c r="AC29" s="3"/>
      <c r="AD29" s="3"/>
      <c r="AE29" s="3"/>
      <c r="AF29" s="3"/>
    </row>
    <row r="30" spans="1:32" ht="15.75" customHeight="1" x14ac:dyDescent="0.3">
      <c r="A30" s="49"/>
      <c r="B30" s="20"/>
      <c r="C30" s="43" t="s">
        <v>169</v>
      </c>
      <c r="D30" s="20">
        <v>1312</v>
      </c>
      <c r="E30" s="20">
        <v>-246</v>
      </c>
      <c r="F30" s="44">
        <v>-19.46</v>
      </c>
      <c r="G30" s="45">
        <f t="shared" si="2"/>
        <v>-0.1875</v>
      </c>
      <c r="H30" s="13">
        <v>123</v>
      </c>
      <c r="I30" s="47">
        <v>2196</v>
      </c>
      <c r="J30" s="22">
        <f t="shared" si="8"/>
        <v>188.53658536585365</v>
      </c>
      <c r="K30" s="20">
        <v>3125</v>
      </c>
      <c r="L30" s="20">
        <v>1580</v>
      </c>
      <c r="M30" s="44">
        <f t="shared" si="4"/>
        <v>-160.5858170606372</v>
      </c>
      <c r="N30" s="44">
        <f t="shared" si="5"/>
        <v>-81.192189105858162</v>
      </c>
      <c r="O30" s="50">
        <f t="shared" si="9"/>
        <v>16.575032341526519</v>
      </c>
      <c r="P30" s="50">
        <f t="shared" si="10"/>
        <v>8.3803363518758083</v>
      </c>
      <c r="R30" s="13" t="s">
        <v>170</v>
      </c>
      <c r="S30" s="13">
        <v>31</v>
      </c>
      <c r="T30" s="51">
        <v>0.53</v>
      </c>
      <c r="V30" s="35" t="s">
        <v>171</v>
      </c>
      <c r="W30" s="35">
        <v>23.2</v>
      </c>
      <c r="X30" s="42">
        <v>5.4999999999999997E-3</v>
      </c>
      <c r="Z30" s="13" t="s">
        <v>172</v>
      </c>
      <c r="AA30" s="13" t="s">
        <v>173</v>
      </c>
      <c r="AB30" s="3"/>
      <c r="AC30" s="3"/>
      <c r="AD30" s="3"/>
      <c r="AE30" s="3"/>
      <c r="AF30" s="3"/>
    </row>
    <row r="31" spans="1:32" ht="15.75" customHeight="1" x14ac:dyDescent="0.3">
      <c r="A31" s="49"/>
      <c r="B31" s="20"/>
      <c r="C31" s="43" t="s">
        <v>174</v>
      </c>
      <c r="D31" s="20">
        <v>1120</v>
      </c>
      <c r="E31" s="20">
        <v>1409</v>
      </c>
      <c r="F31" s="44">
        <v>111.51</v>
      </c>
      <c r="G31" s="45">
        <f t="shared" si="2"/>
        <v>1.2580357142857144</v>
      </c>
      <c r="H31" s="13">
        <v>129</v>
      </c>
      <c r="I31" s="47">
        <v>5538</v>
      </c>
      <c r="J31" s="22">
        <f t="shared" si="8"/>
        <v>439.30232558139534</v>
      </c>
      <c r="K31" s="20">
        <v>5876</v>
      </c>
      <c r="L31" s="20">
        <v>1934</v>
      </c>
      <c r="M31" s="44">
        <f t="shared" si="4"/>
        <v>52.694825576181508</v>
      </c>
      <c r="N31" s="44">
        <f t="shared" si="5"/>
        <v>17.343735987803782</v>
      </c>
      <c r="O31" s="50">
        <f t="shared" si="9"/>
        <v>13.375754367390154</v>
      </c>
      <c r="P31" s="50">
        <f t="shared" si="10"/>
        <v>4.4024351508734778</v>
      </c>
      <c r="R31" s="13" t="s">
        <v>175</v>
      </c>
      <c r="S31" s="13">
        <v>11</v>
      </c>
      <c r="T31" s="51">
        <v>0.25</v>
      </c>
      <c r="Z31" s="13" t="s">
        <v>176</v>
      </c>
      <c r="AA31" s="13" t="s">
        <v>177</v>
      </c>
      <c r="AB31" s="3"/>
      <c r="AC31" s="3"/>
      <c r="AD31" s="3"/>
      <c r="AE31" s="3"/>
      <c r="AF31" s="3"/>
    </row>
    <row r="32" spans="1:32" ht="15.75" customHeight="1" x14ac:dyDescent="0.3">
      <c r="A32" s="49"/>
      <c r="B32" s="20"/>
      <c r="C32" s="43" t="s">
        <v>178</v>
      </c>
      <c r="D32" s="20">
        <v>1589</v>
      </c>
      <c r="E32" s="20">
        <v>12882</v>
      </c>
      <c r="F32" s="44">
        <v>991</v>
      </c>
      <c r="G32" s="45">
        <f t="shared" si="2"/>
        <v>8.1069855254877279</v>
      </c>
      <c r="H32" s="13">
        <v>129</v>
      </c>
      <c r="I32" s="47">
        <v>18051</v>
      </c>
      <c r="J32" s="22">
        <f t="shared" si="8"/>
        <v>1409.3023255813953</v>
      </c>
      <c r="K32" s="20">
        <v>7465</v>
      </c>
      <c r="L32" s="20">
        <v>4170</v>
      </c>
      <c r="M32" s="44">
        <f t="shared" si="4"/>
        <v>7.5327951564076692</v>
      </c>
      <c r="N32" s="44">
        <f t="shared" si="5"/>
        <v>4.2078708375378406</v>
      </c>
      <c r="O32" s="50">
        <f t="shared" si="9"/>
        <v>5.296947194719472</v>
      </c>
      <c r="P32" s="50">
        <f t="shared" si="10"/>
        <v>2.9589108910891091</v>
      </c>
      <c r="AB32" s="3"/>
      <c r="AC32" s="3"/>
      <c r="AD32" s="3"/>
      <c r="AE32" s="3"/>
      <c r="AF32" s="3"/>
    </row>
    <row r="33" spans="1:32" ht="15.75" customHeight="1" x14ac:dyDescent="0.3">
      <c r="A33" s="49"/>
      <c r="B33" s="13"/>
      <c r="C33" s="43" t="s">
        <v>179</v>
      </c>
      <c r="D33" s="13">
        <v>2345</v>
      </c>
      <c r="E33" s="13">
        <v>-70</v>
      </c>
      <c r="F33" s="53">
        <v>-8.34</v>
      </c>
      <c r="G33" s="54">
        <v>-0.3</v>
      </c>
      <c r="H33" s="13">
        <v>129</v>
      </c>
      <c r="I33" s="13">
        <v>14426</v>
      </c>
      <c r="J33" s="22">
        <f t="shared" si="8"/>
        <v>1128.2945736434108</v>
      </c>
      <c r="K33" s="13">
        <v>4917</v>
      </c>
      <c r="L33" s="13">
        <v>3308</v>
      </c>
      <c r="M33" s="44">
        <f t="shared" si="4"/>
        <v>-589.56834532374103</v>
      </c>
      <c r="N33" s="44">
        <f t="shared" si="5"/>
        <v>-396.64268585131896</v>
      </c>
      <c r="O33" s="50">
        <f t="shared" si="9"/>
        <v>4.3579045001717622</v>
      </c>
      <c r="P33" s="50">
        <f t="shared" si="10"/>
        <v>2.9318584678804536</v>
      </c>
      <c r="R33" s="55" t="s">
        <v>31</v>
      </c>
      <c r="S33" s="56">
        <f>SUM(S22:S31)</f>
        <v>554.70000000000005</v>
      </c>
      <c r="T33" s="55" t="s">
        <v>180</v>
      </c>
      <c r="V33" s="55" t="s">
        <v>181</v>
      </c>
      <c r="W33" s="56">
        <f>SUM(W10:W30)</f>
        <v>581.12</v>
      </c>
      <c r="X33" s="55" t="s">
        <v>182</v>
      </c>
      <c r="Z33" s="57" t="s">
        <v>181</v>
      </c>
      <c r="AA33" s="57" t="s">
        <v>183</v>
      </c>
      <c r="AB33" s="3"/>
      <c r="AC33" s="3"/>
      <c r="AD33" s="3"/>
      <c r="AE33" s="3"/>
      <c r="AF33" s="3"/>
    </row>
    <row r="34" spans="1:32" ht="15.75" customHeight="1" x14ac:dyDescent="0.3">
      <c r="A34" s="49"/>
      <c r="B34" s="13"/>
      <c r="C34" s="43" t="s">
        <v>184</v>
      </c>
      <c r="D34" s="13">
        <v>2536</v>
      </c>
      <c r="E34" s="13">
        <v>594</v>
      </c>
      <c r="F34" s="53">
        <v>44.48</v>
      </c>
      <c r="G34" s="54">
        <v>0.23</v>
      </c>
      <c r="H34" s="13">
        <v>129</v>
      </c>
      <c r="I34" s="13">
        <v>30133</v>
      </c>
      <c r="J34" s="22">
        <f t="shared" si="8"/>
        <v>2345.8914728682171</v>
      </c>
      <c r="K34" s="13">
        <v>5631</v>
      </c>
      <c r="L34" s="13">
        <v>3592</v>
      </c>
      <c r="M34" s="44">
        <f t="shared" si="4"/>
        <v>126.59622302158274</v>
      </c>
      <c r="N34" s="44">
        <f t="shared" si="5"/>
        <v>80.755395683453244</v>
      </c>
      <c r="O34" s="50">
        <f t="shared" si="9"/>
        <v>2.4003667966426541</v>
      </c>
      <c r="P34" s="50">
        <f t="shared" si="10"/>
        <v>1.5311876280483774</v>
      </c>
      <c r="AD34" s="3"/>
      <c r="AE34" s="3"/>
      <c r="AF34" s="3"/>
    </row>
    <row r="35" spans="1:32" ht="15.75" customHeight="1" x14ac:dyDescent="0.3">
      <c r="AD35" s="3"/>
      <c r="AE35" s="3"/>
      <c r="AF35" s="3"/>
    </row>
    <row r="36" spans="1:32" ht="15.75" customHeight="1" x14ac:dyDescent="0.3">
      <c r="R36" s="41" t="s">
        <v>185</v>
      </c>
      <c r="T36" s="3"/>
      <c r="U36" s="3"/>
      <c r="V36" s="3"/>
      <c r="W36" s="41" t="s">
        <v>185</v>
      </c>
      <c r="Y36" s="3"/>
      <c r="Z36" s="3"/>
      <c r="AB36" s="41" t="s">
        <v>185</v>
      </c>
      <c r="AD36" s="3"/>
      <c r="AE36" s="3"/>
      <c r="AF36" s="3"/>
    </row>
    <row r="37" spans="1:32" ht="15.75" customHeight="1" x14ac:dyDescent="0.3">
      <c r="A37" s="3"/>
      <c r="B37" s="41" t="s">
        <v>32</v>
      </c>
      <c r="C37" s="40" t="s">
        <v>66</v>
      </c>
      <c r="D37" s="40" t="s">
        <v>67</v>
      </c>
      <c r="E37" s="40" t="s">
        <v>68</v>
      </c>
      <c r="F37" s="40" t="s">
        <v>5</v>
      </c>
      <c r="G37" s="40" t="s">
        <v>69</v>
      </c>
      <c r="H37" s="41" t="s">
        <v>6</v>
      </c>
      <c r="I37" s="41" t="s">
        <v>70</v>
      </c>
      <c r="J37" s="41" t="s">
        <v>50</v>
      </c>
      <c r="K37" s="40" t="s">
        <v>71</v>
      </c>
      <c r="L37" s="40" t="s">
        <v>72</v>
      </c>
      <c r="M37" s="40" t="s">
        <v>73</v>
      </c>
      <c r="N37" s="40" t="s">
        <v>74</v>
      </c>
      <c r="O37" s="41" t="s">
        <v>186</v>
      </c>
      <c r="P37" s="41" t="s">
        <v>187</v>
      </c>
      <c r="R37" s="41" t="s">
        <v>188</v>
      </c>
      <c r="S37" s="41" t="s">
        <v>188</v>
      </c>
      <c r="T37" s="41" t="s">
        <v>189</v>
      </c>
      <c r="U37" s="41" t="s">
        <v>32</v>
      </c>
      <c r="V37" s="3"/>
      <c r="W37" s="41" t="s">
        <v>190</v>
      </c>
      <c r="X37" s="41" t="s">
        <v>190</v>
      </c>
      <c r="Y37" s="41" t="s">
        <v>191</v>
      </c>
      <c r="Z37" s="41" t="s">
        <v>32</v>
      </c>
      <c r="AB37" s="41" t="s">
        <v>192</v>
      </c>
      <c r="AC37" s="41" t="s">
        <v>192</v>
      </c>
      <c r="AD37" s="41" t="s">
        <v>193</v>
      </c>
      <c r="AE37" s="41" t="s">
        <v>32</v>
      </c>
      <c r="AF37" s="3"/>
    </row>
    <row r="38" spans="1:32" ht="15.75" customHeight="1" x14ac:dyDescent="0.3">
      <c r="A38" s="3"/>
      <c r="B38" s="6"/>
      <c r="C38" s="20" t="s">
        <v>194</v>
      </c>
      <c r="D38" s="58">
        <f t="shared" ref="D38:E38" si="11">(D34/D19)^(1/15)-1</f>
        <v>0.16859909144808505</v>
      </c>
      <c r="E38" s="58">
        <f t="shared" si="11"/>
        <v>0.16513347407448364</v>
      </c>
      <c r="F38" s="58">
        <f>((4*F34)/F19)^(1/15)-1</f>
        <v>0.14998382657093701</v>
      </c>
      <c r="G38" s="58">
        <f>MEDIAN(G18:G34)</f>
        <v>0.25346534653465347</v>
      </c>
      <c r="H38" s="58">
        <f t="shared" ref="H38:J38" si="12">(H34/H19)^(1/15)-1</f>
        <v>9.9719352680271545E-2</v>
      </c>
      <c r="I38" s="58">
        <f t="shared" si="12"/>
        <v>0.35335718613165534</v>
      </c>
      <c r="J38" s="58">
        <f t="shared" si="12"/>
        <v>0.22346906734957495</v>
      </c>
      <c r="K38" s="58">
        <f t="shared" ref="K38:L38" si="13">((4*K34)/K19)^(1/15)-1</f>
        <v>0.22591965754406207</v>
      </c>
      <c r="L38" s="58">
        <f t="shared" si="13"/>
        <v>0.27180964482943804</v>
      </c>
      <c r="M38" s="44">
        <f t="shared" ref="M38:P38" si="14">MEDIAN(M18:M34)</f>
        <v>44.995187680461981</v>
      </c>
      <c r="N38" s="44">
        <f t="shared" si="14"/>
        <v>20.810162991371048</v>
      </c>
      <c r="O38" s="44">
        <f t="shared" si="14"/>
        <v>8.0844525043263626</v>
      </c>
      <c r="P38" s="44">
        <f t="shared" si="14"/>
        <v>3.7877896867643859</v>
      </c>
      <c r="R38" s="13" t="s">
        <v>3</v>
      </c>
      <c r="S38" s="13">
        <v>2536</v>
      </c>
      <c r="T38" s="13">
        <v>2345</v>
      </c>
      <c r="U38" s="51">
        <f t="shared" ref="U38:U41" si="15">(S38/T38)^(1/1)-1</f>
        <v>8.144989339019193E-2</v>
      </c>
      <c r="V38" s="59">
        <f>(1252/1151)-1</f>
        <v>8.7749782797567288E-2</v>
      </c>
      <c r="W38" s="13" t="s">
        <v>3</v>
      </c>
      <c r="X38" s="13">
        <v>657</v>
      </c>
      <c r="Y38" s="13">
        <v>605</v>
      </c>
      <c r="Z38" s="51">
        <f t="shared" ref="Z38:Z41" si="16">(X38/Y38)^(1/1)-1</f>
        <v>8.5950413223140565E-2</v>
      </c>
      <c r="AB38" s="13" t="s">
        <v>3</v>
      </c>
      <c r="AC38" s="13">
        <v>1878</v>
      </c>
      <c r="AD38" s="13">
        <v>1740</v>
      </c>
      <c r="AE38" s="51">
        <f t="shared" ref="AE38:AE46" si="17">(AC38/AD38)^(1/1)-1</f>
        <v>7.9310344827586254E-2</v>
      </c>
      <c r="AF38" s="3"/>
    </row>
    <row r="39" spans="1:32" ht="15.75" customHeight="1" x14ac:dyDescent="0.3">
      <c r="A39" s="3"/>
      <c r="B39" s="6"/>
      <c r="C39" s="20" t="s">
        <v>195</v>
      </c>
      <c r="D39" s="58">
        <f t="shared" ref="D39:F39" si="18">(D34/D24)^(1/10)-1</f>
        <v>0.17512965786582257</v>
      </c>
      <c r="E39" s="58">
        <f t="shared" si="18"/>
        <v>0.16589018851149362</v>
      </c>
      <c r="F39" s="58">
        <f t="shared" si="18"/>
        <v>0.142191257198784</v>
      </c>
      <c r="G39" s="58">
        <f>MEDIAN(G24:G34)</f>
        <v>0.31751227495908346</v>
      </c>
      <c r="H39" s="58">
        <f t="shared" ref="H39:L39" si="19">(H34/H24)^(1/10)-1</f>
        <v>4.7741650824635329E-3</v>
      </c>
      <c r="I39" s="58">
        <f t="shared" si="19"/>
        <v>0.43745824570814773</v>
      </c>
      <c r="J39" s="58">
        <f t="shared" si="19"/>
        <v>0.41091591633270075</v>
      </c>
      <c r="K39" s="58">
        <f t="shared" si="19"/>
        <v>0.23059915163886791</v>
      </c>
      <c r="L39" s="58">
        <f t="shared" si="19"/>
        <v>0.28839534429827118</v>
      </c>
      <c r="M39" s="44">
        <f t="shared" ref="M39:P39" si="20">MEDIAN(M24:M34)</f>
        <v>38.896628306077126</v>
      </c>
      <c r="N39" s="44">
        <f t="shared" si="20"/>
        <v>18.948365703458077</v>
      </c>
      <c r="O39" s="44">
        <f t="shared" si="20"/>
        <v>6.7059540915079809</v>
      </c>
      <c r="P39" s="44">
        <f t="shared" si="20"/>
        <v>3.5547805430738135</v>
      </c>
      <c r="R39" s="13" t="s">
        <v>196</v>
      </c>
      <c r="S39" s="13">
        <v>1830</v>
      </c>
      <c r="T39" s="13">
        <v>1857</v>
      </c>
      <c r="U39" s="51">
        <f t="shared" si="15"/>
        <v>-1.4539579967689842E-2</v>
      </c>
      <c r="W39" s="13" t="s">
        <v>196</v>
      </c>
      <c r="X39" s="13">
        <v>469</v>
      </c>
      <c r="Y39" s="13">
        <v>441</v>
      </c>
      <c r="Z39" s="51">
        <f t="shared" si="16"/>
        <v>6.3492063492063489E-2</v>
      </c>
      <c r="AB39" s="13" t="s">
        <v>196</v>
      </c>
      <c r="AC39" s="13">
        <v>1361</v>
      </c>
      <c r="AD39" s="13">
        <v>1416</v>
      </c>
      <c r="AE39" s="51">
        <f t="shared" si="17"/>
        <v>-3.8841807909604564E-2</v>
      </c>
      <c r="AF39" s="3"/>
    </row>
    <row r="40" spans="1:32" ht="15.75" customHeight="1" x14ac:dyDescent="0.3">
      <c r="A40" s="3"/>
      <c r="B40" s="34"/>
      <c r="C40" s="20" t="s">
        <v>197</v>
      </c>
      <c r="D40" s="58">
        <f t="shared" ref="D40:F40" si="21">(D34/D29)^(1/5)-1</f>
        <v>0.14815557714159633</v>
      </c>
      <c r="E40" s="58">
        <f t="shared" si="21"/>
        <v>6.7476444690073301E-4</v>
      </c>
      <c r="F40" s="58">
        <f t="shared" si="21"/>
        <v>-2.1278136362353761E-2</v>
      </c>
      <c r="G40" s="58">
        <f>MEDIAN(G29:G34)</f>
        <v>0.34788749016522424</v>
      </c>
      <c r="H40" s="58">
        <f t="shared" ref="H40:L40" si="22">(H34/H29)^(1/5)-1</f>
        <v>9.5711228171615481E-3</v>
      </c>
      <c r="I40" s="58">
        <f t="shared" si="22"/>
        <v>0.6414161737678048</v>
      </c>
      <c r="J40" s="58">
        <f t="shared" si="22"/>
        <v>0.61186216644713376</v>
      </c>
      <c r="K40" s="58">
        <f t="shared" si="22"/>
        <v>0.23925605204835731</v>
      </c>
      <c r="L40" s="58">
        <f t="shared" si="22"/>
        <v>0.26135333878756906</v>
      </c>
      <c r="M40" s="44">
        <f t="shared" ref="M40:O40" si="23">MEDIAN(M29:M34)</f>
        <v>23.214711731242396</v>
      </c>
      <c r="N40" s="44">
        <f t="shared" si="23"/>
        <v>10.775803412670811</v>
      </c>
      <c r="O40" s="44">
        <f t="shared" si="23"/>
        <v>7.1161517647805503</v>
      </c>
      <c r="P40" s="44">
        <f>MEDIAN(P28:P33)</f>
        <v>4.4024351508734778</v>
      </c>
      <c r="R40" s="13" t="s">
        <v>198</v>
      </c>
      <c r="S40" s="13">
        <v>22</v>
      </c>
      <c r="T40" s="13">
        <v>7</v>
      </c>
      <c r="U40" s="51">
        <f t="shared" si="15"/>
        <v>2.1428571428571428</v>
      </c>
      <c r="W40" s="13" t="s">
        <v>198</v>
      </c>
      <c r="X40" s="13">
        <v>5.5</v>
      </c>
      <c r="Y40" s="13">
        <v>1.5</v>
      </c>
      <c r="Z40" s="51">
        <f t="shared" si="16"/>
        <v>2.6666666666666665</v>
      </c>
      <c r="AB40" s="13" t="s">
        <v>198</v>
      </c>
      <c r="AC40" s="13">
        <v>16</v>
      </c>
      <c r="AD40" s="13">
        <v>6</v>
      </c>
      <c r="AE40" s="51">
        <f t="shared" si="17"/>
        <v>1.6666666666666665</v>
      </c>
      <c r="AF40" s="3"/>
    </row>
    <row r="41" spans="1:32" ht="15.75" customHeight="1" x14ac:dyDescent="0.3">
      <c r="A41" s="3"/>
      <c r="B41" s="34"/>
      <c r="C41" s="20" t="s">
        <v>199</v>
      </c>
      <c r="D41" s="58">
        <f>(D34/D33)-1</f>
        <v>8.144989339019193E-2</v>
      </c>
      <c r="E41" s="20" t="s">
        <v>27</v>
      </c>
      <c r="F41" s="20" t="s">
        <v>200</v>
      </c>
      <c r="G41" s="58">
        <f>G34</f>
        <v>0.23</v>
      </c>
      <c r="H41" s="58">
        <f t="shared" ref="H41:L41" si="24">(H34/H33)-1</f>
        <v>0</v>
      </c>
      <c r="I41" s="58">
        <f t="shared" si="24"/>
        <v>1.088798003604603</v>
      </c>
      <c r="J41" s="58">
        <f t="shared" si="24"/>
        <v>1.0791480590862248</v>
      </c>
      <c r="K41" s="58">
        <f t="shared" si="24"/>
        <v>0.14521049420378285</v>
      </c>
      <c r="L41" s="58">
        <f t="shared" si="24"/>
        <v>8.5852478839177682E-2</v>
      </c>
      <c r="M41" s="60">
        <f t="shared" ref="M41:P41" si="25">M34</f>
        <v>126.59622302158274</v>
      </c>
      <c r="N41" s="60">
        <f t="shared" si="25"/>
        <v>80.755395683453244</v>
      </c>
      <c r="O41" s="60">
        <f t="shared" si="25"/>
        <v>2.4003667966426541</v>
      </c>
      <c r="P41" s="60">
        <f t="shared" si="25"/>
        <v>1.5311876280483774</v>
      </c>
      <c r="Q41" s="61"/>
      <c r="R41" s="13" t="s">
        <v>201</v>
      </c>
      <c r="S41" s="13">
        <v>988</v>
      </c>
      <c r="T41" s="13">
        <v>649</v>
      </c>
      <c r="U41" s="51">
        <f t="shared" si="15"/>
        <v>0.52234206471494615</v>
      </c>
      <c r="W41" s="13" t="s">
        <v>201</v>
      </c>
      <c r="X41" s="13">
        <v>324</v>
      </c>
      <c r="Y41" s="13">
        <v>-349</v>
      </c>
      <c r="Z41" s="51">
        <f t="shared" si="16"/>
        <v>-1.9283667621776504</v>
      </c>
      <c r="AB41" s="13" t="s">
        <v>201</v>
      </c>
      <c r="AC41" s="13">
        <v>715</v>
      </c>
      <c r="AD41" s="13">
        <v>587</v>
      </c>
      <c r="AE41" s="51">
        <f t="shared" si="17"/>
        <v>0.21805792163543436</v>
      </c>
      <c r="AF41" s="3"/>
    </row>
    <row r="42" spans="1:32" ht="15.75" customHeight="1" x14ac:dyDescent="0.3">
      <c r="A42" s="3"/>
      <c r="B42" s="3"/>
      <c r="C42" s="62"/>
      <c r="D42" s="3"/>
      <c r="E42" s="63"/>
      <c r="F42" s="64"/>
      <c r="G42" s="3"/>
      <c r="H42" s="63"/>
      <c r="I42" s="63"/>
      <c r="J42" s="3"/>
      <c r="K42" s="3"/>
      <c r="L42" s="3"/>
      <c r="M42" s="44" t="s">
        <v>202</v>
      </c>
      <c r="N42" s="44">
        <f>MEDIAN(M38:N41)</f>
        <v>31.055670018659761</v>
      </c>
      <c r="O42" s="44" t="s">
        <v>203</v>
      </c>
      <c r="P42" s="44">
        <f>MEDIAN(O38:P41)</f>
        <v>4.0951124188189318</v>
      </c>
      <c r="Q42" s="61"/>
      <c r="R42" s="13" t="s">
        <v>4</v>
      </c>
      <c r="S42" s="13">
        <v>594</v>
      </c>
      <c r="T42" s="13">
        <v>-70</v>
      </c>
      <c r="U42" s="13" t="s">
        <v>27</v>
      </c>
      <c r="V42" s="34">
        <f>(387/386)-1</f>
        <v>2.5906735751295429E-3</v>
      </c>
      <c r="W42" s="13" t="s">
        <v>4</v>
      </c>
      <c r="X42" s="13">
        <v>88</v>
      </c>
      <c r="Y42" s="13">
        <v>-503</v>
      </c>
      <c r="Z42" s="13" t="s">
        <v>27</v>
      </c>
      <c r="AB42" s="13" t="s">
        <v>4</v>
      </c>
      <c r="AC42" s="13">
        <v>506</v>
      </c>
      <c r="AD42" s="13">
        <v>432</v>
      </c>
      <c r="AE42" s="51">
        <f t="shared" si="17"/>
        <v>0.17129629629629628</v>
      </c>
      <c r="AF42" s="3"/>
    </row>
    <row r="43" spans="1:32" ht="15.75" customHeight="1" x14ac:dyDescent="0.3">
      <c r="A43" s="3"/>
      <c r="B43" s="41" t="s">
        <v>32</v>
      </c>
      <c r="C43" s="39" t="s">
        <v>66</v>
      </c>
      <c r="D43" s="40" t="s">
        <v>67</v>
      </c>
      <c r="E43" s="41" t="s">
        <v>68</v>
      </c>
      <c r="F43" s="41" t="s">
        <v>5</v>
      </c>
      <c r="G43" s="41" t="s">
        <v>204</v>
      </c>
      <c r="H43" s="41" t="s">
        <v>205</v>
      </c>
      <c r="I43" s="65"/>
      <c r="P43" s="61"/>
      <c r="Q43" s="61"/>
      <c r="R43" s="13" t="s">
        <v>6</v>
      </c>
      <c r="S43" s="13">
        <v>129</v>
      </c>
      <c r="T43" s="13">
        <v>129</v>
      </c>
      <c r="U43" s="51">
        <f>(S43/T43)^(1/1)-1</f>
        <v>0</v>
      </c>
      <c r="V43" s="34"/>
      <c r="W43" s="13" t="s">
        <v>6</v>
      </c>
      <c r="X43" s="13">
        <v>129</v>
      </c>
      <c r="Y43" s="13">
        <v>128</v>
      </c>
      <c r="Z43" s="51">
        <f>(X43/Y43)^(1/1)-1</f>
        <v>7.8125E-3</v>
      </c>
      <c r="AB43" s="13" t="s">
        <v>6</v>
      </c>
      <c r="AC43" s="13">
        <v>129</v>
      </c>
      <c r="AD43" s="13">
        <v>129</v>
      </c>
      <c r="AE43" s="51">
        <f t="shared" si="17"/>
        <v>0</v>
      </c>
      <c r="AF43" s="3"/>
    </row>
    <row r="44" spans="1:32" ht="15.75" customHeight="1" x14ac:dyDescent="0.3">
      <c r="A44" s="3"/>
      <c r="B44" s="3"/>
      <c r="C44" s="43" t="s">
        <v>206</v>
      </c>
      <c r="D44" s="58">
        <v>0.1</v>
      </c>
      <c r="E44" s="58">
        <f>(E48/E34)-1</f>
        <v>-6.0740740740740651E-2</v>
      </c>
      <c r="F44" s="58">
        <v>-0.06</v>
      </c>
      <c r="G44" s="58">
        <v>0.2</v>
      </c>
      <c r="H44" s="58">
        <v>0.1</v>
      </c>
      <c r="I44" s="63"/>
      <c r="J44" s="41" t="s">
        <v>207</v>
      </c>
      <c r="K44" s="41" t="s">
        <v>208</v>
      </c>
      <c r="L44" s="41" t="s">
        <v>209</v>
      </c>
      <c r="M44" s="41" t="s">
        <v>207</v>
      </c>
      <c r="N44" s="41" t="s">
        <v>210</v>
      </c>
      <c r="P44" s="61"/>
      <c r="Q44" s="66"/>
      <c r="R44" s="13" t="s">
        <v>5</v>
      </c>
      <c r="S44" s="13">
        <v>44.58</v>
      </c>
      <c r="T44" s="13">
        <v>-8.34</v>
      </c>
      <c r="U44" s="13" t="s">
        <v>27</v>
      </c>
      <c r="V44" s="3"/>
      <c r="W44" s="13" t="s">
        <v>5</v>
      </c>
      <c r="X44" s="13">
        <v>4.68</v>
      </c>
      <c r="Y44" s="13">
        <v>-21.15</v>
      </c>
      <c r="Z44" s="13" t="s">
        <v>27</v>
      </c>
      <c r="AB44" s="13" t="s">
        <v>5</v>
      </c>
      <c r="AC44" s="13">
        <v>39.92</v>
      </c>
      <c r="AD44" s="13">
        <v>12.85</v>
      </c>
      <c r="AE44" s="51">
        <f t="shared" si="17"/>
        <v>2.106614785992218</v>
      </c>
      <c r="AF44" s="3"/>
    </row>
    <row r="45" spans="1:32" ht="15.75" customHeight="1" x14ac:dyDescent="0.3">
      <c r="A45" s="3"/>
      <c r="B45" s="3"/>
      <c r="C45" s="43" t="s">
        <v>211</v>
      </c>
      <c r="D45" s="58">
        <v>0.15</v>
      </c>
      <c r="E45" s="58">
        <v>0.15</v>
      </c>
      <c r="F45" s="58">
        <v>0.15</v>
      </c>
      <c r="G45" s="58">
        <f>AVERAGE(G38:G41)</f>
        <v>0.2872162779147403</v>
      </c>
      <c r="H45" s="58">
        <v>0.15</v>
      </c>
      <c r="I45" s="34"/>
      <c r="J45" s="67">
        <v>12.29</v>
      </c>
      <c r="K45" s="67">
        <v>15.89</v>
      </c>
      <c r="L45" s="67">
        <v>11.71</v>
      </c>
      <c r="M45" s="67">
        <v>4.68</v>
      </c>
      <c r="N45" s="67">
        <f>SUM(J45:M45)</f>
        <v>44.57</v>
      </c>
      <c r="P45" s="66"/>
      <c r="Q45" s="66"/>
      <c r="R45" s="13" t="s">
        <v>204</v>
      </c>
      <c r="S45" s="51">
        <f t="shared" ref="S45:T45" si="26">S42/S38</f>
        <v>0.23422712933753942</v>
      </c>
      <c r="T45" s="51">
        <f t="shared" si="26"/>
        <v>-2.9850746268656716E-2</v>
      </c>
      <c r="U45" s="51">
        <f t="shared" ref="U45:U46" si="27">S45-T45</f>
        <v>0.26407787560619611</v>
      </c>
      <c r="V45" s="3"/>
      <c r="W45" s="13" t="s">
        <v>204</v>
      </c>
      <c r="X45" s="51">
        <f t="shared" ref="X45:Y45" si="28">X42/X38</f>
        <v>0.13394216133942161</v>
      </c>
      <c r="Y45" s="51">
        <f t="shared" si="28"/>
        <v>-0.83140495867768593</v>
      </c>
      <c r="Z45" s="51">
        <f t="shared" ref="Z45:Z46" si="29">X45-Y45</f>
        <v>0.96534712001710754</v>
      </c>
      <c r="AB45" s="13" t="s">
        <v>204</v>
      </c>
      <c r="AC45" s="51">
        <f t="shared" ref="AC45:AD45" si="30">AC42/AC38</f>
        <v>0.26943556975505856</v>
      </c>
      <c r="AD45" s="51">
        <f t="shared" si="30"/>
        <v>0.24827586206896551</v>
      </c>
      <c r="AE45" s="51">
        <f t="shared" si="17"/>
        <v>8.5226600402319219E-2</v>
      </c>
      <c r="AF45" s="3"/>
    </row>
    <row r="46" spans="1:32" ht="15.75" customHeight="1" x14ac:dyDescent="0.3">
      <c r="A46" s="3"/>
      <c r="B46" s="3"/>
      <c r="C46" s="62"/>
      <c r="D46" s="3"/>
      <c r="E46" s="63"/>
      <c r="F46" s="64"/>
      <c r="G46" s="3"/>
      <c r="H46" s="63"/>
      <c r="I46" s="34"/>
      <c r="J46" s="3"/>
      <c r="K46" s="6"/>
      <c r="L46" s="6"/>
      <c r="M46" s="6"/>
      <c r="N46" s="34"/>
      <c r="O46" s="34"/>
      <c r="P46" s="66"/>
      <c r="Q46" s="6"/>
      <c r="R46" s="13" t="s">
        <v>44</v>
      </c>
      <c r="S46" s="67">
        <f t="shared" ref="S46:T46" si="31">(S38-S39+S40)/S40</f>
        <v>33.090909090909093</v>
      </c>
      <c r="T46" s="67">
        <f t="shared" si="31"/>
        <v>70.714285714285708</v>
      </c>
      <c r="U46" s="68">
        <f t="shared" si="27"/>
        <v>-37.623376623376615</v>
      </c>
      <c r="W46" s="13" t="s">
        <v>44</v>
      </c>
      <c r="X46" s="67">
        <f t="shared" ref="X46:Y46" si="32">(X38-X39+X40)/X40</f>
        <v>35.18181818181818</v>
      </c>
      <c r="Y46" s="67">
        <f t="shared" si="32"/>
        <v>110.33333333333333</v>
      </c>
      <c r="Z46" s="68">
        <f t="shared" si="29"/>
        <v>-75.151515151515156</v>
      </c>
      <c r="AB46" s="13" t="s">
        <v>44</v>
      </c>
      <c r="AC46" s="67">
        <f t="shared" ref="AC46:AD46" si="33">(AC38-AC39+AC40)/AC40</f>
        <v>33.3125</v>
      </c>
      <c r="AD46" s="67">
        <f t="shared" si="33"/>
        <v>55</v>
      </c>
      <c r="AE46" s="51">
        <f t="shared" si="17"/>
        <v>-0.39431818181818179</v>
      </c>
      <c r="AF46" s="3"/>
    </row>
    <row r="47" spans="1:32" ht="15.75" customHeight="1" x14ac:dyDescent="0.3">
      <c r="A47" s="3"/>
      <c r="B47" s="38" t="s">
        <v>212</v>
      </c>
      <c r="C47" s="39" t="s">
        <v>66</v>
      </c>
      <c r="D47" s="40" t="s">
        <v>67</v>
      </c>
      <c r="E47" s="41" t="s">
        <v>68</v>
      </c>
      <c r="F47" s="41" t="s">
        <v>5</v>
      </c>
      <c r="G47" s="41" t="s">
        <v>50</v>
      </c>
      <c r="H47" s="41" t="s">
        <v>213</v>
      </c>
      <c r="I47" s="6"/>
      <c r="J47" s="41" t="s">
        <v>214</v>
      </c>
      <c r="K47" s="41" t="s">
        <v>215</v>
      </c>
      <c r="L47" s="41" t="s">
        <v>216</v>
      </c>
      <c r="M47" s="41" t="s">
        <v>217</v>
      </c>
      <c r="N47" s="41" t="s">
        <v>218</v>
      </c>
      <c r="O47" s="41" t="s">
        <v>219</v>
      </c>
      <c r="P47" s="6"/>
      <c r="Q47" s="6"/>
      <c r="W47" s="6"/>
      <c r="X47" s="6"/>
      <c r="AC47" s="3"/>
      <c r="AD47" s="3"/>
      <c r="AE47" s="3"/>
      <c r="AF47" s="3"/>
    </row>
    <row r="48" spans="1:32" ht="15.75" customHeight="1" x14ac:dyDescent="0.3">
      <c r="A48" s="3"/>
      <c r="B48" s="3"/>
      <c r="C48" s="69" t="s">
        <v>220</v>
      </c>
      <c r="D48" s="47">
        <f>FV(D44,1,0,-D34,0)</f>
        <v>2789.6000000000004</v>
      </c>
      <c r="E48" s="47">
        <f t="shared" ref="E48:E49" si="34">D48*G44</f>
        <v>557.92000000000007</v>
      </c>
      <c r="F48" s="47">
        <f>(E48*S44)/S42</f>
        <v>41.872177777777786</v>
      </c>
      <c r="G48" s="70">
        <f>FV(10%,1,0,-J34,0)</f>
        <v>2580.4806201550391</v>
      </c>
      <c r="H48" s="47">
        <f t="shared" ref="H48:H50" si="35">G48*4</f>
        <v>10321.922480620156</v>
      </c>
      <c r="I48" s="71"/>
      <c r="J48" s="13" t="s">
        <v>67</v>
      </c>
      <c r="K48" s="51">
        <v>0.14000000000000001</v>
      </c>
      <c r="L48" s="51">
        <v>0.09</v>
      </c>
      <c r="M48" s="51">
        <v>0.08</v>
      </c>
      <c r="N48" s="51">
        <v>0.08</v>
      </c>
      <c r="O48" s="51">
        <v>0.1</v>
      </c>
      <c r="P48" s="6"/>
      <c r="Q48" s="6"/>
      <c r="W48" s="6"/>
      <c r="X48" s="6"/>
      <c r="Y48" s="6"/>
      <c r="Z48" s="6"/>
      <c r="AA48" s="6"/>
      <c r="AC48" s="3"/>
      <c r="AD48" s="3"/>
      <c r="AE48" s="3"/>
      <c r="AF48" s="3"/>
    </row>
    <row r="49" spans="1:32" ht="15.75" customHeight="1" x14ac:dyDescent="0.3">
      <c r="A49" s="3"/>
      <c r="B49" s="3"/>
      <c r="C49" s="69" t="s">
        <v>221</v>
      </c>
      <c r="D49" s="47">
        <f>FV(D45,5,0,-D48,0)</f>
        <v>5610.8820102499985</v>
      </c>
      <c r="E49" s="47">
        <f t="shared" si="34"/>
        <v>1611.5366468027803</v>
      </c>
      <c r="F49" s="47">
        <f>(E49*F48)/E48</f>
        <v>120.94663924994605</v>
      </c>
      <c r="G49" s="47">
        <f>FV(H45,6,0,-G48,0)</f>
        <v>5968.8084789362874</v>
      </c>
      <c r="H49" s="47">
        <f t="shared" si="35"/>
        <v>23875.23391574515</v>
      </c>
      <c r="I49" s="71"/>
      <c r="J49" s="13" t="s">
        <v>68</v>
      </c>
      <c r="K49" s="51">
        <v>-0.5</v>
      </c>
      <c r="L49" s="51">
        <v>0.28999999999999998</v>
      </c>
      <c r="M49" s="51">
        <v>2.11</v>
      </c>
      <c r="N49" s="51">
        <v>2.11</v>
      </c>
      <c r="O49" s="51">
        <v>-0.06</v>
      </c>
      <c r="P49" s="6"/>
      <c r="Q49" s="6"/>
      <c r="R49" s="41" t="s">
        <v>196</v>
      </c>
      <c r="V49" s="3"/>
      <c r="W49" s="6"/>
      <c r="X49" s="6"/>
      <c r="Y49" s="6"/>
      <c r="Z49" s="6"/>
      <c r="AA49" s="34"/>
      <c r="AC49" s="3"/>
      <c r="AD49" s="3"/>
      <c r="AE49" s="3"/>
      <c r="AF49" s="3"/>
    </row>
    <row r="50" spans="1:32" ht="15.75" customHeight="1" x14ac:dyDescent="0.3">
      <c r="A50" s="3"/>
      <c r="B50" s="3"/>
      <c r="C50" s="69" t="s">
        <v>222</v>
      </c>
      <c r="D50" s="47">
        <f t="shared" ref="D50:G50" si="36">FV(15%,5,0,-D49,0)</f>
        <v>11285.48785953078</v>
      </c>
      <c r="E50" s="47">
        <f t="shared" si="36"/>
        <v>3241.3758174664199</v>
      </c>
      <c r="F50" s="47">
        <f t="shared" si="36"/>
        <v>243.26689215934852</v>
      </c>
      <c r="G50" s="47">
        <f t="shared" si="36"/>
        <v>12005.40583491944</v>
      </c>
      <c r="H50" s="47">
        <f t="shared" si="35"/>
        <v>48021.623339677761</v>
      </c>
      <c r="I50" s="6"/>
      <c r="J50" s="13" t="s">
        <v>223</v>
      </c>
      <c r="K50" s="51">
        <v>0.23</v>
      </c>
      <c r="L50" s="51">
        <v>0.31</v>
      </c>
      <c r="M50" s="51">
        <v>0.27</v>
      </c>
      <c r="N50" s="51">
        <v>0.23</v>
      </c>
      <c r="O50" s="51">
        <v>0.2</v>
      </c>
      <c r="P50" s="6"/>
      <c r="Q50" s="6"/>
      <c r="R50" s="41" t="s">
        <v>188</v>
      </c>
      <c r="S50" s="41" t="s">
        <v>188</v>
      </c>
      <c r="T50" s="41" t="s">
        <v>189</v>
      </c>
      <c r="U50" s="41" t="s">
        <v>22</v>
      </c>
      <c r="V50" s="41" t="s">
        <v>32</v>
      </c>
      <c r="W50" s="6"/>
      <c r="X50" s="6"/>
      <c r="Y50" s="6"/>
      <c r="Z50" s="6"/>
      <c r="AA50" s="34"/>
      <c r="AC50" s="3"/>
      <c r="AD50" s="3"/>
      <c r="AE50" s="3"/>
      <c r="AF50" s="3"/>
    </row>
    <row r="51" spans="1:32" ht="15.75" customHeight="1" x14ac:dyDescent="0.3">
      <c r="A51" s="3"/>
      <c r="B51" s="3"/>
      <c r="C51" s="72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13" t="s">
        <v>224</v>
      </c>
      <c r="S51" s="13">
        <v>1128</v>
      </c>
      <c r="T51" s="13">
        <v>1097</v>
      </c>
      <c r="U51" s="51">
        <f t="shared" ref="U51:U56" si="37">S51/$S$58</f>
        <v>0.61673045379989067</v>
      </c>
      <c r="V51" s="51">
        <f t="shared" ref="V51:V56" si="38">(S51/T51)^(1/1)-1</f>
        <v>2.8258887876025485E-2</v>
      </c>
      <c r="W51" s="6"/>
      <c r="X51" s="6"/>
      <c r="Y51" s="6"/>
      <c r="Z51" s="6"/>
      <c r="AA51" s="34"/>
      <c r="AC51" s="3"/>
      <c r="AD51" s="3"/>
      <c r="AE51" s="3"/>
      <c r="AF51" s="3"/>
    </row>
    <row r="52" spans="1:32" ht="15.75" customHeight="1" x14ac:dyDescent="0.3">
      <c r="A52" s="3"/>
      <c r="B52" s="3"/>
      <c r="C52" s="72"/>
      <c r="D52" s="6"/>
      <c r="E52" s="6"/>
      <c r="F52" s="6"/>
      <c r="G52" s="6"/>
      <c r="H52" s="6"/>
      <c r="I52" s="6"/>
      <c r="L52" s="73" t="s">
        <v>225</v>
      </c>
      <c r="M52" s="73" t="s">
        <v>226</v>
      </c>
      <c r="N52" s="73" t="s">
        <v>227</v>
      </c>
      <c r="O52" s="73" t="s">
        <v>228</v>
      </c>
      <c r="P52" s="6"/>
      <c r="Q52" s="6"/>
      <c r="R52" s="13" t="s">
        <v>229</v>
      </c>
      <c r="S52" s="13">
        <v>342</v>
      </c>
      <c r="T52" s="13">
        <v>408</v>
      </c>
      <c r="U52" s="51">
        <f t="shared" si="37"/>
        <v>0.18698742482230726</v>
      </c>
      <c r="V52" s="51">
        <f t="shared" si="38"/>
        <v>-0.16176470588235292</v>
      </c>
      <c r="W52" s="6"/>
      <c r="X52" s="6"/>
      <c r="Y52" s="6"/>
      <c r="Z52" s="6"/>
      <c r="AA52" s="34"/>
      <c r="AC52" s="3"/>
      <c r="AD52" s="3"/>
      <c r="AE52" s="3"/>
      <c r="AF52" s="3"/>
    </row>
    <row r="53" spans="1:32" ht="15.75" customHeight="1" x14ac:dyDescent="0.3">
      <c r="A53" s="3"/>
      <c r="B53" s="3"/>
      <c r="C53" s="72"/>
      <c r="D53" s="6"/>
      <c r="E53" s="71"/>
      <c r="F53" s="6"/>
      <c r="G53" s="6"/>
      <c r="H53" s="71"/>
      <c r="I53" s="71"/>
      <c r="L53" s="74">
        <v>-8.3000000000000007</v>
      </c>
      <c r="M53" s="74">
        <v>44.48</v>
      </c>
      <c r="N53" s="74">
        <v>42</v>
      </c>
      <c r="O53" s="75">
        <f>M55/211</f>
        <v>0.59582665621057662</v>
      </c>
      <c r="P53" s="6"/>
      <c r="Q53" s="6"/>
      <c r="R53" s="13" t="s">
        <v>230</v>
      </c>
      <c r="S53" s="13">
        <v>162</v>
      </c>
      <c r="T53" s="13">
        <v>208</v>
      </c>
      <c r="U53" s="51">
        <f t="shared" si="37"/>
        <v>8.8572990705303445E-2</v>
      </c>
      <c r="V53" s="51">
        <f t="shared" si="38"/>
        <v>-0.22115384615384615</v>
      </c>
      <c r="W53" s="6"/>
      <c r="X53" s="6"/>
      <c r="Y53" s="6"/>
      <c r="Z53" s="6"/>
      <c r="AA53" s="34"/>
      <c r="AC53" s="3"/>
      <c r="AD53" s="3"/>
      <c r="AE53" s="3"/>
      <c r="AF53" s="3"/>
    </row>
    <row r="54" spans="1:32" ht="15.75" customHeight="1" x14ac:dyDescent="0.3">
      <c r="A54" s="3"/>
      <c r="B54" s="3"/>
      <c r="C54" s="72"/>
      <c r="D54" s="6"/>
      <c r="E54" s="6"/>
      <c r="F54" s="6"/>
      <c r="G54" s="6"/>
      <c r="H54" s="6"/>
      <c r="I54" s="6"/>
      <c r="L54" s="76" t="s">
        <v>231</v>
      </c>
      <c r="M54" s="76" t="s">
        <v>48</v>
      </c>
      <c r="N54" s="76" t="s">
        <v>232</v>
      </c>
      <c r="O54" s="77"/>
      <c r="P54" s="6"/>
      <c r="Q54" s="6"/>
      <c r="R54" s="13" t="s">
        <v>233</v>
      </c>
      <c r="S54" s="13">
        <v>101</v>
      </c>
      <c r="T54" s="13">
        <v>73</v>
      </c>
      <c r="U54" s="51">
        <f t="shared" si="37"/>
        <v>5.5221432476763262E-2</v>
      </c>
      <c r="V54" s="51">
        <f t="shared" si="38"/>
        <v>0.38356164383561642</v>
      </c>
      <c r="W54" s="6"/>
      <c r="X54" s="6"/>
      <c r="Y54" s="6"/>
      <c r="Z54" s="6"/>
      <c r="AA54" s="34"/>
      <c r="AC54" s="3"/>
      <c r="AD54" s="3"/>
      <c r="AE54" s="3"/>
      <c r="AF54" s="3"/>
    </row>
    <row r="55" spans="1:32" ht="15.75" customHeight="1" x14ac:dyDescent="0.3">
      <c r="A55" s="3"/>
      <c r="B55" s="3"/>
      <c r="C55" s="72"/>
      <c r="D55" s="6"/>
      <c r="E55" s="6"/>
      <c r="F55" s="6"/>
      <c r="G55" s="6"/>
      <c r="H55" s="6"/>
      <c r="I55" s="6"/>
      <c r="L55" s="74">
        <f>3723/L53</f>
        <v>-448.55421686746985</v>
      </c>
      <c r="M55" s="74">
        <f>C4/M53</f>
        <v>125.71942446043167</v>
      </c>
      <c r="N55" s="74">
        <f ca="1">C3/N53</f>
        <v>161.38928571428573</v>
      </c>
      <c r="O55" s="77"/>
      <c r="P55" s="6"/>
      <c r="Q55" s="6"/>
      <c r="R55" s="13" t="s">
        <v>234</v>
      </c>
      <c r="S55" s="13">
        <v>74</v>
      </c>
      <c r="T55" s="13">
        <v>63</v>
      </c>
      <c r="U55" s="51">
        <f t="shared" si="37"/>
        <v>4.0459267359212688E-2</v>
      </c>
      <c r="V55" s="51">
        <f t="shared" si="38"/>
        <v>0.17460317460317465</v>
      </c>
      <c r="X55" s="6"/>
      <c r="Y55" s="6"/>
      <c r="Z55" s="6"/>
      <c r="AA55" s="34"/>
      <c r="AC55" s="3"/>
      <c r="AD55" s="3"/>
      <c r="AE55" s="3"/>
      <c r="AF55" s="3"/>
    </row>
    <row r="56" spans="1:32" ht="15.75" customHeight="1" x14ac:dyDescent="0.3">
      <c r="A56" s="3"/>
      <c r="B56" s="3"/>
      <c r="C56" s="72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13" t="s">
        <v>198</v>
      </c>
      <c r="S56" s="13">
        <v>22</v>
      </c>
      <c r="T56" s="13">
        <v>7</v>
      </c>
      <c r="U56" s="51">
        <f t="shared" si="37"/>
        <v>1.2028430836522689E-2</v>
      </c>
      <c r="V56" s="51">
        <f t="shared" si="38"/>
        <v>2.1428571428571428</v>
      </c>
      <c r="X56" s="6"/>
      <c r="Y56" s="6"/>
      <c r="Z56" s="6"/>
      <c r="AA56" s="6"/>
      <c r="AB56" s="6"/>
      <c r="AC56" s="3"/>
      <c r="AD56" s="3"/>
      <c r="AE56" s="3"/>
      <c r="AF56" s="3"/>
    </row>
    <row r="57" spans="1:32" ht="15.75" customHeight="1" x14ac:dyDescent="0.3">
      <c r="A57" s="3"/>
      <c r="B57" s="3"/>
      <c r="C57" s="72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3"/>
      <c r="R57" s="3"/>
      <c r="S57" s="3"/>
      <c r="T57" s="3"/>
      <c r="U57" s="3"/>
      <c r="V57" s="3"/>
      <c r="X57" s="6"/>
      <c r="Y57" s="6"/>
      <c r="Z57" s="6"/>
      <c r="AA57" s="6"/>
      <c r="AB57" s="6"/>
      <c r="AC57" s="3"/>
      <c r="AD57" s="3"/>
      <c r="AE57" s="3"/>
      <c r="AF57" s="3"/>
    </row>
    <row r="58" spans="1:32" ht="15.75" customHeight="1" x14ac:dyDescent="0.3">
      <c r="A58" s="3"/>
      <c r="B58" s="3"/>
      <c r="C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78" t="s">
        <v>31</v>
      </c>
      <c r="S58" s="79">
        <f t="shared" ref="S58:T58" si="39">SUM(S51:S56)</f>
        <v>1829</v>
      </c>
      <c r="T58" s="79">
        <f t="shared" si="39"/>
        <v>1856</v>
      </c>
      <c r="U58" s="80">
        <f>S58/$S$58</f>
        <v>1</v>
      </c>
      <c r="V58" s="80">
        <f>(S58/T58)^(1/1)-1</f>
        <v>-1.4547413793103425E-2</v>
      </c>
      <c r="X58" s="3"/>
      <c r="Y58" s="3"/>
      <c r="Z58" s="3"/>
      <c r="AA58" s="3"/>
      <c r="AB58" s="3"/>
      <c r="AC58" s="3"/>
      <c r="AD58" s="3"/>
      <c r="AE58" s="3"/>
      <c r="AF58" s="3"/>
    </row>
    <row r="59" spans="1:32" ht="15.75" customHeight="1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81"/>
      <c r="Q59" s="3"/>
      <c r="X59" s="3"/>
      <c r="Y59" s="3"/>
      <c r="Z59" s="3"/>
      <c r="AA59" s="3"/>
      <c r="AB59" s="3"/>
      <c r="AC59" s="3"/>
      <c r="AD59" s="3"/>
      <c r="AE59" s="3"/>
      <c r="AF59" s="3"/>
    </row>
    <row r="60" spans="1:32" ht="15.75" customHeight="1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X60" s="3"/>
      <c r="Y60" s="3"/>
      <c r="Z60" s="3"/>
      <c r="AA60" s="3"/>
      <c r="AB60" s="3"/>
      <c r="AC60" s="3"/>
      <c r="AD60" s="3"/>
      <c r="AE60" s="3"/>
      <c r="AF60" s="3"/>
    </row>
    <row r="61" spans="1:32" ht="15.75" customHeight="1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41" t="s">
        <v>52</v>
      </c>
      <c r="S61" s="41" t="s">
        <v>188</v>
      </c>
      <c r="T61" s="41" t="s">
        <v>189</v>
      </c>
      <c r="U61" s="41" t="s">
        <v>235</v>
      </c>
      <c r="V61" s="41" t="s">
        <v>32</v>
      </c>
      <c r="X61" s="3"/>
      <c r="Y61" s="3"/>
      <c r="Z61" s="3"/>
      <c r="AA61" s="3"/>
      <c r="AB61" s="3"/>
      <c r="AC61" s="3"/>
      <c r="AD61" s="3"/>
      <c r="AE61" s="3"/>
      <c r="AF61" s="3"/>
    </row>
    <row r="62" spans="1:32" ht="15.75" customHeight="1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82" t="s">
        <v>17</v>
      </c>
      <c r="S62" s="13">
        <v>1880</v>
      </c>
      <c r="T62" s="20">
        <v>1749</v>
      </c>
      <c r="U62" s="58">
        <f t="shared" ref="U62:U64" si="40">S62/$S$66</f>
        <v>0.74132492113564674</v>
      </c>
      <c r="V62" s="58">
        <f t="shared" ref="V62:V64" si="41">(S62/T62)^(1/1)-1</f>
        <v>7.4899942824471211E-2</v>
      </c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1:32" ht="15.75" customHeight="1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13" t="s">
        <v>236</v>
      </c>
      <c r="S63" s="13">
        <v>351</v>
      </c>
      <c r="T63" s="20">
        <v>284</v>
      </c>
      <c r="U63" s="58">
        <f t="shared" si="40"/>
        <v>0.13840694006309148</v>
      </c>
      <c r="V63" s="58">
        <f t="shared" si="41"/>
        <v>0.2359154929577465</v>
      </c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1:32" ht="15.75" customHeight="1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13" t="s">
        <v>237</v>
      </c>
      <c r="S64" s="13">
        <v>305</v>
      </c>
      <c r="T64" s="20">
        <v>312</v>
      </c>
      <c r="U64" s="58">
        <f t="shared" si="40"/>
        <v>0.12026813880126183</v>
      </c>
      <c r="V64" s="58">
        <f t="shared" si="41"/>
        <v>-2.2435897435897467E-2</v>
      </c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1:32" ht="15.75" customHeight="1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13"/>
      <c r="S65" s="13"/>
      <c r="T65" s="20"/>
      <c r="U65" s="20"/>
      <c r="V65" s="20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1:32" ht="15.75" customHeight="1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52" t="s">
        <v>238</v>
      </c>
      <c r="S66" s="52">
        <f t="shared" ref="S66:T66" si="42">SUM(S62:S64)</f>
        <v>2536</v>
      </c>
      <c r="T66" s="52">
        <f t="shared" si="42"/>
        <v>2345</v>
      </c>
      <c r="U66" s="83">
        <f>S66/$S$66</f>
        <v>1</v>
      </c>
      <c r="V66" s="83">
        <f>(S66/T66)^(1/1)-1</f>
        <v>8.144989339019193E-2</v>
      </c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1:32" ht="15.75" customHeight="1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1:32" ht="15.75" customHeight="1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41" t="s">
        <v>239</v>
      </c>
      <c r="S68" s="41" t="s">
        <v>189</v>
      </c>
      <c r="T68" s="41" t="s">
        <v>240</v>
      </c>
      <c r="U68" s="41" t="s">
        <v>241</v>
      </c>
      <c r="V68" s="41" t="s">
        <v>242</v>
      </c>
      <c r="W68" s="41" t="s">
        <v>243</v>
      </c>
      <c r="X68" s="3"/>
      <c r="Y68" s="3"/>
      <c r="Z68" s="3"/>
      <c r="AA68" s="3"/>
      <c r="AB68" s="3"/>
      <c r="AC68" s="3"/>
      <c r="AD68" s="3"/>
      <c r="AE68" s="3"/>
      <c r="AF68" s="3"/>
    </row>
    <row r="69" spans="1:32" ht="15.75" customHeight="1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82" t="s">
        <v>244</v>
      </c>
      <c r="S69" s="13">
        <v>1543</v>
      </c>
      <c r="T69" s="20">
        <v>1000</v>
      </c>
      <c r="U69" s="13">
        <v>3563</v>
      </c>
      <c r="V69" s="84">
        <f>(S69/T69)-1</f>
        <v>0.54299999999999993</v>
      </c>
      <c r="W69" s="85">
        <f>(S69/U69)^(1/2)-1</f>
        <v>-0.34192551608327637</v>
      </c>
      <c r="X69" s="3"/>
      <c r="Y69" s="3"/>
      <c r="Z69" s="3"/>
      <c r="AA69" s="3"/>
      <c r="AB69" s="3"/>
      <c r="AC69" s="3"/>
      <c r="AD69" s="3"/>
      <c r="AE69" s="3"/>
      <c r="AF69" s="3"/>
    </row>
    <row r="70" spans="1:32" ht="15.75" customHeight="1" x14ac:dyDescent="0.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13" t="s">
        <v>245</v>
      </c>
      <c r="S70" s="13">
        <v>-438</v>
      </c>
      <c r="T70" s="20">
        <v>-274</v>
      </c>
      <c r="U70" s="13">
        <v>-761</v>
      </c>
      <c r="V70" s="84">
        <v>-0.59</v>
      </c>
      <c r="W70" s="85">
        <v>0.24</v>
      </c>
      <c r="X70" s="3"/>
      <c r="Y70" s="3"/>
      <c r="Z70" s="3"/>
      <c r="AA70" s="3"/>
      <c r="AB70" s="3"/>
      <c r="AC70" s="3"/>
      <c r="AD70" s="3"/>
      <c r="AE70" s="3"/>
      <c r="AF70" s="3"/>
    </row>
    <row r="71" spans="1:32" ht="15.75" customHeight="1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6"/>
      <c r="S71" s="6"/>
      <c r="T71" s="6"/>
      <c r="W71" s="3"/>
      <c r="X71" s="3"/>
      <c r="Y71" s="3"/>
      <c r="Z71" s="3"/>
      <c r="AA71" s="3"/>
      <c r="AB71" s="3"/>
      <c r="AC71" s="3"/>
      <c r="AD71" s="3"/>
      <c r="AE71" s="3"/>
      <c r="AF71" s="3"/>
    </row>
    <row r="72" spans="1:32" ht="15.75" customHeight="1" x14ac:dyDescent="0.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W72" s="3"/>
      <c r="X72" s="3"/>
      <c r="Y72" s="3"/>
      <c r="Z72" s="3"/>
      <c r="AA72" s="3"/>
      <c r="AB72" s="3"/>
      <c r="AC72" s="3"/>
      <c r="AD72" s="3"/>
      <c r="AE72" s="3"/>
      <c r="AF72" s="3"/>
    </row>
    <row r="73" spans="1:32" ht="15.75" customHeight="1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41" t="s">
        <v>246</v>
      </c>
      <c r="S73" s="41" t="s">
        <v>247</v>
      </c>
      <c r="T73" s="41" t="s">
        <v>248</v>
      </c>
      <c r="U73" s="41" t="s">
        <v>32</v>
      </c>
      <c r="W73" s="3"/>
      <c r="X73" s="3"/>
      <c r="Y73" s="3"/>
      <c r="Z73" s="3"/>
      <c r="AA73" s="3"/>
      <c r="AB73" s="3"/>
      <c r="AC73" s="3"/>
      <c r="AD73" s="3"/>
      <c r="AE73" s="3"/>
      <c r="AF73" s="3"/>
    </row>
    <row r="74" spans="1:32" ht="15.75" customHeight="1" x14ac:dyDescent="0.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82" t="s">
        <v>249</v>
      </c>
      <c r="S74" s="51">
        <v>0.53239999999999998</v>
      </c>
      <c r="T74" s="58">
        <v>0.38109999999999999</v>
      </c>
      <c r="U74" s="58">
        <f t="shared" ref="U74:U78" si="43">(T74/S74)-1</f>
        <v>-0.28418482344102181</v>
      </c>
      <c r="W74" s="3"/>
      <c r="X74" s="3"/>
      <c r="Y74" s="3"/>
      <c r="Z74" s="3"/>
      <c r="AA74" s="3"/>
      <c r="AB74" s="3"/>
      <c r="AC74" s="3"/>
      <c r="AD74" s="3"/>
      <c r="AE74" s="3"/>
      <c r="AF74" s="3"/>
    </row>
    <row r="75" spans="1:32" ht="15.75" customHeight="1" x14ac:dyDescent="0.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13" t="s">
        <v>250</v>
      </c>
      <c r="S75" s="51">
        <f>2.33%+0.09%</f>
        <v>2.4200000000000003E-2</v>
      </c>
      <c r="T75" s="58">
        <f>11.44%+0.35%+4.45%</f>
        <v>0.16240000000000002</v>
      </c>
      <c r="U75" s="58">
        <f t="shared" si="43"/>
        <v>5.7107438016528924</v>
      </c>
      <c r="W75" s="3"/>
      <c r="X75" s="3"/>
      <c r="Y75" s="3"/>
      <c r="Z75" s="3"/>
      <c r="AA75" s="3"/>
      <c r="AB75" s="3"/>
      <c r="AC75" s="3"/>
      <c r="AD75" s="3"/>
      <c r="AE75" s="3"/>
      <c r="AF75" s="3"/>
    </row>
    <row r="76" spans="1:32" ht="15.75" customHeight="1" x14ac:dyDescent="0.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13" t="s">
        <v>251</v>
      </c>
      <c r="S76" s="51">
        <v>0.13250000000000001</v>
      </c>
      <c r="T76" s="58">
        <v>0.32719999999999999</v>
      </c>
      <c r="U76" s="58">
        <f t="shared" si="43"/>
        <v>1.4694339622641506</v>
      </c>
      <c r="W76" s="3"/>
      <c r="X76" s="3"/>
      <c r="Y76" s="3"/>
      <c r="Z76" s="3"/>
      <c r="AA76" s="3"/>
      <c r="AB76" s="3"/>
      <c r="AC76" s="3"/>
      <c r="AD76" s="3"/>
      <c r="AE76" s="3"/>
      <c r="AF76" s="3"/>
    </row>
    <row r="77" spans="1:32" ht="15.75" customHeight="1" x14ac:dyDescent="0.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13" t="s">
        <v>252</v>
      </c>
      <c r="S77" s="51">
        <f>12.73%+5.2%</f>
        <v>0.17930000000000001</v>
      </c>
      <c r="T77" s="58">
        <f>5.25%+5.94%</f>
        <v>0.1119</v>
      </c>
      <c r="U77" s="58">
        <f t="shared" si="43"/>
        <v>-0.37590630228667044</v>
      </c>
      <c r="W77" s="3"/>
      <c r="X77" s="3"/>
      <c r="Y77" s="3"/>
      <c r="Z77" s="3"/>
      <c r="AA77" s="3"/>
      <c r="AB77" s="3"/>
      <c r="AC77" s="3"/>
      <c r="AD77" s="3"/>
      <c r="AE77" s="3"/>
      <c r="AF77" s="3"/>
    </row>
    <row r="78" spans="1:32" ht="15.75" customHeight="1" x14ac:dyDescent="0.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13" t="s">
        <v>237</v>
      </c>
      <c r="S78" s="51">
        <v>0.1179</v>
      </c>
      <c r="T78" s="51">
        <v>1.4E-2</v>
      </c>
      <c r="U78" s="58">
        <f t="shared" si="43"/>
        <v>-0.8812553011026294</v>
      </c>
      <c r="W78" s="3"/>
      <c r="X78" s="3"/>
      <c r="Y78" s="3"/>
      <c r="Z78" s="3"/>
      <c r="AA78" s="3"/>
      <c r="AB78" s="3"/>
      <c r="AC78" s="3"/>
      <c r="AD78" s="3"/>
      <c r="AE78" s="3"/>
      <c r="AF78" s="3"/>
    </row>
    <row r="79" spans="1:32" ht="15.75" customHeight="1" x14ac:dyDescent="0.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W79" s="3"/>
      <c r="X79" s="3"/>
      <c r="Y79" s="3"/>
      <c r="Z79" s="3"/>
      <c r="AA79" s="3"/>
      <c r="AB79" s="3"/>
      <c r="AC79" s="3"/>
      <c r="AD79" s="3"/>
      <c r="AE79" s="3"/>
      <c r="AF79" s="3"/>
    </row>
    <row r="80" spans="1:32" ht="15.75" customHeight="1" x14ac:dyDescent="0.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52" t="s">
        <v>238</v>
      </c>
      <c r="S80" s="80">
        <v>1</v>
      </c>
      <c r="T80" s="80">
        <v>1</v>
      </c>
      <c r="U80" s="86">
        <f>(T80/S80)-1</f>
        <v>0</v>
      </c>
      <c r="W80" s="3"/>
      <c r="X80" s="3"/>
      <c r="Y80" s="3"/>
      <c r="Z80" s="3"/>
      <c r="AA80" s="3"/>
      <c r="AB80" s="3"/>
      <c r="AC80" s="3"/>
      <c r="AD80" s="3"/>
      <c r="AE80" s="3"/>
      <c r="AF80" s="3"/>
    </row>
    <row r="81" spans="1:32" ht="15.75" customHeight="1" x14ac:dyDescent="0.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W81" s="3"/>
      <c r="X81" s="3"/>
      <c r="Y81" s="3"/>
      <c r="Z81" s="3"/>
      <c r="AA81" s="3"/>
      <c r="AB81" s="3"/>
      <c r="AC81" s="3"/>
      <c r="AD81" s="3"/>
      <c r="AE81" s="3"/>
      <c r="AF81" s="3"/>
    </row>
    <row r="82" spans="1:32" ht="15.75" customHeight="1" x14ac:dyDescent="0.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W82" s="3"/>
      <c r="X82" s="3"/>
      <c r="Y82" s="3"/>
      <c r="Z82" s="3"/>
      <c r="AA82" s="3"/>
      <c r="AB82" s="3"/>
      <c r="AC82" s="3"/>
      <c r="AD82" s="3"/>
      <c r="AE82" s="3"/>
      <c r="AF82" s="3"/>
    </row>
    <row r="83" spans="1:32" ht="15.75" customHeight="1" x14ac:dyDescent="0.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W83" s="3"/>
      <c r="X83" s="3"/>
      <c r="Y83" s="3"/>
      <c r="Z83" s="3"/>
      <c r="AA83" s="3"/>
      <c r="AB83" s="3"/>
      <c r="AC83" s="3"/>
      <c r="AD83" s="3"/>
      <c r="AE83" s="3"/>
      <c r="AF83" s="3"/>
    </row>
    <row r="84" spans="1:32" ht="15.75" customHeight="1" x14ac:dyDescent="0.3">
      <c r="A84" s="3"/>
      <c r="B84" s="6"/>
      <c r="C84" s="6"/>
      <c r="D84" s="6"/>
      <c r="E84" s="6"/>
      <c r="F84" s="6"/>
      <c r="G84" s="6"/>
      <c r="H84" s="3"/>
      <c r="I84" s="3"/>
      <c r="J84" s="3"/>
      <c r="K84" s="3"/>
      <c r="L84" s="3"/>
      <c r="M84" s="3"/>
      <c r="N84" s="3"/>
      <c r="O84" s="3"/>
      <c r="P84" s="3"/>
      <c r="Q84" s="3"/>
      <c r="W84" s="3"/>
      <c r="X84" s="3"/>
      <c r="Y84" s="3"/>
      <c r="Z84" s="3"/>
      <c r="AA84" s="3"/>
      <c r="AB84" s="3"/>
      <c r="AC84" s="3"/>
      <c r="AD84" s="3"/>
      <c r="AE84" s="3"/>
      <c r="AF84" s="3"/>
    </row>
    <row r="85" spans="1:32" ht="15.75" customHeight="1" x14ac:dyDescent="0.3">
      <c r="A85" s="3"/>
      <c r="B85" s="6"/>
      <c r="C85" s="6"/>
      <c r="D85" s="6"/>
      <c r="E85" s="6"/>
      <c r="F85" s="6"/>
      <c r="G85" s="6"/>
      <c r="H85" s="3"/>
      <c r="I85" s="3"/>
      <c r="J85" s="3"/>
      <c r="K85" s="3"/>
      <c r="L85" s="3"/>
      <c r="M85" s="3"/>
      <c r="N85" s="3"/>
      <c r="O85" s="3"/>
      <c r="P85" s="3"/>
      <c r="Q85" s="3"/>
      <c r="W85" s="3"/>
      <c r="X85" s="3"/>
      <c r="Y85" s="3"/>
      <c r="Z85" s="3"/>
      <c r="AA85" s="3"/>
      <c r="AB85" s="3"/>
      <c r="AC85" s="3"/>
      <c r="AD85" s="3"/>
      <c r="AE85" s="3"/>
      <c r="AF85" s="3"/>
    </row>
    <row r="86" spans="1:32" ht="15.75" customHeight="1" x14ac:dyDescent="0.3">
      <c r="A86" s="3"/>
      <c r="B86" s="6"/>
      <c r="C86" s="6"/>
      <c r="D86" s="6"/>
      <c r="E86" s="6"/>
      <c r="F86" s="6"/>
      <c r="G86" s="6"/>
      <c r="H86" s="3"/>
      <c r="I86" s="3"/>
      <c r="J86" s="3"/>
      <c r="K86" s="3"/>
      <c r="L86" s="3"/>
      <c r="M86" s="3"/>
      <c r="N86" s="3"/>
      <c r="O86" s="3"/>
      <c r="P86" s="3"/>
      <c r="Q86" s="3"/>
      <c r="W86" s="3"/>
      <c r="X86" s="3"/>
      <c r="Y86" s="3"/>
      <c r="Z86" s="3"/>
      <c r="AA86" s="3"/>
      <c r="AB86" s="3"/>
      <c r="AC86" s="3"/>
      <c r="AD86" s="3"/>
      <c r="AE86" s="3"/>
      <c r="AF86" s="3"/>
    </row>
    <row r="87" spans="1:32" ht="15.75" customHeight="1" x14ac:dyDescent="0.3">
      <c r="A87" s="3"/>
      <c r="B87" s="6"/>
      <c r="C87" s="6"/>
      <c r="D87" s="6"/>
      <c r="E87" s="6"/>
      <c r="F87" s="6"/>
      <c r="G87" s="6"/>
      <c r="H87" s="3"/>
      <c r="I87" s="3"/>
      <c r="J87" s="3"/>
      <c r="K87" s="3"/>
      <c r="L87" s="3"/>
      <c r="M87" s="3"/>
      <c r="N87" s="3"/>
      <c r="O87" s="3"/>
      <c r="P87" s="3"/>
      <c r="Q87" s="3"/>
      <c r="W87" s="3"/>
      <c r="X87" s="3"/>
      <c r="Y87" s="3"/>
      <c r="Z87" s="3"/>
      <c r="AA87" s="3"/>
      <c r="AB87" s="3"/>
      <c r="AC87" s="3"/>
      <c r="AD87" s="3"/>
      <c r="AE87" s="3"/>
      <c r="AF87" s="3"/>
    </row>
    <row r="88" spans="1:32" ht="15.75" customHeight="1" x14ac:dyDescent="0.3">
      <c r="A88" s="3"/>
      <c r="B88" s="6"/>
      <c r="C88" s="6"/>
      <c r="D88" s="6"/>
      <c r="E88" s="6"/>
      <c r="F88" s="6"/>
      <c r="G88" s="6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</row>
    <row r="89" spans="1:32" ht="15.75" customHeight="1" x14ac:dyDescent="0.3">
      <c r="A89" s="3"/>
      <c r="B89" s="6"/>
      <c r="C89" s="6"/>
      <c r="D89" s="6"/>
      <c r="E89" s="6"/>
      <c r="F89" s="6"/>
      <c r="G89" s="6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</row>
    <row r="90" spans="1:32" ht="15.75" customHeight="1" x14ac:dyDescent="0.3">
      <c r="A90" s="3"/>
      <c r="B90" s="6"/>
      <c r="C90" s="6"/>
      <c r="D90" s="6"/>
      <c r="E90" s="6"/>
      <c r="F90" s="6"/>
      <c r="G90" s="6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</row>
    <row r="91" spans="1:32" ht="15.75" customHeight="1" x14ac:dyDescent="0.3">
      <c r="A91" s="3"/>
      <c r="B91" s="6"/>
      <c r="C91" s="6"/>
      <c r="D91" s="6"/>
      <c r="E91" s="6"/>
      <c r="F91" s="6"/>
      <c r="G91" s="6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</row>
    <row r="92" spans="1:32" ht="15.75" customHeight="1" x14ac:dyDescent="0.3">
      <c r="A92" s="3"/>
      <c r="B92" s="6"/>
      <c r="C92" s="6"/>
      <c r="D92" s="6"/>
      <c r="E92" s="6"/>
      <c r="F92" s="6"/>
      <c r="G92" s="6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</row>
    <row r="93" spans="1:32" ht="15.75" customHeight="1" x14ac:dyDescent="0.3">
      <c r="A93" s="3"/>
      <c r="B93" s="6"/>
      <c r="C93" s="6"/>
      <c r="D93" s="6"/>
      <c r="E93" s="6"/>
      <c r="F93" s="6"/>
      <c r="G93" s="6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</row>
    <row r="94" spans="1:32" ht="15.75" customHeight="1" x14ac:dyDescent="0.3">
      <c r="A94" s="3"/>
      <c r="B94" s="6"/>
      <c r="C94" s="6"/>
      <c r="D94" s="6"/>
      <c r="E94" s="6"/>
      <c r="F94" s="6"/>
      <c r="G94" s="6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</row>
    <row r="95" spans="1:32" ht="15.75" customHeight="1" x14ac:dyDescent="0.3">
      <c r="A95" s="3"/>
      <c r="B95" s="6"/>
      <c r="C95" s="6"/>
      <c r="D95" s="6"/>
      <c r="E95" s="6"/>
      <c r="F95" s="6"/>
      <c r="G95" s="6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</row>
    <row r="96" spans="1:32" ht="15.75" customHeight="1" x14ac:dyDescent="0.3">
      <c r="A96" s="3"/>
      <c r="B96" s="6"/>
      <c r="C96" s="6"/>
      <c r="D96" s="6"/>
      <c r="E96" s="6"/>
      <c r="F96" s="6"/>
      <c r="G96" s="6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</row>
    <row r="97" spans="1:32" ht="15.75" customHeight="1" x14ac:dyDescent="0.3">
      <c r="A97" s="3"/>
      <c r="B97" s="6"/>
      <c r="C97" s="6"/>
      <c r="D97" s="6"/>
      <c r="E97" s="6"/>
      <c r="F97" s="6"/>
      <c r="G97" s="6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</row>
    <row r="98" spans="1:32" ht="15.75" customHeight="1" x14ac:dyDescent="0.3">
      <c r="A98" s="3"/>
      <c r="B98" s="6"/>
      <c r="C98" s="6"/>
      <c r="D98" s="6"/>
      <c r="E98" s="6"/>
      <c r="F98" s="6"/>
      <c r="G98" s="6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</row>
    <row r="99" spans="1:32" ht="15.75" customHeight="1" x14ac:dyDescent="0.3">
      <c r="A99" s="3"/>
      <c r="B99" s="6"/>
      <c r="C99" s="6"/>
      <c r="D99" s="6"/>
      <c r="E99" s="6"/>
      <c r="F99" s="6"/>
      <c r="G99" s="6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</row>
    <row r="100" spans="1:32" ht="15.75" customHeight="1" x14ac:dyDescent="0.3">
      <c r="A100" s="3"/>
      <c r="B100" s="6"/>
      <c r="C100" s="6"/>
      <c r="D100" s="6"/>
      <c r="E100" s="6"/>
      <c r="F100" s="6"/>
      <c r="G100" s="6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</row>
    <row r="101" spans="1:32" ht="15.75" customHeight="1" x14ac:dyDescent="0.3">
      <c r="A101" s="3"/>
      <c r="B101" s="6"/>
      <c r="C101" s="6"/>
      <c r="D101" s="6"/>
      <c r="E101" s="6"/>
      <c r="F101" s="6"/>
      <c r="G101" s="6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</row>
    <row r="102" spans="1:32" ht="15.75" customHeight="1" x14ac:dyDescent="0.3">
      <c r="A102" s="3"/>
      <c r="B102" s="6"/>
      <c r="C102" s="6"/>
      <c r="D102" s="6"/>
      <c r="E102" s="6"/>
      <c r="F102" s="6"/>
      <c r="G102" s="6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</row>
    <row r="103" spans="1:32" ht="15.75" customHeight="1" x14ac:dyDescent="0.3">
      <c r="A103" s="3"/>
      <c r="B103" s="6"/>
      <c r="C103" s="6"/>
      <c r="D103" s="6"/>
      <c r="E103" s="6"/>
      <c r="F103" s="6"/>
      <c r="G103" s="6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</row>
    <row r="104" spans="1:32" ht="15.75" customHeight="1" x14ac:dyDescent="0.3">
      <c r="A104" s="3"/>
      <c r="B104" s="6"/>
      <c r="C104" s="6"/>
      <c r="D104" s="6"/>
      <c r="E104" s="6"/>
      <c r="F104" s="6"/>
      <c r="G104" s="6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</row>
    <row r="105" spans="1:32" ht="15.75" customHeight="1" x14ac:dyDescent="0.3">
      <c r="A105" s="3"/>
      <c r="B105" s="6"/>
      <c r="C105" s="6"/>
      <c r="D105" s="6"/>
      <c r="E105" s="6"/>
      <c r="F105" s="6"/>
      <c r="G105" s="6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</row>
    <row r="106" spans="1:32" ht="15.75" customHeight="1" x14ac:dyDescent="0.3">
      <c r="A106" s="3"/>
      <c r="B106" s="6"/>
      <c r="C106" s="6"/>
      <c r="D106" s="6"/>
      <c r="E106" s="6"/>
      <c r="F106" s="6"/>
      <c r="G106" s="6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</row>
    <row r="107" spans="1:32" ht="15.75" customHeight="1" x14ac:dyDescent="0.3">
      <c r="A107" s="3"/>
      <c r="B107" s="6"/>
      <c r="D107" s="22"/>
      <c r="E107" s="6"/>
      <c r="F107" s="6"/>
      <c r="G107" s="6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</row>
    <row r="108" spans="1:32" ht="15.75" customHeight="1" x14ac:dyDescent="0.3">
      <c r="A108" s="3"/>
      <c r="B108" s="6"/>
      <c r="D108" s="22"/>
      <c r="E108" s="6"/>
      <c r="F108" s="6"/>
      <c r="G108" s="6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</row>
    <row r="109" spans="1:32" ht="15.75" customHeight="1" x14ac:dyDescent="0.3">
      <c r="A109" s="3"/>
      <c r="B109" s="6"/>
      <c r="D109" s="22"/>
      <c r="E109" s="6"/>
      <c r="F109" s="6"/>
      <c r="G109" s="6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</row>
    <row r="110" spans="1:32" ht="15.75" customHeight="1" x14ac:dyDescent="0.3">
      <c r="A110" s="3"/>
      <c r="B110" s="6"/>
      <c r="C110" s="6"/>
      <c r="D110" s="6"/>
      <c r="E110" s="6"/>
      <c r="F110" s="6"/>
      <c r="G110" s="6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</row>
    <row r="111" spans="1:32" ht="15.75" customHeight="1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</row>
    <row r="112" spans="1:32" ht="15.75" customHeight="1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</row>
    <row r="113" spans="1:32" ht="15.75" customHeight="1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</row>
    <row r="114" spans="1:32" ht="15.75" customHeight="1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</row>
    <row r="115" spans="1:32" ht="15.75" customHeight="1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</row>
    <row r="116" spans="1:32" ht="15.75" customHeight="1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</row>
    <row r="117" spans="1:32" ht="15.75" customHeight="1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</row>
    <row r="118" spans="1:32" ht="15.75" customHeight="1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</row>
    <row r="119" spans="1:32" ht="15.75" customHeight="1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</row>
    <row r="120" spans="1:32" ht="15.75" customHeight="1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</row>
    <row r="121" spans="1:32" ht="15.75" customHeight="1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</row>
    <row r="122" spans="1:32" ht="15.75" customHeight="1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</row>
    <row r="123" spans="1:32" ht="15.75" customHeight="1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</row>
    <row r="124" spans="1:32" ht="15.75" customHeight="1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</row>
    <row r="125" spans="1:32" ht="15.75" customHeight="1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</row>
    <row r="126" spans="1:32" ht="15.75" customHeight="1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</row>
    <row r="127" spans="1:32" ht="15.75" customHeight="1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</row>
    <row r="128" spans="1:32" ht="15.75" customHeight="1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</row>
    <row r="129" spans="1:32" ht="15.75" customHeight="1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</row>
    <row r="130" spans="1:32" ht="15.75" customHeight="1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</row>
    <row r="131" spans="1:32" ht="15.75" customHeight="1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</row>
    <row r="132" spans="1:32" ht="15.75" customHeight="1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</row>
    <row r="133" spans="1:32" ht="15.75" customHeight="1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</row>
    <row r="134" spans="1:32" ht="15.75" customHeight="1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</row>
    <row r="135" spans="1:32" ht="15.75" customHeight="1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</row>
    <row r="136" spans="1:32" ht="15.75" customHeight="1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</row>
    <row r="137" spans="1:32" ht="15.75" customHeight="1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</row>
    <row r="138" spans="1:32" ht="15.75" customHeight="1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</row>
    <row r="139" spans="1:32" ht="15.75" customHeight="1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</row>
    <row r="140" spans="1:32" ht="15.75" customHeight="1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</row>
    <row r="141" spans="1:32" ht="15.75" customHeight="1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</row>
    <row r="142" spans="1:32" ht="15.75" customHeight="1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</row>
    <row r="143" spans="1:32" ht="15.75" customHeight="1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</row>
    <row r="144" spans="1:32" ht="15.75" customHeight="1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</row>
    <row r="145" spans="1:32" ht="15.75" customHeight="1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</row>
    <row r="146" spans="1:32" ht="15.75" customHeight="1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</row>
    <row r="147" spans="1:32" ht="15.75" customHeight="1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</row>
    <row r="148" spans="1:32" ht="15.75" customHeight="1" x14ac:dyDescent="0.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</row>
    <row r="149" spans="1:32" ht="15.75" customHeight="1" x14ac:dyDescent="0.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</row>
    <row r="150" spans="1:32" ht="15.75" customHeight="1" x14ac:dyDescent="0.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</row>
    <row r="151" spans="1:32" ht="15.75" customHeight="1" x14ac:dyDescent="0.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</row>
    <row r="152" spans="1:32" ht="15.75" customHeight="1" x14ac:dyDescent="0.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</row>
    <row r="153" spans="1:32" ht="15.75" customHeight="1" x14ac:dyDescent="0.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</row>
    <row r="154" spans="1:32" ht="15.75" customHeight="1" x14ac:dyDescent="0.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</row>
    <row r="155" spans="1:32" ht="15.75" customHeight="1" x14ac:dyDescent="0.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</row>
    <row r="156" spans="1:32" ht="15.75" customHeight="1" x14ac:dyDescent="0.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</row>
    <row r="157" spans="1:32" ht="15.75" customHeight="1" x14ac:dyDescent="0.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</row>
    <row r="158" spans="1:32" ht="15.75" customHeight="1" x14ac:dyDescent="0.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</row>
    <row r="159" spans="1:32" ht="15.75" customHeight="1" x14ac:dyDescent="0.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</row>
    <row r="160" spans="1:32" ht="15.75" customHeight="1" x14ac:dyDescent="0.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</row>
    <row r="161" spans="1:32" ht="15.75" customHeight="1" x14ac:dyDescent="0.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</row>
    <row r="162" spans="1:32" ht="15.75" customHeight="1" x14ac:dyDescent="0.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</row>
    <row r="163" spans="1:32" ht="15.75" customHeight="1" x14ac:dyDescent="0.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</row>
    <row r="164" spans="1:32" ht="15.75" customHeight="1" x14ac:dyDescent="0.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</row>
    <row r="165" spans="1:32" ht="15.75" customHeight="1" x14ac:dyDescent="0.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</row>
    <row r="166" spans="1:32" ht="15.75" customHeight="1" x14ac:dyDescent="0.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</row>
    <row r="167" spans="1:32" ht="15.75" customHeight="1" x14ac:dyDescent="0.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</row>
    <row r="168" spans="1:32" ht="15.75" customHeight="1" x14ac:dyDescent="0.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</row>
    <row r="169" spans="1:32" ht="15.75" customHeight="1" x14ac:dyDescent="0.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</row>
    <row r="170" spans="1:32" ht="15.75" customHeight="1" x14ac:dyDescent="0.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</row>
    <row r="171" spans="1:32" ht="15.75" customHeight="1" x14ac:dyDescent="0.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</row>
    <row r="172" spans="1:32" ht="15.75" customHeight="1" x14ac:dyDescent="0.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</row>
    <row r="173" spans="1:32" ht="15.75" customHeight="1" x14ac:dyDescent="0.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</row>
    <row r="174" spans="1:32" ht="15.75" customHeight="1" x14ac:dyDescent="0.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</row>
    <row r="175" spans="1:32" ht="15.75" customHeight="1" x14ac:dyDescent="0.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</row>
    <row r="176" spans="1:32" ht="15.75" customHeight="1" x14ac:dyDescent="0.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</row>
    <row r="177" spans="1:32" ht="15.75" customHeight="1" x14ac:dyDescent="0.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</row>
    <row r="178" spans="1:32" ht="15.75" customHeight="1" x14ac:dyDescent="0.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</row>
    <row r="179" spans="1:32" ht="15.75" customHeight="1" x14ac:dyDescent="0.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</row>
    <row r="180" spans="1:32" ht="15.75" customHeight="1" x14ac:dyDescent="0.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</row>
    <row r="181" spans="1:32" ht="15.75" customHeight="1" x14ac:dyDescent="0.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</row>
    <row r="182" spans="1:32" ht="15.75" customHeight="1" x14ac:dyDescent="0.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</row>
    <row r="183" spans="1:32" ht="15.75" customHeight="1" x14ac:dyDescent="0.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</row>
    <row r="184" spans="1:32" ht="15.75" customHeight="1" x14ac:dyDescent="0.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</row>
    <row r="185" spans="1:32" ht="15.75" customHeight="1" x14ac:dyDescent="0.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</row>
    <row r="186" spans="1:32" ht="15.75" customHeight="1" x14ac:dyDescent="0.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</row>
    <row r="187" spans="1:32" ht="15.75" customHeight="1" x14ac:dyDescent="0.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</row>
    <row r="188" spans="1:32" ht="15.75" customHeight="1" x14ac:dyDescent="0.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</row>
    <row r="189" spans="1:32" ht="15.75" customHeight="1" x14ac:dyDescent="0.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</row>
    <row r="190" spans="1:32" ht="15.75" customHeight="1" x14ac:dyDescent="0.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</row>
    <row r="191" spans="1:32" ht="15.75" customHeight="1" x14ac:dyDescent="0.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</row>
    <row r="192" spans="1:32" ht="15.75" customHeight="1" x14ac:dyDescent="0.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</row>
    <row r="193" spans="1:32" ht="15.75" customHeight="1" x14ac:dyDescent="0.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</row>
    <row r="194" spans="1:32" ht="15.75" customHeight="1" x14ac:dyDescent="0.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</row>
    <row r="195" spans="1:32" ht="15.75" customHeight="1" x14ac:dyDescent="0.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</row>
    <row r="196" spans="1:32" ht="15.75" customHeight="1" x14ac:dyDescent="0.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</row>
    <row r="197" spans="1:32" ht="15.75" customHeight="1" x14ac:dyDescent="0.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</row>
    <row r="198" spans="1:32" ht="15.75" customHeight="1" x14ac:dyDescent="0.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</row>
    <row r="199" spans="1:32" ht="15.75" customHeight="1" x14ac:dyDescent="0.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</row>
    <row r="200" spans="1:32" ht="15.75" customHeight="1" x14ac:dyDescent="0.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</row>
    <row r="201" spans="1:32" ht="15.75" customHeight="1" x14ac:dyDescent="0.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</row>
    <row r="202" spans="1:32" ht="15.75" customHeight="1" x14ac:dyDescent="0.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</row>
    <row r="203" spans="1:32" ht="15.75" customHeight="1" x14ac:dyDescent="0.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</row>
    <row r="204" spans="1:32" ht="15.75" customHeight="1" x14ac:dyDescent="0.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</row>
    <row r="205" spans="1:32" ht="15.75" customHeight="1" x14ac:dyDescent="0.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</row>
    <row r="206" spans="1:32" ht="15.75" customHeight="1" x14ac:dyDescent="0.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</row>
    <row r="207" spans="1:32" ht="15.75" customHeight="1" x14ac:dyDescent="0.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</row>
    <row r="208" spans="1:32" ht="15.75" customHeight="1" x14ac:dyDescent="0.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</row>
    <row r="209" spans="1:32" ht="15.75" customHeight="1" x14ac:dyDescent="0.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</row>
    <row r="210" spans="1:32" ht="15.75" customHeight="1" x14ac:dyDescent="0.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</row>
    <row r="211" spans="1:32" ht="15.75" customHeight="1" x14ac:dyDescent="0.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</row>
    <row r="212" spans="1:32" ht="15.75" customHeight="1" x14ac:dyDescent="0.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</row>
    <row r="213" spans="1:32" ht="15.75" customHeight="1" x14ac:dyDescent="0.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</row>
    <row r="214" spans="1:32" ht="15.75" customHeight="1" x14ac:dyDescent="0.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</row>
    <row r="215" spans="1:32" ht="15.75" customHeight="1" x14ac:dyDescent="0.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</row>
    <row r="216" spans="1:32" ht="15.75" customHeight="1" x14ac:dyDescent="0.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</row>
    <row r="217" spans="1:32" ht="15.75" customHeight="1" x14ac:dyDescent="0.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</row>
    <row r="218" spans="1:32" ht="15.75" customHeight="1" x14ac:dyDescent="0.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</row>
    <row r="219" spans="1:32" ht="15.75" customHeight="1" x14ac:dyDescent="0.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</row>
    <row r="220" spans="1:32" ht="15.75" customHeight="1" x14ac:dyDescent="0.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</row>
    <row r="221" spans="1:32" ht="15.75" customHeight="1" x14ac:dyDescent="0.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</row>
    <row r="222" spans="1:32" ht="15.75" customHeight="1" x14ac:dyDescent="0.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</row>
    <row r="223" spans="1:32" ht="15.75" customHeight="1" x14ac:dyDescent="0.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</row>
    <row r="224" spans="1:32" ht="15.75" customHeight="1" x14ac:dyDescent="0.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</row>
    <row r="225" spans="1:32" ht="15.75" customHeight="1" x14ac:dyDescent="0.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</row>
    <row r="226" spans="1:32" ht="15.75" customHeight="1" x14ac:dyDescent="0.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</row>
    <row r="227" spans="1:32" ht="15.75" customHeight="1" x14ac:dyDescent="0.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</row>
    <row r="228" spans="1:32" ht="15.75" customHeight="1" x14ac:dyDescent="0.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</row>
    <row r="229" spans="1:32" ht="15.75" customHeight="1" x14ac:dyDescent="0.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</row>
    <row r="230" spans="1:32" ht="15.75" customHeight="1" x14ac:dyDescent="0.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</row>
    <row r="231" spans="1:32" ht="15.75" customHeight="1" x14ac:dyDescent="0.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</row>
    <row r="232" spans="1:32" ht="15.75" customHeight="1" x14ac:dyDescent="0.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</row>
    <row r="233" spans="1:32" ht="15.75" customHeight="1" x14ac:dyDescent="0.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</row>
    <row r="234" spans="1:32" ht="15.75" customHeight="1" x14ac:dyDescent="0.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</row>
    <row r="235" spans="1:32" ht="15.75" customHeight="1" x14ac:dyDescent="0.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</row>
    <row r="236" spans="1:32" ht="15.75" customHeight="1" x14ac:dyDescent="0.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</row>
    <row r="237" spans="1:32" ht="15.75" customHeight="1" x14ac:dyDescent="0.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</row>
    <row r="238" spans="1:32" ht="15.75" customHeight="1" x14ac:dyDescent="0.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</row>
    <row r="239" spans="1:32" ht="15.75" customHeight="1" x14ac:dyDescent="0.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</row>
    <row r="240" spans="1:32" ht="15.75" customHeight="1" x14ac:dyDescent="0.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</row>
    <row r="241" spans="1:32" ht="15.75" customHeight="1" x14ac:dyDescent="0.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</row>
    <row r="242" spans="1:32" ht="15.75" customHeight="1" x14ac:dyDescent="0.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</row>
    <row r="243" spans="1:32" ht="15.75" customHeight="1" x14ac:dyDescent="0.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</row>
    <row r="244" spans="1:32" ht="15.75" customHeight="1" x14ac:dyDescent="0.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</row>
    <row r="245" spans="1:32" ht="15.75" customHeight="1" x14ac:dyDescent="0.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</row>
    <row r="246" spans="1:32" ht="15.75" customHeight="1" x14ac:dyDescent="0.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</row>
    <row r="247" spans="1:32" ht="15.75" customHeight="1" x14ac:dyDescent="0.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</row>
    <row r="248" spans="1:32" ht="15.75" customHeight="1" x14ac:dyDescent="0.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</row>
    <row r="249" spans="1:32" ht="15.75" customHeight="1" x14ac:dyDescent="0.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</row>
    <row r="250" spans="1:32" ht="15.75" customHeight="1" x14ac:dyDescent="0.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</row>
    <row r="251" spans="1:32" ht="15.75" customHeight="1" x14ac:dyDescent="0.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</row>
    <row r="252" spans="1:32" ht="15.75" customHeight="1" x14ac:dyDescent="0.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</row>
    <row r="253" spans="1:32" ht="15.75" customHeight="1" x14ac:dyDescent="0.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</row>
    <row r="254" spans="1:32" ht="15.75" customHeight="1" x14ac:dyDescent="0.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</row>
    <row r="255" spans="1:32" ht="15.75" customHeight="1" x14ac:dyDescent="0.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</row>
    <row r="256" spans="1:32" ht="15.75" customHeight="1" x14ac:dyDescent="0.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</row>
    <row r="257" spans="1:32" ht="15.75" customHeight="1" x14ac:dyDescent="0.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</row>
    <row r="258" spans="1:32" ht="15.75" customHeight="1" x14ac:dyDescent="0.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</row>
    <row r="259" spans="1:32" ht="15.75" customHeight="1" x14ac:dyDescent="0.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</row>
    <row r="260" spans="1:32" ht="15.75" customHeight="1" x14ac:dyDescent="0.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</row>
    <row r="261" spans="1:32" ht="15.75" customHeight="1" x14ac:dyDescent="0.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</row>
    <row r="262" spans="1:32" ht="15.75" customHeight="1" x14ac:dyDescent="0.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</row>
    <row r="263" spans="1:32" ht="15.75" customHeight="1" x14ac:dyDescent="0.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</row>
    <row r="264" spans="1:32" ht="15.75" customHeight="1" x14ac:dyDescent="0.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</row>
    <row r="265" spans="1:32" ht="15.75" customHeight="1" x14ac:dyDescent="0.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</row>
    <row r="266" spans="1:32" ht="15.75" customHeight="1" x14ac:dyDescent="0.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</row>
    <row r="267" spans="1:32" ht="15.75" customHeight="1" x14ac:dyDescent="0.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</row>
    <row r="268" spans="1:32" ht="15.75" customHeight="1" x14ac:dyDescent="0.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</row>
    <row r="269" spans="1:32" ht="15.75" customHeight="1" x14ac:dyDescent="0.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</row>
    <row r="270" spans="1:32" ht="15.75" customHeight="1" x14ac:dyDescent="0.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</row>
    <row r="271" spans="1:32" ht="15.75" customHeight="1" x14ac:dyDescent="0.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</row>
    <row r="272" spans="1:32" ht="15.75" customHeight="1" x14ac:dyDescent="0.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</row>
    <row r="273" spans="1:32" ht="15.75" customHeight="1" x14ac:dyDescent="0.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</row>
    <row r="274" spans="1:32" ht="15.75" customHeight="1" x14ac:dyDescent="0.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</row>
    <row r="275" spans="1:32" ht="15.75" customHeight="1" x14ac:dyDescent="0.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</row>
    <row r="276" spans="1:32" ht="15.75" customHeight="1" x14ac:dyDescent="0.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</row>
    <row r="277" spans="1:32" ht="15.75" customHeight="1" x14ac:dyDescent="0.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</row>
    <row r="278" spans="1:32" ht="15.75" customHeight="1" x14ac:dyDescent="0.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</row>
    <row r="279" spans="1:32" ht="15.75" customHeight="1" x14ac:dyDescent="0.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</row>
    <row r="280" spans="1:32" ht="15.75" customHeight="1" x14ac:dyDescent="0.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</row>
    <row r="281" spans="1:32" ht="15.75" customHeight="1" x14ac:dyDescent="0.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</row>
    <row r="282" spans="1:32" ht="15.75" customHeight="1" x14ac:dyDescent="0.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</row>
    <row r="283" spans="1:32" ht="15.75" customHeight="1" x14ac:dyDescent="0.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</row>
    <row r="284" spans="1:32" ht="15.75" customHeight="1" x14ac:dyDescent="0.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</row>
    <row r="285" spans="1:32" ht="15.75" customHeight="1" x14ac:dyDescent="0.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</row>
    <row r="286" spans="1:32" ht="15.75" customHeight="1" x14ac:dyDescent="0.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</row>
    <row r="287" spans="1:32" ht="15.75" customHeight="1" x14ac:dyDescent="0.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</row>
    <row r="288" spans="1:32" ht="15.75" customHeight="1" x14ac:dyDescent="0.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</row>
    <row r="289" spans="1:32" ht="15.75" customHeight="1" x14ac:dyDescent="0.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</row>
    <row r="290" spans="1:32" ht="15.75" customHeight="1" x14ac:dyDescent="0.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</row>
    <row r="291" spans="1:32" ht="15.75" customHeight="1" x14ac:dyDescent="0.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</row>
    <row r="292" spans="1:32" ht="15.75" customHeight="1" x14ac:dyDescent="0.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</row>
    <row r="293" spans="1:32" ht="15.75" customHeight="1" x14ac:dyDescent="0.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</row>
    <row r="294" spans="1:32" ht="15.75" customHeight="1" x14ac:dyDescent="0.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</row>
    <row r="295" spans="1:32" ht="15.75" customHeight="1" x14ac:dyDescent="0.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</row>
    <row r="296" spans="1:32" ht="15.75" customHeight="1" x14ac:dyDescent="0.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</row>
    <row r="297" spans="1:32" ht="15.75" customHeight="1" x14ac:dyDescent="0.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</row>
    <row r="298" spans="1:32" ht="15.75" customHeight="1" x14ac:dyDescent="0.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</row>
    <row r="299" spans="1:32" ht="15.75" customHeight="1" x14ac:dyDescent="0.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</row>
    <row r="300" spans="1:32" ht="15.75" customHeight="1" x14ac:dyDescent="0.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</row>
    <row r="301" spans="1:32" ht="15.75" customHeight="1" x14ac:dyDescent="0.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</row>
    <row r="302" spans="1:32" ht="15.75" customHeight="1" x14ac:dyDescent="0.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</row>
    <row r="303" spans="1:32" ht="15.75" customHeight="1" x14ac:dyDescent="0.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</row>
    <row r="304" spans="1:32" ht="15.75" customHeight="1" x14ac:dyDescent="0.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</row>
    <row r="305" spans="1:32" ht="15.75" customHeight="1" x14ac:dyDescent="0.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</row>
    <row r="306" spans="1:32" ht="15.75" customHeight="1" x14ac:dyDescent="0.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</row>
    <row r="307" spans="1:32" ht="15.75" customHeight="1" x14ac:dyDescent="0.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</row>
    <row r="308" spans="1:32" ht="15.75" customHeight="1" x14ac:dyDescent="0.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</row>
    <row r="309" spans="1:32" ht="15.75" customHeight="1" x14ac:dyDescent="0.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</row>
    <row r="310" spans="1:32" ht="15.75" customHeight="1" x14ac:dyDescent="0.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</row>
    <row r="311" spans="1:32" ht="15.75" customHeight="1" x14ac:dyDescent="0.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</row>
    <row r="312" spans="1:32" ht="15.75" customHeight="1" x14ac:dyDescent="0.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</row>
    <row r="313" spans="1:32" ht="15.75" customHeight="1" x14ac:dyDescent="0.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</row>
    <row r="314" spans="1:32" ht="15.75" customHeight="1" x14ac:dyDescent="0.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</row>
    <row r="315" spans="1:32" ht="15.75" customHeight="1" x14ac:dyDescent="0.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</row>
    <row r="316" spans="1:32" ht="15.75" customHeight="1" x14ac:dyDescent="0.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</row>
    <row r="317" spans="1:32" ht="15.75" customHeight="1" x14ac:dyDescent="0.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</row>
    <row r="318" spans="1:32" ht="15.75" customHeight="1" x14ac:dyDescent="0.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</row>
    <row r="319" spans="1:32" ht="15.75" customHeight="1" x14ac:dyDescent="0.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</row>
    <row r="320" spans="1:32" ht="15.75" customHeight="1" x14ac:dyDescent="0.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</row>
    <row r="321" spans="1:32" ht="15.75" customHeight="1" x14ac:dyDescent="0.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</row>
    <row r="322" spans="1:32" ht="15.75" customHeight="1" x14ac:dyDescent="0.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</row>
    <row r="323" spans="1:32" ht="15.75" customHeight="1" x14ac:dyDescent="0.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</row>
    <row r="324" spans="1:32" ht="15.75" customHeight="1" x14ac:dyDescent="0.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</row>
    <row r="325" spans="1:32" ht="15.75" customHeight="1" x14ac:dyDescent="0.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</row>
    <row r="326" spans="1:32" ht="15.75" customHeight="1" x14ac:dyDescent="0.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</row>
    <row r="327" spans="1:32" ht="15.75" customHeight="1" x14ac:dyDescent="0.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</row>
    <row r="328" spans="1:32" ht="15.75" customHeight="1" x14ac:dyDescent="0.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</row>
    <row r="329" spans="1:32" ht="15.75" customHeight="1" x14ac:dyDescent="0.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</row>
    <row r="330" spans="1:32" ht="15.75" customHeight="1" x14ac:dyDescent="0.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</row>
    <row r="331" spans="1:32" ht="15.75" customHeight="1" x14ac:dyDescent="0.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</row>
    <row r="332" spans="1:32" ht="15.75" customHeight="1" x14ac:dyDescent="0.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</row>
    <row r="333" spans="1:32" ht="15.75" customHeight="1" x14ac:dyDescent="0.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</row>
    <row r="334" spans="1:32" ht="15.75" customHeight="1" x14ac:dyDescent="0.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</row>
    <row r="335" spans="1:32" ht="15.75" customHeight="1" x14ac:dyDescent="0.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</row>
    <row r="336" spans="1:32" ht="15.75" customHeight="1" x14ac:dyDescent="0.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</row>
    <row r="337" spans="1:32" ht="15.75" customHeight="1" x14ac:dyDescent="0.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</row>
    <row r="338" spans="1:32" ht="15.75" customHeight="1" x14ac:dyDescent="0.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</row>
    <row r="339" spans="1:32" ht="15.75" customHeight="1" x14ac:dyDescent="0.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</row>
    <row r="340" spans="1:32" ht="15.75" customHeight="1" x14ac:dyDescent="0.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</row>
    <row r="341" spans="1:32" ht="15.75" customHeight="1" x14ac:dyDescent="0.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</row>
    <row r="342" spans="1:32" ht="15.75" customHeight="1" x14ac:dyDescent="0.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</row>
    <row r="343" spans="1:32" ht="15.75" customHeight="1" x14ac:dyDescent="0.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</row>
    <row r="344" spans="1:32" ht="15.75" customHeight="1" x14ac:dyDescent="0.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</row>
    <row r="345" spans="1:32" ht="15.75" customHeight="1" x14ac:dyDescent="0.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</row>
    <row r="346" spans="1:32" ht="15.75" customHeight="1" x14ac:dyDescent="0.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</row>
    <row r="347" spans="1:32" ht="15.75" customHeight="1" x14ac:dyDescent="0.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</row>
    <row r="348" spans="1:32" ht="15.75" customHeight="1" x14ac:dyDescent="0.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</row>
    <row r="349" spans="1:32" ht="15.75" customHeight="1" x14ac:dyDescent="0.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</row>
    <row r="350" spans="1:32" ht="15.75" customHeight="1" x14ac:dyDescent="0.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</row>
    <row r="351" spans="1:32" ht="15.75" customHeight="1" x14ac:dyDescent="0.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</row>
    <row r="352" spans="1:32" ht="15.75" customHeight="1" x14ac:dyDescent="0.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</row>
    <row r="353" spans="1:32" ht="15.75" customHeight="1" x14ac:dyDescent="0.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</row>
    <row r="354" spans="1:32" ht="15.75" customHeight="1" x14ac:dyDescent="0.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</row>
    <row r="355" spans="1:32" ht="15.75" customHeight="1" x14ac:dyDescent="0.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</row>
    <row r="356" spans="1:32" ht="15.75" customHeight="1" x14ac:dyDescent="0.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</row>
    <row r="357" spans="1:32" ht="15.75" customHeight="1" x14ac:dyDescent="0.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</row>
    <row r="358" spans="1:32" ht="15.75" customHeight="1" x14ac:dyDescent="0.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</row>
    <row r="359" spans="1:32" ht="15.75" customHeight="1" x14ac:dyDescent="0.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</row>
    <row r="360" spans="1:32" ht="15.75" customHeight="1" x14ac:dyDescent="0.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</row>
    <row r="361" spans="1:32" ht="15.75" customHeight="1" x14ac:dyDescent="0.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</row>
    <row r="362" spans="1:32" ht="15.75" customHeight="1" x14ac:dyDescent="0.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</row>
    <row r="363" spans="1:32" ht="15.75" customHeight="1" x14ac:dyDescent="0.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</row>
    <row r="364" spans="1:32" ht="15.75" customHeight="1" x14ac:dyDescent="0.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</row>
    <row r="365" spans="1:32" ht="15.75" customHeight="1" x14ac:dyDescent="0.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</row>
    <row r="366" spans="1:32" ht="15.75" customHeight="1" x14ac:dyDescent="0.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</row>
    <row r="367" spans="1:32" ht="15.75" customHeight="1" x14ac:dyDescent="0.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</row>
    <row r="368" spans="1:32" ht="15.75" customHeight="1" x14ac:dyDescent="0.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</row>
    <row r="369" spans="1:32" ht="15.75" customHeight="1" x14ac:dyDescent="0.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</row>
    <row r="370" spans="1:32" ht="15.75" customHeight="1" x14ac:dyDescent="0.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</row>
    <row r="371" spans="1:32" ht="15.75" customHeight="1" x14ac:dyDescent="0.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</row>
    <row r="372" spans="1:32" ht="15.75" customHeight="1" x14ac:dyDescent="0.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</row>
    <row r="373" spans="1:32" ht="15.75" customHeight="1" x14ac:dyDescent="0.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</row>
    <row r="374" spans="1:32" ht="15.75" customHeight="1" x14ac:dyDescent="0.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</row>
    <row r="375" spans="1:32" ht="15.75" customHeight="1" x14ac:dyDescent="0.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</row>
    <row r="376" spans="1:32" ht="15.75" customHeight="1" x14ac:dyDescent="0.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</row>
    <row r="377" spans="1:32" ht="15.75" customHeight="1" x14ac:dyDescent="0.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</row>
    <row r="378" spans="1:32" ht="15.75" customHeight="1" x14ac:dyDescent="0.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</row>
    <row r="379" spans="1:32" ht="15.75" customHeight="1" x14ac:dyDescent="0.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</row>
    <row r="380" spans="1:32" ht="15.75" customHeight="1" x14ac:dyDescent="0.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</row>
    <row r="381" spans="1:32" ht="15.75" customHeight="1" x14ac:dyDescent="0.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</row>
    <row r="382" spans="1:32" ht="15.75" customHeight="1" x14ac:dyDescent="0.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</row>
    <row r="383" spans="1:32" ht="15.75" customHeight="1" x14ac:dyDescent="0.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</row>
    <row r="384" spans="1:32" ht="15.75" customHeight="1" x14ac:dyDescent="0.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</row>
    <row r="385" spans="1:32" ht="15.75" customHeight="1" x14ac:dyDescent="0.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</row>
    <row r="386" spans="1:32" ht="15.75" customHeight="1" x14ac:dyDescent="0.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</row>
    <row r="387" spans="1:32" ht="15.75" customHeight="1" x14ac:dyDescent="0.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</row>
    <row r="388" spans="1:32" ht="15.75" customHeight="1" x14ac:dyDescent="0.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</row>
    <row r="389" spans="1:32" ht="15.75" customHeight="1" x14ac:dyDescent="0.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</row>
    <row r="390" spans="1:32" ht="15.75" customHeight="1" x14ac:dyDescent="0.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</row>
    <row r="391" spans="1:32" ht="15.75" customHeight="1" x14ac:dyDescent="0.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</row>
    <row r="392" spans="1:32" ht="15.75" customHeight="1" x14ac:dyDescent="0.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</row>
    <row r="393" spans="1:32" ht="15.75" customHeight="1" x14ac:dyDescent="0.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</row>
    <row r="394" spans="1:32" ht="15.75" customHeight="1" x14ac:dyDescent="0.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</row>
    <row r="395" spans="1:32" ht="15.75" customHeight="1" x14ac:dyDescent="0.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</row>
    <row r="396" spans="1:32" ht="15.75" customHeight="1" x14ac:dyDescent="0.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</row>
    <row r="397" spans="1:32" ht="15.75" customHeight="1" x14ac:dyDescent="0.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</row>
    <row r="398" spans="1:32" ht="15.75" customHeight="1" x14ac:dyDescent="0.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</row>
    <row r="399" spans="1:32" ht="15.75" customHeight="1" x14ac:dyDescent="0.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</row>
    <row r="400" spans="1:32" ht="15.75" customHeight="1" x14ac:dyDescent="0.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</row>
    <row r="401" spans="1:32" ht="15.75" customHeight="1" x14ac:dyDescent="0.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</row>
    <row r="402" spans="1:32" ht="15.75" customHeight="1" x14ac:dyDescent="0.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</row>
    <row r="403" spans="1:32" ht="15.75" customHeight="1" x14ac:dyDescent="0.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</row>
    <row r="404" spans="1:32" ht="15.75" customHeight="1" x14ac:dyDescent="0.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</row>
    <row r="405" spans="1:32" ht="15.75" customHeight="1" x14ac:dyDescent="0.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</row>
    <row r="406" spans="1:32" ht="15.75" customHeight="1" x14ac:dyDescent="0.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</row>
    <row r="407" spans="1:32" ht="15.75" customHeight="1" x14ac:dyDescent="0.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</row>
    <row r="408" spans="1:32" ht="15.75" customHeight="1" x14ac:dyDescent="0.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</row>
    <row r="409" spans="1:32" ht="15.75" customHeight="1" x14ac:dyDescent="0.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</row>
    <row r="410" spans="1:32" ht="15.75" customHeight="1" x14ac:dyDescent="0.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</row>
    <row r="411" spans="1:32" ht="15.75" customHeight="1" x14ac:dyDescent="0.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</row>
    <row r="412" spans="1:32" ht="15.75" customHeight="1" x14ac:dyDescent="0.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</row>
    <row r="413" spans="1:32" ht="15.75" customHeight="1" x14ac:dyDescent="0.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</row>
    <row r="414" spans="1:32" ht="15.75" customHeight="1" x14ac:dyDescent="0.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</row>
    <row r="415" spans="1:32" ht="15.75" customHeight="1" x14ac:dyDescent="0.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</row>
    <row r="416" spans="1:32" ht="15.75" customHeight="1" x14ac:dyDescent="0.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</row>
    <row r="417" spans="1:32" ht="15.75" customHeight="1" x14ac:dyDescent="0.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</row>
    <row r="418" spans="1:32" ht="15.75" customHeight="1" x14ac:dyDescent="0.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</row>
    <row r="419" spans="1:32" ht="15.75" customHeight="1" x14ac:dyDescent="0.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</row>
    <row r="420" spans="1:32" ht="15.75" customHeight="1" x14ac:dyDescent="0.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</row>
    <row r="421" spans="1:32" ht="15.75" customHeight="1" x14ac:dyDescent="0.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</row>
    <row r="422" spans="1:32" ht="15.75" customHeight="1" x14ac:dyDescent="0.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</row>
    <row r="423" spans="1:32" ht="15.75" customHeight="1" x14ac:dyDescent="0.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</row>
    <row r="424" spans="1:32" ht="15.75" customHeight="1" x14ac:dyDescent="0.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</row>
    <row r="425" spans="1:32" ht="15.75" customHeight="1" x14ac:dyDescent="0.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</row>
    <row r="426" spans="1:32" ht="15.75" customHeight="1" x14ac:dyDescent="0.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</row>
    <row r="427" spans="1:32" ht="15.75" customHeight="1" x14ac:dyDescent="0.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</row>
    <row r="428" spans="1:32" ht="15.75" customHeight="1" x14ac:dyDescent="0.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</row>
    <row r="429" spans="1:32" ht="15.75" customHeight="1" x14ac:dyDescent="0.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</row>
    <row r="430" spans="1:32" ht="15.75" customHeight="1" x14ac:dyDescent="0.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</row>
    <row r="431" spans="1:32" ht="15.75" customHeight="1" x14ac:dyDescent="0.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</row>
    <row r="432" spans="1:32" ht="15.75" customHeight="1" x14ac:dyDescent="0.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</row>
    <row r="433" spans="1:32" ht="15.75" customHeight="1" x14ac:dyDescent="0.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</row>
    <row r="434" spans="1:32" ht="15.75" customHeight="1" x14ac:dyDescent="0.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</row>
    <row r="435" spans="1:32" ht="15.75" customHeight="1" x14ac:dyDescent="0.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</row>
    <row r="436" spans="1:32" ht="15.75" customHeight="1" x14ac:dyDescent="0.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</row>
    <row r="437" spans="1:32" ht="15.75" customHeight="1" x14ac:dyDescent="0.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</row>
    <row r="438" spans="1:32" ht="15.75" customHeight="1" x14ac:dyDescent="0.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</row>
    <row r="439" spans="1:32" ht="15.75" customHeight="1" x14ac:dyDescent="0.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</row>
    <row r="440" spans="1:32" ht="15.75" customHeight="1" x14ac:dyDescent="0.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</row>
    <row r="441" spans="1:32" ht="15.75" customHeight="1" x14ac:dyDescent="0.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</row>
    <row r="442" spans="1:32" ht="15.75" customHeight="1" x14ac:dyDescent="0.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</row>
    <row r="443" spans="1:32" ht="15.75" customHeight="1" x14ac:dyDescent="0.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</row>
    <row r="444" spans="1:32" ht="15.75" customHeight="1" x14ac:dyDescent="0.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</row>
    <row r="445" spans="1:32" ht="15.75" customHeight="1" x14ac:dyDescent="0.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</row>
    <row r="446" spans="1:32" ht="15.75" customHeight="1" x14ac:dyDescent="0.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</row>
    <row r="447" spans="1:32" ht="15.75" customHeight="1" x14ac:dyDescent="0.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</row>
    <row r="448" spans="1:32" ht="15.75" customHeight="1" x14ac:dyDescent="0.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</row>
    <row r="449" spans="1:32" ht="15.75" customHeight="1" x14ac:dyDescent="0.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</row>
    <row r="450" spans="1:32" ht="15.75" customHeight="1" x14ac:dyDescent="0.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</row>
    <row r="451" spans="1:32" ht="15.75" customHeight="1" x14ac:dyDescent="0.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</row>
    <row r="452" spans="1:32" ht="15.75" customHeight="1" x14ac:dyDescent="0.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</row>
    <row r="453" spans="1:32" ht="15.75" customHeight="1" x14ac:dyDescent="0.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</row>
    <row r="454" spans="1:32" ht="15.75" customHeight="1" x14ac:dyDescent="0.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</row>
    <row r="455" spans="1:32" ht="15.75" customHeight="1" x14ac:dyDescent="0.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</row>
    <row r="456" spans="1:32" ht="15.75" customHeight="1" x14ac:dyDescent="0.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</row>
    <row r="457" spans="1:32" ht="15.75" customHeight="1" x14ac:dyDescent="0.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</row>
    <row r="458" spans="1:32" ht="15.75" customHeight="1" x14ac:dyDescent="0.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</row>
    <row r="459" spans="1:32" ht="15.75" customHeight="1" x14ac:dyDescent="0.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</row>
    <row r="460" spans="1:32" ht="15.75" customHeight="1" x14ac:dyDescent="0.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</row>
    <row r="461" spans="1:32" ht="15.75" customHeight="1" x14ac:dyDescent="0.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</row>
    <row r="462" spans="1:32" ht="15.75" customHeight="1" x14ac:dyDescent="0.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</row>
    <row r="463" spans="1:32" ht="15.75" customHeight="1" x14ac:dyDescent="0.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</row>
    <row r="464" spans="1:32" ht="15.75" customHeight="1" x14ac:dyDescent="0.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</row>
    <row r="465" spans="1:32" ht="15.75" customHeight="1" x14ac:dyDescent="0.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</row>
    <row r="466" spans="1:32" ht="15.75" customHeight="1" x14ac:dyDescent="0.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</row>
    <row r="467" spans="1:32" ht="15.75" customHeight="1" x14ac:dyDescent="0.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</row>
    <row r="468" spans="1:32" ht="15.75" customHeight="1" x14ac:dyDescent="0.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</row>
    <row r="469" spans="1:32" ht="15.75" customHeight="1" x14ac:dyDescent="0.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</row>
    <row r="470" spans="1:32" ht="15.75" customHeight="1" x14ac:dyDescent="0.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</row>
    <row r="471" spans="1:32" ht="15.75" customHeight="1" x14ac:dyDescent="0.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</row>
    <row r="472" spans="1:32" ht="15.75" customHeight="1" x14ac:dyDescent="0.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</row>
    <row r="473" spans="1:32" ht="15.75" customHeight="1" x14ac:dyDescent="0.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</row>
    <row r="474" spans="1:32" ht="15.75" customHeight="1" x14ac:dyDescent="0.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</row>
    <row r="475" spans="1:32" ht="15.75" customHeight="1" x14ac:dyDescent="0.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</row>
    <row r="476" spans="1:32" ht="15.75" customHeight="1" x14ac:dyDescent="0.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</row>
    <row r="477" spans="1:32" ht="15.75" customHeight="1" x14ac:dyDescent="0.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</row>
    <row r="478" spans="1:32" ht="15.75" customHeight="1" x14ac:dyDescent="0.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</row>
    <row r="479" spans="1:32" ht="15.75" customHeight="1" x14ac:dyDescent="0.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</row>
    <row r="480" spans="1:32" ht="15.75" customHeight="1" x14ac:dyDescent="0.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</row>
    <row r="481" spans="1:32" ht="15.75" customHeight="1" x14ac:dyDescent="0.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</row>
    <row r="482" spans="1:32" ht="15.75" customHeight="1" x14ac:dyDescent="0.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</row>
    <row r="483" spans="1:32" ht="15.75" customHeight="1" x14ac:dyDescent="0.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</row>
    <row r="484" spans="1:32" ht="15.75" customHeight="1" x14ac:dyDescent="0.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</row>
    <row r="485" spans="1:32" ht="15.75" customHeight="1" x14ac:dyDescent="0.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</row>
    <row r="486" spans="1:32" ht="15.75" customHeight="1" x14ac:dyDescent="0.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</row>
    <row r="487" spans="1:32" ht="15.75" customHeight="1" x14ac:dyDescent="0.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</row>
    <row r="488" spans="1:32" ht="15.75" customHeight="1" x14ac:dyDescent="0.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</row>
    <row r="489" spans="1:32" ht="15.75" customHeight="1" x14ac:dyDescent="0.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</row>
    <row r="490" spans="1:32" ht="15.75" customHeight="1" x14ac:dyDescent="0.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</row>
    <row r="491" spans="1:32" ht="15.75" customHeight="1" x14ac:dyDescent="0.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</row>
    <row r="492" spans="1:32" ht="15.75" customHeight="1" x14ac:dyDescent="0.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</row>
    <row r="493" spans="1:32" ht="15.75" customHeight="1" x14ac:dyDescent="0.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</row>
    <row r="494" spans="1:32" ht="15.75" customHeight="1" x14ac:dyDescent="0.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</row>
    <row r="495" spans="1:32" ht="15.75" customHeight="1" x14ac:dyDescent="0.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</row>
    <row r="496" spans="1:32" ht="15.75" customHeight="1" x14ac:dyDescent="0.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</row>
    <row r="497" spans="1:32" ht="15.75" customHeight="1" x14ac:dyDescent="0.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</row>
    <row r="498" spans="1:32" ht="15.75" customHeight="1" x14ac:dyDescent="0.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</row>
    <row r="499" spans="1:32" ht="15.75" customHeight="1" x14ac:dyDescent="0.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</row>
    <row r="500" spans="1:32" ht="15.75" customHeight="1" x14ac:dyDescent="0.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</row>
    <row r="501" spans="1:32" ht="15.75" customHeight="1" x14ac:dyDescent="0.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</row>
    <row r="502" spans="1:32" ht="15.75" customHeight="1" x14ac:dyDescent="0.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</row>
    <row r="503" spans="1:32" ht="15.75" customHeight="1" x14ac:dyDescent="0.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</row>
    <row r="504" spans="1:32" ht="15.75" customHeight="1" x14ac:dyDescent="0.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</row>
    <row r="505" spans="1:32" ht="15.75" customHeight="1" x14ac:dyDescent="0.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</row>
    <row r="506" spans="1:32" ht="15.75" customHeight="1" x14ac:dyDescent="0.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</row>
    <row r="507" spans="1:32" ht="15.75" customHeight="1" x14ac:dyDescent="0.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</row>
    <row r="508" spans="1:32" ht="15.75" customHeight="1" x14ac:dyDescent="0.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</row>
    <row r="509" spans="1:32" ht="15.75" customHeight="1" x14ac:dyDescent="0.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</row>
    <row r="510" spans="1:32" ht="15.75" customHeight="1" x14ac:dyDescent="0.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</row>
    <row r="511" spans="1:32" ht="15.75" customHeight="1" x14ac:dyDescent="0.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</row>
    <row r="512" spans="1:32" ht="15.75" customHeight="1" x14ac:dyDescent="0.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</row>
    <row r="513" spans="1:32" ht="15.75" customHeight="1" x14ac:dyDescent="0.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</row>
    <row r="514" spans="1:32" ht="15.75" customHeight="1" x14ac:dyDescent="0.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</row>
    <row r="515" spans="1:32" ht="15.75" customHeight="1" x14ac:dyDescent="0.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</row>
    <row r="516" spans="1:32" ht="15.75" customHeight="1" x14ac:dyDescent="0.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</row>
    <row r="517" spans="1:32" ht="15.75" customHeight="1" x14ac:dyDescent="0.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</row>
    <row r="518" spans="1:32" ht="15.75" customHeight="1" x14ac:dyDescent="0.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</row>
    <row r="519" spans="1:32" ht="15.75" customHeight="1" x14ac:dyDescent="0.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</row>
    <row r="520" spans="1:32" ht="15.75" customHeight="1" x14ac:dyDescent="0.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</row>
    <row r="521" spans="1:32" ht="15.75" customHeight="1" x14ac:dyDescent="0.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</row>
    <row r="522" spans="1:32" ht="15.75" customHeight="1" x14ac:dyDescent="0.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</row>
    <row r="523" spans="1:32" ht="15.75" customHeight="1" x14ac:dyDescent="0.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</row>
    <row r="524" spans="1:32" ht="15.75" customHeight="1" x14ac:dyDescent="0.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</row>
    <row r="525" spans="1:32" ht="15.75" customHeight="1" x14ac:dyDescent="0.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</row>
    <row r="526" spans="1:32" ht="15.75" customHeight="1" x14ac:dyDescent="0.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</row>
    <row r="527" spans="1:32" ht="15.75" customHeight="1" x14ac:dyDescent="0.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</row>
    <row r="528" spans="1:32" ht="15.75" customHeight="1" x14ac:dyDescent="0.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</row>
    <row r="529" spans="1:32" ht="15.75" customHeight="1" x14ac:dyDescent="0.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</row>
    <row r="530" spans="1:32" ht="15.75" customHeight="1" x14ac:dyDescent="0.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</row>
    <row r="531" spans="1:32" ht="15.75" customHeight="1" x14ac:dyDescent="0.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</row>
    <row r="532" spans="1:32" ht="15.75" customHeight="1" x14ac:dyDescent="0.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</row>
    <row r="533" spans="1:32" ht="15.75" customHeight="1" x14ac:dyDescent="0.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</row>
    <row r="534" spans="1:32" ht="15.75" customHeight="1" x14ac:dyDescent="0.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</row>
    <row r="535" spans="1:32" ht="15.75" customHeight="1" x14ac:dyDescent="0.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</row>
    <row r="536" spans="1:32" ht="15.75" customHeight="1" x14ac:dyDescent="0.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</row>
    <row r="537" spans="1:32" ht="15.75" customHeight="1" x14ac:dyDescent="0.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</row>
    <row r="538" spans="1:32" ht="15.75" customHeight="1" x14ac:dyDescent="0.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</row>
    <row r="539" spans="1:32" ht="15.75" customHeight="1" x14ac:dyDescent="0.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</row>
    <row r="540" spans="1:32" ht="15.75" customHeight="1" x14ac:dyDescent="0.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</row>
    <row r="541" spans="1:32" ht="15.75" customHeight="1" x14ac:dyDescent="0.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</row>
    <row r="542" spans="1:32" ht="15.75" customHeight="1" x14ac:dyDescent="0.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</row>
    <row r="543" spans="1:32" ht="15.75" customHeight="1" x14ac:dyDescent="0.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</row>
    <row r="544" spans="1:32" ht="15.75" customHeight="1" x14ac:dyDescent="0.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</row>
    <row r="545" spans="1:32" ht="15.75" customHeight="1" x14ac:dyDescent="0.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</row>
    <row r="546" spans="1:32" ht="15.75" customHeight="1" x14ac:dyDescent="0.3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</row>
    <row r="547" spans="1:32" ht="15.75" customHeight="1" x14ac:dyDescent="0.3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</row>
    <row r="548" spans="1:32" ht="15.75" customHeight="1" x14ac:dyDescent="0.3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</row>
    <row r="549" spans="1:32" ht="15.75" customHeight="1" x14ac:dyDescent="0.3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</row>
    <row r="550" spans="1:32" ht="15.75" customHeight="1" x14ac:dyDescent="0.3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</row>
    <row r="551" spans="1:32" ht="15.75" customHeight="1" x14ac:dyDescent="0.3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</row>
    <row r="552" spans="1:32" ht="15.75" customHeight="1" x14ac:dyDescent="0.3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</row>
    <row r="553" spans="1:32" ht="15.75" customHeight="1" x14ac:dyDescent="0.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</row>
    <row r="554" spans="1:32" ht="15.75" customHeight="1" x14ac:dyDescent="0.3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</row>
    <row r="555" spans="1:32" ht="15.75" customHeight="1" x14ac:dyDescent="0.3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</row>
    <row r="556" spans="1:32" ht="15.75" customHeight="1" x14ac:dyDescent="0.3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</row>
    <row r="557" spans="1:32" ht="15.75" customHeight="1" x14ac:dyDescent="0.3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</row>
    <row r="558" spans="1:32" ht="15.75" customHeight="1" x14ac:dyDescent="0.3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</row>
    <row r="559" spans="1:32" ht="15.75" customHeight="1" x14ac:dyDescent="0.3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</row>
    <row r="560" spans="1:32" ht="15.75" customHeight="1" x14ac:dyDescent="0.3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</row>
    <row r="561" spans="1:32" ht="15.75" customHeight="1" x14ac:dyDescent="0.3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</row>
    <row r="562" spans="1:32" ht="15.75" customHeight="1" x14ac:dyDescent="0.3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</row>
    <row r="563" spans="1:32" ht="15.75" customHeight="1" x14ac:dyDescent="0.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</row>
    <row r="564" spans="1:32" ht="15.75" customHeight="1" x14ac:dyDescent="0.3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</row>
    <row r="565" spans="1:32" ht="15.75" customHeight="1" x14ac:dyDescent="0.3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</row>
    <row r="566" spans="1:32" ht="15.75" customHeight="1" x14ac:dyDescent="0.3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</row>
    <row r="567" spans="1:32" ht="15.75" customHeight="1" x14ac:dyDescent="0.3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</row>
    <row r="568" spans="1:32" ht="15.75" customHeight="1" x14ac:dyDescent="0.3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</row>
    <row r="569" spans="1:32" ht="15.75" customHeight="1" x14ac:dyDescent="0.3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</row>
    <row r="570" spans="1:32" ht="15.75" customHeight="1" x14ac:dyDescent="0.3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</row>
    <row r="571" spans="1:32" ht="15.75" customHeight="1" x14ac:dyDescent="0.3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</row>
    <row r="572" spans="1:32" ht="15.75" customHeight="1" x14ac:dyDescent="0.3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</row>
    <row r="573" spans="1:32" ht="15.75" customHeight="1" x14ac:dyDescent="0.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</row>
    <row r="574" spans="1:32" ht="15.75" customHeight="1" x14ac:dyDescent="0.3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</row>
    <row r="575" spans="1:32" ht="15.75" customHeight="1" x14ac:dyDescent="0.3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</row>
    <row r="576" spans="1:32" ht="15.75" customHeight="1" x14ac:dyDescent="0.3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</row>
    <row r="577" spans="1:32" ht="15.75" customHeight="1" x14ac:dyDescent="0.3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</row>
    <row r="578" spans="1:32" ht="15.75" customHeight="1" x14ac:dyDescent="0.3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</row>
    <row r="579" spans="1:32" ht="15.75" customHeight="1" x14ac:dyDescent="0.3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</row>
    <row r="580" spans="1:32" ht="15.75" customHeight="1" x14ac:dyDescent="0.3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</row>
    <row r="581" spans="1:32" ht="15.75" customHeight="1" x14ac:dyDescent="0.3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</row>
    <row r="582" spans="1:32" ht="15.75" customHeight="1" x14ac:dyDescent="0.3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</row>
    <row r="583" spans="1:32" ht="15.75" customHeight="1" x14ac:dyDescent="0.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</row>
    <row r="584" spans="1:32" ht="15.75" customHeight="1" x14ac:dyDescent="0.3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</row>
    <row r="585" spans="1:32" ht="15.75" customHeight="1" x14ac:dyDescent="0.3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</row>
    <row r="586" spans="1:32" ht="15.75" customHeight="1" x14ac:dyDescent="0.3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</row>
    <row r="587" spans="1:32" ht="15.75" customHeight="1" x14ac:dyDescent="0.3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</row>
    <row r="588" spans="1:32" ht="15.75" customHeight="1" x14ac:dyDescent="0.3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</row>
    <row r="589" spans="1:32" ht="15.75" customHeight="1" x14ac:dyDescent="0.3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</row>
    <row r="590" spans="1:32" ht="15.75" customHeight="1" x14ac:dyDescent="0.3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</row>
    <row r="591" spans="1:32" ht="15.75" customHeight="1" x14ac:dyDescent="0.3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</row>
    <row r="592" spans="1:32" ht="15.75" customHeight="1" x14ac:dyDescent="0.3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</row>
    <row r="593" spans="1:32" ht="15.75" customHeight="1" x14ac:dyDescent="0.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</row>
    <row r="594" spans="1:32" ht="15.75" customHeight="1" x14ac:dyDescent="0.3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</row>
    <row r="595" spans="1:32" ht="15.75" customHeight="1" x14ac:dyDescent="0.3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</row>
    <row r="596" spans="1:32" ht="15.75" customHeight="1" x14ac:dyDescent="0.3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</row>
    <row r="597" spans="1:32" ht="15.75" customHeight="1" x14ac:dyDescent="0.3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</row>
    <row r="598" spans="1:32" ht="15.75" customHeight="1" x14ac:dyDescent="0.3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</row>
    <row r="599" spans="1:32" ht="15.75" customHeight="1" x14ac:dyDescent="0.3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</row>
    <row r="600" spans="1:32" ht="15.75" customHeight="1" x14ac:dyDescent="0.3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</row>
    <row r="601" spans="1:32" ht="15.75" customHeight="1" x14ac:dyDescent="0.3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</row>
    <row r="602" spans="1:32" ht="15.75" customHeight="1" x14ac:dyDescent="0.3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</row>
    <row r="603" spans="1:32" ht="15.75" customHeight="1" x14ac:dyDescent="0.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</row>
    <row r="604" spans="1:32" ht="15.75" customHeight="1" x14ac:dyDescent="0.3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</row>
    <row r="605" spans="1:32" ht="15.75" customHeight="1" x14ac:dyDescent="0.3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</row>
    <row r="606" spans="1:32" ht="15.75" customHeight="1" x14ac:dyDescent="0.3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</row>
    <row r="607" spans="1:32" ht="15.75" customHeight="1" x14ac:dyDescent="0.3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</row>
    <row r="608" spans="1:32" ht="15.75" customHeight="1" x14ac:dyDescent="0.3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</row>
    <row r="609" spans="1:32" ht="15.75" customHeight="1" x14ac:dyDescent="0.3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</row>
    <row r="610" spans="1:32" ht="15.75" customHeight="1" x14ac:dyDescent="0.3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</row>
    <row r="611" spans="1:32" ht="15.75" customHeight="1" x14ac:dyDescent="0.3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</row>
    <row r="612" spans="1:32" ht="15.75" customHeight="1" x14ac:dyDescent="0.3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</row>
    <row r="613" spans="1:32" ht="15.75" customHeight="1" x14ac:dyDescent="0.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</row>
    <row r="614" spans="1:32" ht="15.75" customHeight="1" x14ac:dyDescent="0.3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</row>
    <row r="615" spans="1:32" ht="15.75" customHeight="1" x14ac:dyDescent="0.3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</row>
    <row r="616" spans="1:32" ht="15.75" customHeight="1" x14ac:dyDescent="0.3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</row>
    <row r="617" spans="1:32" ht="15.75" customHeight="1" x14ac:dyDescent="0.3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</row>
    <row r="618" spans="1:32" ht="15.75" customHeight="1" x14ac:dyDescent="0.3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</row>
    <row r="619" spans="1:32" ht="15.75" customHeight="1" x14ac:dyDescent="0.3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</row>
    <row r="620" spans="1:32" ht="15.75" customHeight="1" x14ac:dyDescent="0.3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</row>
    <row r="621" spans="1:32" ht="15.75" customHeight="1" x14ac:dyDescent="0.3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</row>
    <row r="622" spans="1:32" ht="15.75" customHeight="1" x14ac:dyDescent="0.3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</row>
    <row r="623" spans="1:32" ht="15.75" customHeight="1" x14ac:dyDescent="0.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</row>
    <row r="624" spans="1:32" ht="15.75" customHeight="1" x14ac:dyDescent="0.3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</row>
    <row r="625" spans="1:32" ht="15.75" customHeight="1" x14ac:dyDescent="0.3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</row>
    <row r="626" spans="1:32" ht="15.75" customHeight="1" x14ac:dyDescent="0.3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</row>
    <row r="627" spans="1:32" ht="15.75" customHeight="1" x14ac:dyDescent="0.3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</row>
    <row r="628" spans="1:32" ht="15.75" customHeight="1" x14ac:dyDescent="0.3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</row>
    <row r="629" spans="1:32" ht="15.75" customHeight="1" x14ac:dyDescent="0.3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</row>
    <row r="630" spans="1:32" ht="15.75" customHeight="1" x14ac:dyDescent="0.3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</row>
    <row r="631" spans="1:32" ht="15.75" customHeight="1" x14ac:dyDescent="0.3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</row>
    <row r="632" spans="1:32" ht="15.75" customHeight="1" x14ac:dyDescent="0.3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</row>
    <row r="633" spans="1:32" ht="15.75" customHeight="1" x14ac:dyDescent="0.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</row>
    <row r="634" spans="1:32" ht="15.75" customHeight="1" x14ac:dyDescent="0.3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</row>
    <row r="635" spans="1:32" ht="15.75" customHeight="1" x14ac:dyDescent="0.3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</row>
    <row r="636" spans="1:32" ht="15.75" customHeight="1" x14ac:dyDescent="0.3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</row>
    <row r="637" spans="1:32" ht="15.75" customHeight="1" x14ac:dyDescent="0.3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</row>
    <row r="638" spans="1:32" ht="15.75" customHeight="1" x14ac:dyDescent="0.3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</row>
    <row r="639" spans="1:32" ht="15.75" customHeight="1" x14ac:dyDescent="0.3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</row>
    <row r="640" spans="1:32" ht="15.75" customHeight="1" x14ac:dyDescent="0.3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</row>
    <row r="641" spans="1:32" ht="15.75" customHeight="1" x14ac:dyDescent="0.3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</row>
    <row r="642" spans="1:32" ht="15.75" customHeight="1" x14ac:dyDescent="0.3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</row>
    <row r="643" spans="1:32" ht="15.75" customHeight="1" x14ac:dyDescent="0.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</row>
    <row r="644" spans="1:32" ht="15.75" customHeight="1" x14ac:dyDescent="0.3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</row>
    <row r="645" spans="1:32" ht="15.75" customHeight="1" x14ac:dyDescent="0.3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</row>
    <row r="646" spans="1:32" ht="15.75" customHeight="1" x14ac:dyDescent="0.3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</row>
    <row r="647" spans="1:32" ht="15.75" customHeight="1" x14ac:dyDescent="0.3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</row>
    <row r="648" spans="1:32" ht="15.75" customHeight="1" x14ac:dyDescent="0.3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</row>
    <row r="649" spans="1:32" ht="15.75" customHeight="1" x14ac:dyDescent="0.3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</row>
    <row r="650" spans="1:32" ht="15.75" customHeight="1" x14ac:dyDescent="0.3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</row>
    <row r="651" spans="1:32" ht="15.75" customHeight="1" x14ac:dyDescent="0.3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</row>
    <row r="652" spans="1:32" ht="15.75" customHeight="1" x14ac:dyDescent="0.3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</row>
    <row r="653" spans="1:32" ht="15.75" customHeight="1" x14ac:dyDescent="0.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</row>
    <row r="654" spans="1:32" ht="15.75" customHeight="1" x14ac:dyDescent="0.3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</row>
    <row r="655" spans="1:32" ht="15.75" customHeight="1" x14ac:dyDescent="0.3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</row>
    <row r="656" spans="1:32" ht="15.75" customHeight="1" x14ac:dyDescent="0.3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</row>
    <row r="657" spans="1:32" ht="15.75" customHeight="1" x14ac:dyDescent="0.3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</row>
    <row r="658" spans="1:32" ht="15.75" customHeight="1" x14ac:dyDescent="0.3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</row>
    <row r="659" spans="1:32" ht="15.75" customHeight="1" x14ac:dyDescent="0.3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</row>
    <row r="660" spans="1:32" ht="15.75" customHeight="1" x14ac:dyDescent="0.3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</row>
    <row r="661" spans="1:32" ht="15.75" customHeight="1" x14ac:dyDescent="0.3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</row>
    <row r="662" spans="1:32" ht="15.75" customHeight="1" x14ac:dyDescent="0.3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</row>
    <row r="663" spans="1:32" ht="15.75" customHeight="1" x14ac:dyDescent="0.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</row>
    <row r="664" spans="1:32" ht="15.75" customHeight="1" x14ac:dyDescent="0.3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</row>
    <row r="665" spans="1:32" ht="15.75" customHeight="1" x14ac:dyDescent="0.3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</row>
    <row r="666" spans="1:32" ht="15.75" customHeight="1" x14ac:dyDescent="0.3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</row>
    <row r="667" spans="1:32" ht="15.75" customHeight="1" x14ac:dyDescent="0.3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</row>
    <row r="668" spans="1:32" ht="15.75" customHeight="1" x14ac:dyDescent="0.3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</row>
    <row r="669" spans="1:32" ht="15.75" customHeight="1" x14ac:dyDescent="0.3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</row>
    <row r="670" spans="1:32" ht="15.75" customHeight="1" x14ac:dyDescent="0.3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</row>
    <row r="671" spans="1:32" ht="15.75" customHeight="1" x14ac:dyDescent="0.3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</row>
    <row r="672" spans="1:32" ht="15.75" customHeight="1" x14ac:dyDescent="0.3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</row>
    <row r="673" spans="1:32" ht="15.75" customHeight="1" x14ac:dyDescent="0.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</row>
    <row r="674" spans="1:32" ht="15.75" customHeight="1" x14ac:dyDescent="0.3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</row>
    <row r="675" spans="1:32" ht="15.75" customHeight="1" x14ac:dyDescent="0.3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</row>
    <row r="676" spans="1:32" ht="15.75" customHeight="1" x14ac:dyDescent="0.3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</row>
    <row r="677" spans="1:32" ht="15.75" customHeight="1" x14ac:dyDescent="0.3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</row>
    <row r="678" spans="1:32" ht="15.75" customHeight="1" x14ac:dyDescent="0.3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</row>
    <row r="679" spans="1:32" ht="15.75" customHeight="1" x14ac:dyDescent="0.3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</row>
    <row r="680" spans="1:32" ht="15.75" customHeight="1" x14ac:dyDescent="0.3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</row>
    <row r="681" spans="1:32" ht="15.75" customHeight="1" x14ac:dyDescent="0.3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</row>
    <row r="682" spans="1:32" ht="15.75" customHeight="1" x14ac:dyDescent="0.3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</row>
    <row r="683" spans="1:32" ht="15.75" customHeight="1" x14ac:dyDescent="0.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</row>
    <row r="684" spans="1:32" ht="15.75" customHeight="1" x14ac:dyDescent="0.3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</row>
    <row r="685" spans="1:32" ht="15.75" customHeight="1" x14ac:dyDescent="0.3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</row>
    <row r="686" spans="1:32" ht="15.75" customHeight="1" x14ac:dyDescent="0.3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</row>
    <row r="687" spans="1:32" ht="15.75" customHeight="1" x14ac:dyDescent="0.3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</row>
    <row r="688" spans="1:32" ht="15.75" customHeight="1" x14ac:dyDescent="0.3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</row>
    <row r="689" spans="1:32" ht="15.75" customHeight="1" x14ac:dyDescent="0.3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</row>
    <row r="690" spans="1:32" ht="15.75" customHeight="1" x14ac:dyDescent="0.3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</row>
    <row r="691" spans="1:32" ht="15.75" customHeight="1" x14ac:dyDescent="0.3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</row>
    <row r="692" spans="1:32" ht="15.75" customHeight="1" x14ac:dyDescent="0.3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</row>
    <row r="693" spans="1:32" ht="15.75" customHeight="1" x14ac:dyDescent="0.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</row>
    <row r="694" spans="1:32" ht="15.75" customHeight="1" x14ac:dyDescent="0.3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</row>
    <row r="695" spans="1:32" ht="15.75" customHeight="1" x14ac:dyDescent="0.3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</row>
    <row r="696" spans="1:32" ht="15.75" customHeight="1" x14ac:dyDescent="0.3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</row>
    <row r="697" spans="1:32" ht="15.75" customHeight="1" x14ac:dyDescent="0.3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</row>
    <row r="698" spans="1:32" ht="15.75" customHeight="1" x14ac:dyDescent="0.3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</row>
    <row r="699" spans="1:32" ht="15.75" customHeight="1" x14ac:dyDescent="0.3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</row>
    <row r="700" spans="1:32" ht="15.75" customHeight="1" x14ac:dyDescent="0.3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</row>
    <row r="701" spans="1:32" ht="15.75" customHeight="1" x14ac:dyDescent="0.3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</row>
    <row r="702" spans="1:32" ht="15.75" customHeight="1" x14ac:dyDescent="0.3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</row>
    <row r="703" spans="1:32" ht="15.75" customHeight="1" x14ac:dyDescent="0.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</row>
    <row r="704" spans="1:32" ht="15.75" customHeight="1" x14ac:dyDescent="0.3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</row>
    <row r="705" spans="1:32" ht="15.75" customHeight="1" x14ac:dyDescent="0.3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</row>
    <row r="706" spans="1:32" ht="15.75" customHeight="1" x14ac:dyDescent="0.3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</row>
    <row r="707" spans="1:32" ht="15.75" customHeight="1" x14ac:dyDescent="0.3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</row>
    <row r="708" spans="1:32" ht="15.75" customHeight="1" x14ac:dyDescent="0.3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</row>
    <row r="709" spans="1:32" ht="15.75" customHeight="1" x14ac:dyDescent="0.3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</row>
    <row r="710" spans="1:32" ht="15.75" customHeight="1" x14ac:dyDescent="0.3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</row>
    <row r="711" spans="1:32" ht="15.75" customHeight="1" x14ac:dyDescent="0.3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</row>
    <row r="712" spans="1:32" ht="15.75" customHeight="1" x14ac:dyDescent="0.3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</row>
    <row r="713" spans="1:32" ht="15.75" customHeight="1" x14ac:dyDescent="0.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</row>
    <row r="714" spans="1:32" ht="15.75" customHeight="1" x14ac:dyDescent="0.3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</row>
    <row r="715" spans="1:32" ht="15.75" customHeight="1" x14ac:dyDescent="0.3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</row>
    <row r="716" spans="1:32" ht="15.75" customHeight="1" x14ac:dyDescent="0.3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</row>
    <row r="717" spans="1:32" ht="15.75" customHeight="1" x14ac:dyDescent="0.3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</row>
    <row r="718" spans="1:32" ht="15.75" customHeight="1" x14ac:dyDescent="0.3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</row>
    <row r="719" spans="1:32" ht="15.75" customHeight="1" x14ac:dyDescent="0.3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</row>
    <row r="720" spans="1:32" ht="15.75" customHeight="1" x14ac:dyDescent="0.3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</row>
    <row r="721" spans="1:32" ht="15.75" customHeight="1" x14ac:dyDescent="0.3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</row>
    <row r="722" spans="1:32" ht="15.75" customHeight="1" x14ac:dyDescent="0.3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</row>
    <row r="723" spans="1:32" ht="15.75" customHeight="1" x14ac:dyDescent="0.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</row>
    <row r="724" spans="1:32" ht="15.75" customHeight="1" x14ac:dyDescent="0.3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</row>
    <row r="725" spans="1:32" ht="15.75" customHeight="1" x14ac:dyDescent="0.3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</row>
    <row r="726" spans="1:32" ht="15.75" customHeight="1" x14ac:dyDescent="0.3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</row>
    <row r="727" spans="1:32" ht="15.75" customHeight="1" x14ac:dyDescent="0.3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</row>
    <row r="728" spans="1:32" ht="15.75" customHeight="1" x14ac:dyDescent="0.3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</row>
    <row r="729" spans="1:32" ht="15.75" customHeight="1" x14ac:dyDescent="0.3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</row>
    <row r="730" spans="1:32" ht="15.75" customHeight="1" x14ac:dyDescent="0.3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</row>
    <row r="731" spans="1:32" ht="15.75" customHeight="1" x14ac:dyDescent="0.3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</row>
    <row r="732" spans="1:32" ht="15.75" customHeight="1" x14ac:dyDescent="0.3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</row>
    <row r="733" spans="1:32" ht="15.75" customHeight="1" x14ac:dyDescent="0.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</row>
    <row r="734" spans="1:32" ht="15.75" customHeight="1" x14ac:dyDescent="0.3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</row>
    <row r="735" spans="1:32" ht="15.75" customHeight="1" x14ac:dyDescent="0.3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</row>
    <row r="736" spans="1:32" ht="15.75" customHeight="1" x14ac:dyDescent="0.3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</row>
    <row r="737" spans="1:32" ht="15.75" customHeight="1" x14ac:dyDescent="0.3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</row>
    <row r="738" spans="1:32" ht="15.75" customHeight="1" x14ac:dyDescent="0.3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</row>
    <row r="739" spans="1:32" ht="15.75" customHeight="1" x14ac:dyDescent="0.3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</row>
    <row r="740" spans="1:32" ht="15.75" customHeight="1" x14ac:dyDescent="0.3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</row>
    <row r="741" spans="1:32" ht="15.75" customHeight="1" x14ac:dyDescent="0.3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</row>
    <row r="742" spans="1:32" ht="15.75" customHeight="1" x14ac:dyDescent="0.3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</row>
    <row r="743" spans="1:32" ht="15.75" customHeight="1" x14ac:dyDescent="0.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</row>
    <row r="744" spans="1:32" ht="15.75" customHeight="1" x14ac:dyDescent="0.3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</row>
    <row r="745" spans="1:32" ht="15.75" customHeight="1" x14ac:dyDescent="0.3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</row>
    <row r="746" spans="1:32" ht="15.75" customHeight="1" x14ac:dyDescent="0.3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</row>
    <row r="747" spans="1:32" ht="15.75" customHeight="1" x14ac:dyDescent="0.3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</row>
    <row r="748" spans="1:32" ht="15.75" customHeight="1" x14ac:dyDescent="0.3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</row>
    <row r="749" spans="1:32" ht="15.75" customHeight="1" x14ac:dyDescent="0.3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</row>
    <row r="750" spans="1:32" ht="15.75" customHeight="1" x14ac:dyDescent="0.3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</row>
    <row r="751" spans="1:32" ht="15.75" customHeight="1" x14ac:dyDescent="0.3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</row>
    <row r="752" spans="1:32" ht="15.75" customHeight="1" x14ac:dyDescent="0.3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</row>
    <row r="753" spans="1:32" ht="15.75" customHeight="1" x14ac:dyDescent="0.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</row>
    <row r="754" spans="1:32" ht="15.75" customHeight="1" x14ac:dyDescent="0.3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</row>
    <row r="755" spans="1:32" ht="15.75" customHeight="1" x14ac:dyDescent="0.3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</row>
    <row r="756" spans="1:32" ht="15.75" customHeight="1" x14ac:dyDescent="0.3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</row>
    <row r="757" spans="1:32" ht="15.75" customHeight="1" x14ac:dyDescent="0.3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</row>
    <row r="758" spans="1:32" ht="15.75" customHeight="1" x14ac:dyDescent="0.3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</row>
    <row r="759" spans="1:32" ht="15.75" customHeight="1" x14ac:dyDescent="0.3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</row>
    <row r="760" spans="1:32" ht="15.75" customHeight="1" x14ac:dyDescent="0.3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</row>
    <row r="761" spans="1:32" ht="15.75" customHeight="1" x14ac:dyDescent="0.3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</row>
    <row r="762" spans="1:32" ht="15.75" customHeight="1" x14ac:dyDescent="0.3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</row>
    <row r="763" spans="1:32" ht="15.75" customHeight="1" x14ac:dyDescent="0.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</row>
    <row r="764" spans="1:32" ht="15.75" customHeight="1" x14ac:dyDescent="0.3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</row>
    <row r="765" spans="1:32" ht="15.75" customHeight="1" x14ac:dyDescent="0.3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</row>
    <row r="766" spans="1:32" ht="15.75" customHeight="1" x14ac:dyDescent="0.3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</row>
    <row r="767" spans="1:32" ht="15.75" customHeight="1" x14ac:dyDescent="0.3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</row>
    <row r="768" spans="1:32" ht="15.75" customHeight="1" x14ac:dyDescent="0.3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</row>
    <row r="769" spans="1:32" ht="15.75" customHeight="1" x14ac:dyDescent="0.3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</row>
    <row r="770" spans="1:32" ht="15.75" customHeight="1" x14ac:dyDescent="0.3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</row>
    <row r="771" spans="1:32" ht="15.75" customHeight="1" x14ac:dyDescent="0.3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</row>
    <row r="772" spans="1:32" ht="15.75" customHeight="1" x14ac:dyDescent="0.3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</row>
    <row r="773" spans="1:32" ht="15.75" customHeight="1" x14ac:dyDescent="0.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</row>
    <row r="774" spans="1:32" ht="15.75" customHeight="1" x14ac:dyDescent="0.3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</row>
    <row r="775" spans="1:32" ht="15.75" customHeight="1" x14ac:dyDescent="0.3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</row>
    <row r="776" spans="1:32" ht="15.75" customHeight="1" x14ac:dyDescent="0.3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</row>
    <row r="777" spans="1:32" ht="15.75" customHeight="1" x14ac:dyDescent="0.3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</row>
    <row r="778" spans="1:32" ht="15.75" customHeight="1" x14ac:dyDescent="0.3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</row>
    <row r="779" spans="1:32" ht="15.75" customHeight="1" x14ac:dyDescent="0.3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</row>
    <row r="780" spans="1:32" ht="15.75" customHeight="1" x14ac:dyDescent="0.3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</row>
    <row r="781" spans="1:32" ht="15.75" customHeight="1" x14ac:dyDescent="0.3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</row>
    <row r="782" spans="1:32" ht="15.75" customHeight="1" x14ac:dyDescent="0.3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</row>
    <row r="783" spans="1:32" ht="15.75" customHeight="1" x14ac:dyDescent="0.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</row>
    <row r="784" spans="1:32" ht="15.75" customHeight="1" x14ac:dyDescent="0.3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</row>
    <row r="785" spans="1:32" ht="15.75" customHeight="1" x14ac:dyDescent="0.3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</row>
    <row r="786" spans="1:32" ht="15.75" customHeight="1" x14ac:dyDescent="0.3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</row>
    <row r="787" spans="1:32" ht="15.75" customHeight="1" x14ac:dyDescent="0.3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</row>
    <row r="788" spans="1:32" ht="15.75" customHeight="1" x14ac:dyDescent="0.3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</row>
    <row r="789" spans="1:32" ht="15.75" customHeight="1" x14ac:dyDescent="0.3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</row>
    <row r="790" spans="1:32" ht="15.75" customHeight="1" x14ac:dyDescent="0.3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</row>
    <row r="791" spans="1:32" ht="15.75" customHeight="1" x14ac:dyDescent="0.3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</row>
    <row r="792" spans="1:32" ht="15.75" customHeight="1" x14ac:dyDescent="0.3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</row>
    <row r="793" spans="1:32" ht="15.75" customHeight="1" x14ac:dyDescent="0.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</row>
    <row r="794" spans="1:32" ht="15.75" customHeight="1" x14ac:dyDescent="0.3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</row>
    <row r="795" spans="1:32" ht="15.75" customHeight="1" x14ac:dyDescent="0.3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</row>
    <row r="796" spans="1:32" ht="15.75" customHeight="1" x14ac:dyDescent="0.3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</row>
    <row r="797" spans="1:32" ht="15.75" customHeight="1" x14ac:dyDescent="0.3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</row>
    <row r="798" spans="1:32" ht="15.75" customHeight="1" x14ac:dyDescent="0.3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</row>
    <row r="799" spans="1:32" ht="15.75" customHeight="1" x14ac:dyDescent="0.3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</row>
    <row r="800" spans="1:32" ht="15.75" customHeight="1" x14ac:dyDescent="0.3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</row>
    <row r="801" spans="1:32" ht="15.75" customHeight="1" x14ac:dyDescent="0.3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</row>
    <row r="802" spans="1:32" ht="15.75" customHeight="1" x14ac:dyDescent="0.3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</row>
    <row r="803" spans="1:32" ht="15.75" customHeight="1" x14ac:dyDescent="0.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</row>
    <row r="804" spans="1:32" ht="15.75" customHeight="1" x14ac:dyDescent="0.3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</row>
    <row r="805" spans="1:32" ht="15.75" customHeight="1" x14ac:dyDescent="0.3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</row>
    <row r="806" spans="1:32" ht="15.75" customHeight="1" x14ac:dyDescent="0.3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</row>
    <row r="807" spans="1:32" ht="15.75" customHeight="1" x14ac:dyDescent="0.3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</row>
    <row r="808" spans="1:32" ht="15.75" customHeight="1" x14ac:dyDescent="0.3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</row>
    <row r="809" spans="1:32" ht="15.75" customHeight="1" x14ac:dyDescent="0.3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</row>
    <row r="810" spans="1:32" ht="15.75" customHeight="1" x14ac:dyDescent="0.3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</row>
    <row r="811" spans="1:32" ht="15.75" customHeight="1" x14ac:dyDescent="0.3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</row>
    <row r="812" spans="1:32" ht="15.75" customHeight="1" x14ac:dyDescent="0.3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</row>
    <row r="813" spans="1:32" ht="15.75" customHeight="1" x14ac:dyDescent="0.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</row>
    <row r="814" spans="1:32" ht="15.75" customHeight="1" x14ac:dyDescent="0.3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</row>
    <row r="815" spans="1:32" ht="15.75" customHeight="1" x14ac:dyDescent="0.3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</row>
    <row r="816" spans="1:32" ht="15.75" customHeight="1" x14ac:dyDescent="0.3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</row>
    <row r="817" spans="1:32" ht="15.75" customHeight="1" x14ac:dyDescent="0.3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</row>
    <row r="818" spans="1:32" ht="15.75" customHeight="1" x14ac:dyDescent="0.3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</row>
    <row r="819" spans="1:32" ht="15.75" customHeight="1" x14ac:dyDescent="0.3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</row>
    <row r="820" spans="1:32" ht="15.75" customHeight="1" x14ac:dyDescent="0.3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</row>
    <row r="821" spans="1:32" ht="15.75" customHeight="1" x14ac:dyDescent="0.3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</row>
    <row r="822" spans="1:32" ht="15.75" customHeight="1" x14ac:dyDescent="0.3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</row>
    <row r="823" spans="1:32" ht="15.75" customHeight="1" x14ac:dyDescent="0.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</row>
    <row r="824" spans="1:32" ht="15.75" customHeight="1" x14ac:dyDescent="0.3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</row>
    <row r="825" spans="1:32" ht="15.75" customHeight="1" x14ac:dyDescent="0.3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</row>
    <row r="826" spans="1:32" ht="15.75" customHeight="1" x14ac:dyDescent="0.3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</row>
    <row r="827" spans="1:32" ht="15.75" customHeight="1" x14ac:dyDescent="0.3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</row>
    <row r="828" spans="1:32" ht="15.75" customHeight="1" x14ac:dyDescent="0.3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</row>
    <row r="829" spans="1:32" ht="15.75" customHeight="1" x14ac:dyDescent="0.3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</row>
    <row r="830" spans="1:32" ht="15.75" customHeight="1" x14ac:dyDescent="0.3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</row>
    <row r="831" spans="1:32" ht="15.75" customHeight="1" x14ac:dyDescent="0.3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</row>
    <row r="832" spans="1:32" ht="15.75" customHeight="1" x14ac:dyDescent="0.3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</row>
    <row r="833" spans="1:32" ht="15.75" customHeight="1" x14ac:dyDescent="0.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</row>
    <row r="834" spans="1:32" ht="15.75" customHeight="1" x14ac:dyDescent="0.3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</row>
    <row r="835" spans="1:32" ht="15.75" customHeight="1" x14ac:dyDescent="0.3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</row>
    <row r="836" spans="1:32" ht="15.75" customHeight="1" x14ac:dyDescent="0.3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</row>
    <row r="837" spans="1:32" ht="15.75" customHeight="1" x14ac:dyDescent="0.3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</row>
    <row r="838" spans="1:32" ht="15.75" customHeight="1" x14ac:dyDescent="0.3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</row>
    <row r="839" spans="1:32" ht="15.75" customHeight="1" x14ac:dyDescent="0.3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</row>
    <row r="840" spans="1:32" ht="15.75" customHeight="1" x14ac:dyDescent="0.3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</row>
    <row r="841" spans="1:32" ht="15.75" customHeight="1" x14ac:dyDescent="0.3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</row>
    <row r="842" spans="1:32" ht="15.75" customHeight="1" x14ac:dyDescent="0.3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</row>
    <row r="843" spans="1:32" ht="15.75" customHeight="1" x14ac:dyDescent="0.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</row>
    <row r="844" spans="1:32" ht="15.75" customHeight="1" x14ac:dyDescent="0.3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</row>
    <row r="845" spans="1:32" ht="15.75" customHeight="1" x14ac:dyDescent="0.3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</row>
    <row r="846" spans="1:32" ht="15.75" customHeight="1" x14ac:dyDescent="0.3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</row>
    <row r="847" spans="1:32" ht="15.75" customHeight="1" x14ac:dyDescent="0.3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</row>
    <row r="848" spans="1:32" ht="15.75" customHeight="1" x14ac:dyDescent="0.3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</row>
    <row r="849" spans="1:32" ht="15.75" customHeight="1" x14ac:dyDescent="0.3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</row>
    <row r="850" spans="1:32" ht="15.75" customHeight="1" x14ac:dyDescent="0.3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</row>
    <row r="851" spans="1:32" ht="15.75" customHeight="1" x14ac:dyDescent="0.3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</row>
    <row r="852" spans="1:32" ht="15.75" customHeight="1" x14ac:dyDescent="0.3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</row>
    <row r="853" spans="1:32" ht="15.75" customHeight="1" x14ac:dyDescent="0.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</row>
    <row r="854" spans="1:32" ht="15.75" customHeight="1" x14ac:dyDescent="0.3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</row>
    <row r="855" spans="1:32" ht="15.75" customHeight="1" x14ac:dyDescent="0.3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</row>
    <row r="856" spans="1:32" ht="15.75" customHeight="1" x14ac:dyDescent="0.3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</row>
    <row r="857" spans="1:32" ht="15.75" customHeight="1" x14ac:dyDescent="0.3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</row>
    <row r="858" spans="1:32" ht="15.75" customHeight="1" x14ac:dyDescent="0.3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</row>
    <row r="859" spans="1:32" ht="15.75" customHeight="1" x14ac:dyDescent="0.3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</row>
    <row r="860" spans="1:32" ht="15.75" customHeight="1" x14ac:dyDescent="0.3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</row>
    <row r="861" spans="1:32" ht="15.75" customHeight="1" x14ac:dyDescent="0.3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</row>
    <row r="862" spans="1:32" ht="15.75" customHeight="1" x14ac:dyDescent="0.3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</row>
    <row r="863" spans="1:32" ht="15.75" customHeight="1" x14ac:dyDescent="0.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</row>
    <row r="864" spans="1:32" ht="15.75" customHeight="1" x14ac:dyDescent="0.3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</row>
    <row r="865" spans="1:32" ht="15.75" customHeight="1" x14ac:dyDescent="0.3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</row>
    <row r="866" spans="1:32" ht="15.75" customHeight="1" x14ac:dyDescent="0.3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</row>
    <row r="867" spans="1:32" ht="15.75" customHeight="1" x14ac:dyDescent="0.3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</row>
    <row r="868" spans="1:32" ht="15.75" customHeight="1" x14ac:dyDescent="0.3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</row>
    <row r="869" spans="1:32" ht="15.75" customHeight="1" x14ac:dyDescent="0.3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</row>
    <row r="870" spans="1:32" ht="15.75" customHeight="1" x14ac:dyDescent="0.3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</row>
    <row r="871" spans="1:32" ht="15.75" customHeight="1" x14ac:dyDescent="0.3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</row>
    <row r="872" spans="1:32" ht="15.75" customHeight="1" x14ac:dyDescent="0.3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</row>
    <row r="873" spans="1:32" ht="15.75" customHeight="1" x14ac:dyDescent="0.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</row>
    <row r="874" spans="1:32" ht="15.75" customHeight="1" x14ac:dyDescent="0.3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</row>
    <row r="875" spans="1:32" ht="15.75" customHeight="1" x14ac:dyDescent="0.3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</row>
    <row r="876" spans="1:32" ht="15.75" customHeight="1" x14ac:dyDescent="0.3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</row>
    <row r="877" spans="1:32" ht="15.75" customHeight="1" x14ac:dyDescent="0.3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</row>
    <row r="878" spans="1:32" ht="15.75" customHeight="1" x14ac:dyDescent="0.3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</row>
    <row r="879" spans="1:32" ht="15.75" customHeight="1" x14ac:dyDescent="0.3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</row>
    <row r="880" spans="1:32" ht="15.75" customHeight="1" x14ac:dyDescent="0.3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</row>
    <row r="881" spans="1:32" ht="15.75" customHeight="1" x14ac:dyDescent="0.3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</row>
    <row r="882" spans="1:32" ht="15.75" customHeight="1" x14ac:dyDescent="0.3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</row>
    <row r="883" spans="1:32" ht="15.75" customHeight="1" x14ac:dyDescent="0.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</row>
    <row r="884" spans="1:32" ht="15.75" customHeight="1" x14ac:dyDescent="0.3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</row>
    <row r="885" spans="1:32" ht="15.75" customHeight="1" x14ac:dyDescent="0.3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</row>
    <row r="886" spans="1:32" ht="15.75" customHeight="1" x14ac:dyDescent="0.3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</row>
    <row r="887" spans="1:32" ht="15.75" customHeight="1" x14ac:dyDescent="0.3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</row>
    <row r="888" spans="1:32" ht="15.75" customHeight="1" x14ac:dyDescent="0.3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</row>
    <row r="889" spans="1:32" ht="15.75" customHeight="1" x14ac:dyDescent="0.3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</row>
    <row r="890" spans="1:32" ht="15.75" customHeight="1" x14ac:dyDescent="0.3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</row>
    <row r="891" spans="1:32" ht="15.75" customHeight="1" x14ac:dyDescent="0.3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</row>
    <row r="892" spans="1:32" ht="15.75" customHeight="1" x14ac:dyDescent="0.3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</row>
    <row r="893" spans="1:32" ht="15.75" customHeight="1" x14ac:dyDescent="0.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</row>
    <row r="894" spans="1:32" ht="15.75" customHeight="1" x14ac:dyDescent="0.3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</row>
    <row r="895" spans="1:32" ht="15.75" customHeight="1" x14ac:dyDescent="0.3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</row>
    <row r="896" spans="1:32" ht="15.75" customHeight="1" x14ac:dyDescent="0.3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</row>
    <row r="897" spans="1:32" ht="15.75" customHeight="1" x14ac:dyDescent="0.3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</row>
    <row r="898" spans="1:32" ht="15.75" customHeight="1" x14ac:dyDescent="0.3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</row>
    <row r="899" spans="1:32" ht="15.75" customHeight="1" x14ac:dyDescent="0.3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</row>
    <row r="900" spans="1:32" ht="15.75" customHeight="1" x14ac:dyDescent="0.3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</row>
    <row r="901" spans="1:32" ht="15.75" customHeight="1" x14ac:dyDescent="0.3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</row>
    <row r="902" spans="1:32" ht="15.75" customHeight="1" x14ac:dyDescent="0.3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</row>
    <row r="903" spans="1:32" ht="15.75" customHeight="1" x14ac:dyDescent="0.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</row>
    <row r="904" spans="1:32" ht="15.75" customHeight="1" x14ac:dyDescent="0.3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</row>
    <row r="905" spans="1:32" ht="15.75" customHeight="1" x14ac:dyDescent="0.3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</row>
    <row r="906" spans="1:32" ht="15.75" customHeight="1" x14ac:dyDescent="0.3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</row>
    <row r="907" spans="1:32" ht="15.75" customHeight="1" x14ac:dyDescent="0.3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</row>
    <row r="908" spans="1:32" ht="15.75" customHeight="1" x14ac:dyDescent="0.3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</row>
    <row r="909" spans="1:32" ht="15.75" customHeight="1" x14ac:dyDescent="0.3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</row>
    <row r="910" spans="1:32" ht="15.75" customHeight="1" x14ac:dyDescent="0.3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</row>
    <row r="911" spans="1:32" ht="15.75" customHeight="1" x14ac:dyDescent="0.3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</row>
    <row r="912" spans="1:32" ht="15.75" customHeight="1" x14ac:dyDescent="0.3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</row>
    <row r="913" spans="1:32" ht="15.75" customHeight="1" x14ac:dyDescent="0.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</row>
    <row r="914" spans="1:32" ht="15.75" customHeight="1" x14ac:dyDescent="0.3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</row>
    <row r="915" spans="1:32" ht="15.75" customHeight="1" x14ac:dyDescent="0.3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</row>
    <row r="916" spans="1:32" ht="15.75" customHeight="1" x14ac:dyDescent="0.3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</row>
    <row r="917" spans="1:32" ht="15.75" customHeight="1" x14ac:dyDescent="0.3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</row>
    <row r="918" spans="1:32" ht="15.75" customHeight="1" x14ac:dyDescent="0.3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</row>
    <row r="919" spans="1:32" ht="15.75" customHeight="1" x14ac:dyDescent="0.3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</row>
    <row r="920" spans="1:32" ht="15.75" customHeight="1" x14ac:dyDescent="0.3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</row>
    <row r="921" spans="1:32" ht="15.75" customHeight="1" x14ac:dyDescent="0.3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</row>
    <row r="922" spans="1:32" ht="15.75" customHeight="1" x14ac:dyDescent="0.3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</row>
    <row r="923" spans="1:32" ht="15.75" customHeight="1" x14ac:dyDescent="0.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</row>
    <row r="924" spans="1:32" ht="15.75" customHeight="1" x14ac:dyDescent="0.3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</row>
    <row r="925" spans="1:32" ht="15.75" customHeight="1" x14ac:dyDescent="0.3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</row>
    <row r="926" spans="1:32" ht="15.75" customHeight="1" x14ac:dyDescent="0.3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</row>
    <row r="927" spans="1:32" ht="15.75" customHeight="1" x14ac:dyDescent="0.3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</row>
    <row r="928" spans="1:32" ht="15.75" customHeight="1" x14ac:dyDescent="0.3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</row>
    <row r="929" spans="1:32" ht="15.75" customHeight="1" x14ac:dyDescent="0.3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</row>
    <row r="930" spans="1:32" ht="15.75" customHeight="1" x14ac:dyDescent="0.3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</row>
    <row r="931" spans="1:32" ht="15.75" customHeight="1" x14ac:dyDescent="0.3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</row>
    <row r="932" spans="1:32" ht="15.75" customHeight="1" x14ac:dyDescent="0.3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</row>
    <row r="933" spans="1:32" ht="15.75" customHeight="1" x14ac:dyDescent="0.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</row>
    <row r="934" spans="1:32" ht="15.75" customHeight="1" x14ac:dyDescent="0.3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</row>
    <row r="935" spans="1:32" ht="15.75" customHeight="1" x14ac:dyDescent="0.3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</row>
    <row r="936" spans="1:32" ht="15.75" customHeight="1" x14ac:dyDescent="0.3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</row>
    <row r="937" spans="1:32" ht="15.75" customHeight="1" x14ac:dyDescent="0.3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</row>
    <row r="938" spans="1:32" ht="15.75" customHeight="1" x14ac:dyDescent="0.3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</row>
    <row r="939" spans="1:32" ht="15.75" customHeight="1" x14ac:dyDescent="0.3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</row>
    <row r="940" spans="1:32" ht="15.75" customHeight="1" x14ac:dyDescent="0.3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</row>
    <row r="941" spans="1:32" ht="15.75" customHeight="1" x14ac:dyDescent="0.3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</row>
    <row r="942" spans="1:32" ht="15.75" customHeight="1" x14ac:dyDescent="0.3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</row>
    <row r="943" spans="1:32" ht="15.75" customHeight="1" x14ac:dyDescent="0.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</row>
    <row r="944" spans="1:32" ht="15.75" customHeight="1" x14ac:dyDescent="0.3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</row>
    <row r="945" spans="1:32" ht="15.75" customHeight="1" x14ac:dyDescent="0.3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</row>
    <row r="946" spans="1:32" ht="15.75" customHeight="1" x14ac:dyDescent="0.3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</row>
    <row r="947" spans="1:32" ht="15.75" customHeight="1" x14ac:dyDescent="0.3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</row>
    <row r="948" spans="1:32" ht="15.75" customHeight="1" x14ac:dyDescent="0.3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</row>
    <row r="949" spans="1:32" ht="15.75" customHeight="1" x14ac:dyDescent="0.3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</row>
    <row r="950" spans="1:32" ht="15.75" customHeight="1" x14ac:dyDescent="0.3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</row>
    <row r="951" spans="1:32" ht="15.75" customHeight="1" x14ac:dyDescent="0.3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</row>
    <row r="952" spans="1:32" ht="15.75" customHeight="1" x14ac:dyDescent="0.3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</row>
    <row r="953" spans="1:32" ht="15.75" customHeight="1" x14ac:dyDescent="0.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</row>
    <row r="954" spans="1:32" ht="15.75" customHeight="1" x14ac:dyDescent="0.3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</row>
    <row r="955" spans="1:32" ht="15.75" customHeight="1" x14ac:dyDescent="0.3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</row>
    <row r="956" spans="1:32" ht="15.75" customHeight="1" x14ac:dyDescent="0.3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</row>
    <row r="957" spans="1:32" ht="15.75" customHeight="1" x14ac:dyDescent="0.3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</row>
    <row r="958" spans="1:32" ht="15.75" customHeight="1" x14ac:dyDescent="0.3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</row>
    <row r="959" spans="1:32" ht="15.75" customHeight="1" x14ac:dyDescent="0.3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</row>
    <row r="960" spans="1:32" ht="15.75" customHeight="1" x14ac:dyDescent="0.3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</row>
    <row r="961" spans="1:32" ht="15.75" customHeight="1" x14ac:dyDescent="0.3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</row>
    <row r="962" spans="1:32" ht="15.75" customHeight="1" x14ac:dyDescent="0.3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</row>
    <row r="963" spans="1:32" ht="15.75" customHeight="1" x14ac:dyDescent="0.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</row>
    <row r="964" spans="1:32" ht="15.75" customHeight="1" x14ac:dyDescent="0.3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</row>
    <row r="965" spans="1:32" ht="15.75" customHeight="1" x14ac:dyDescent="0.3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</row>
    <row r="966" spans="1:32" ht="15.75" customHeight="1" x14ac:dyDescent="0.3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</row>
    <row r="967" spans="1:32" ht="15.75" customHeight="1" x14ac:dyDescent="0.3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</row>
    <row r="968" spans="1:32" ht="15.75" customHeight="1" x14ac:dyDescent="0.3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</row>
    <row r="969" spans="1:32" ht="15.75" customHeight="1" x14ac:dyDescent="0.3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</row>
    <row r="970" spans="1:32" ht="15.75" customHeight="1" x14ac:dyDescent="0.3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</row>
    <row r="971" spans="1:32" ht="15.75" customHeight="1" x14ac:dyDescent="0.3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</row>
    <row r="972" spans="1:32" ht="15.75" customHeight="1" x14ac:dyDescent="0.3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</row>
    <row r="973" spans="1:32" ht="15.75" customHeight="1" x14ac:dyDescent="0.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</row>
    <row r="974" spans="1:32" ht="15.75" customHeight="1" x14ac:dyDescent="0.3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</row>
    <row r="975" spans="1:32" ht="15.75" customHeight="1" x14ac:dyDescent="0.3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</row>
    <row r="976" spans="1:32" ht="15.75" customHeight="1" x14ac:dyDescent="0.3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</row>
    <row r="977" spans="1:32" ht="15.75" customHeight="1" x14ac:dyDescent="0.3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</row>
    <row r="978" spans="1:32" ht="15.75" customHeight="1" x14ac:dyDescent="0.3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</row>
    <row r="979" spans="1:32" ht="15.75" customHeight="1" x14ac:dyDescent="0.3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</row>
    <row r="980" spans="1:32" ht="15.75" customHeight="1" x14ac:dyDescent="0.3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</row>
    <row r="981" spans="1:32" ht="15.75" customHeight="1" x14ac:dyDescent="0.3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</row>
    <row r="982" spans="1:32" ht="15.75" customHeight="1" x14ac:dyDescent="0.3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</row>
    <row r="983" spans="1:32" ht="15.75" customHeight="1" x14ac:dyDescent="0.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</row>
    <row r="984" spans="1:32" ht="15.75" customHeight="1" x14ac:dyDescent="0.3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</row>
    <row r="985" spans="1:32" ht="15.75" customHeight="1" x14ac:dyDescent="0.3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</row>
    <row r="986" spans="1:32" ht="15.75" customHeight="1" x14ac:dyDescent="0.3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</row>
    <row r="987" spans="1:32" ht="15.75" customHeight="1" x14ac:dyDescent="0.3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</row>
    <row r="988" spans="1:32" ht="15.75" customHeight="1" x14ac:dyDescent="0.3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</row>
    <row r="989" spans="1:32" ht="15.75" customHeight="1" x14ac:dyDescent="0.3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</row>
    <row r="990" spans="1:32" ht="15.75" customHeight="1" x14ac:dyDescent="0.3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</row>
    <row r="991" spans="1:32" ht="15.75" customHeight="1" x14ac:dyDescent="0.3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</row>
    <row r="992" spans="1:32" ht="15.75" customHeight="1" x14ac:dyDescent="0.3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</row>
    <row r="993" spans="1:32" ht="15.75" customHeight="1" x14ac:dyDescent="0.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</row>
    <row r="994" spans="1:32" ht="15.75" customHeight="1" x14ac:dyDescent="0.3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</row>
    <row r="995" spans="1:32" ht="15.75" customHeight="1" x14ac:dyDescent="0.3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</row>
    <row r="996" spans="1:32" ht="15.75" customHeight="1" x14ac:dyDescent="0.3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</row>
    <row r="997" spans="1:32" ht="15.75" customHeight="1" x14ac:dyDescent="0.3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</row>
    <row r="998" spans="1:32" ht="15.75" customHeight="1" x14ac:dyDescent="0.3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</row>
    <row r="999" spans="1:32" ht="15.75" customHeight="1" x14ac:dyDescent="0.3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</row>
    <row r="1000" spans="1:32" ht="15.75" customHeight="1" x14ac:dyDescent="0.3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</row>
    <row r="1001" spans="1:32" ht="15.75" customHeight="1" x14ac:dyDescent="0.3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</row>
    <row r="1002" spans="1:32" ht="15.75" customHeight="1" x14ac:dyDescent="0.3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</row>
    <row r="1003" spans="1:32" ht="15.75" customHeight="1" x14ac:dyDescent="0.3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</row>
    <row r="1004" spans="1:32" ht="15.75" customHeight="1" x14ac:dyDescent="0.3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</row>
  </sheetData>
  <autoFilter ref="R50:V56" xr:uid="{00000000-0009-0000-0000-000003000000}">
    <sortState xmlns:xlrd2="http://schemas.microsoft.com/office/spreadsheetml/2017/richdata2" ref="R50:V56">
      <sortCondition descending="1" ref="U50:U56"/>
    </sortState>
  </autoFilter>
  <mergeCells count="1">
    <mergeCell ref="O53:O55"/>
  </mergeCells>
  <conditionalFormatting sqref="D12:D34">
    <cfRule type="colorScale" priority="6">
      <colorScale>
        <cfvo type="min"/>
        <cfvo type="max"/>
        <color rgb="FFFFFFFF"/>
        <color rgb="FF57BB8A"/>
      </colorScale>
    </cfRule>
    <cfRule type="colorScale" priority="13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E12:E34">
    <cfRule type="colorScale" priority="14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F12:F34">
    <cfRule type="colorScale" priority="15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G12:G34">
    <cfRule type="colorScale" priority="7">
      <colorScale>
        <cfvo type="min"/>
        <cfvo type="percentile" val="50"/>
        <cfvo type="max"/>
        <color rgb="FFE67C73"/>
        <color rgb="FFFFFFFF"/>
        <color rgb="FF57BB8A"/>
      </colorScale>
    </cfRule>
    <cfRule type="colorScale" priority="16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G38:G41">
    <cfRule type="colorScale" priority="25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I12:I34">
    <cfRule type="colorScale" priority="17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I38:L41 F41">
    <cfRule type="colorScale" priority="24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J17:J34">
    <cfRule type="colorScale" priority="18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J45:M45">
    <cfRule type="colorScale" priority="23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K48:N48">
    <cfRule type="colorScale" priority="8">
      <colorScale>
        <cfvo type="min"/>
        <cfvo type="max"/>
        <color rgb="FFFFFFFF"/>
        <color rgb="FF57BB8A"/>
      </colorScale>
    </cfRule>
  </conditionalFormatting>
  <conditionalFormatting sqref="K49:N49">
    <cfRule type="colorScale" priority="9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K50:N50">
    <cfRule type="colorScale" priority="10">
      <colorScale>
        <cfvo type="min"/>
        <cfvo type="max"/>
        <color rgb="FFFFFFFF"/>
        <color rgb="FF57BB8A"/>
      </colorScale>
    </cfRule>
  </conditionalFormatting>
  <conditionalFormatting sqref="L55:N55">
    <cfRule type="colorScale" priority="11">
      <colorScale>
        <cfvo type="min"/>
        <cfvo type="max"/>
        <color rgb="FFFFFFFF"/>
        <color rgb="FFE67C73"/>
      </colorScale>
    </cfRule>
  </conditionalFormatting>
  <conditionalFormatting sqref="L53:O53">
    <cfRule type="colorScale" priority="12">
      <colorScale>
        <cfvo type="min"/>
        <cfvo type="max"/>
        <color rgb="FFFFFFFF"/>
        <color rgb="FF57BB8A"/>
      </colorScale>
    </cfRule>
  </conditionalFormatting>
  <conditionalFormatting sqref="M17:N34">
    <cfRule type="colorScale" priority="21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M38:N41">
    <cfRule type="colorScale" priority="26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O17:O34">
    <cfRule type="colorScale" priority="20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O17:P34">
    <cfRule type="colorScale" priority="22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O38:P41">
    <cfRule type="colorScale" priority="27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P17:P34">
    <cfRule type="colorScale" priority="19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U38:U46 Z38:Z46 AE38:AE46">
    <cfRule type="colorScale" priority="1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U51:U56">
    <cfRule type="colorScale" priority="2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U61:U64">
    <cfRule type="colorScale" priority="5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V51:V56">
    <cfRule type="colorScale" priority="3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V61:V64 U74:U76">
    <cfRule type="colorScale" priority="4">
      <colorScale>
        <cfvo type="min"/>
        <cfvo type="percentile" val="50"/>
        <cfvo type="max"/>
        <color rgb="FFE67C73"/>
        <color rgb="FFFFFFFF"/>
        <color rgb="FF57BB8A"/>
      </colorScale>
    </cfRule>
  </conditionalFormatting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FC351-F8E9-4EEA-80ED-6BF64C39E55B}">
  <dimension ref="A1:Z1000"/>
  <sheetViews>
    <sheetView topLeftCell="A52" workbookViewId="0"/>
  </sheetViews>
  <sheetFormatPr defaultColWidth="14.44140625" defaultRowHeight="15" customHeight="1" x14ac:dyDescent="0.3"/>
  <cols>
    <col min="1" max="2" width="9.109375" customWidth="1"/>
    <col min="3" max="3" width="17.33203125" customWidth="1"/>
    <col min="4" max="4" width="10.88671875" customWidth="1"/>
    <col min="5" max="6" width="9.109375" customWidth="1"/>
    <col min="7" max="7" width="13.5546875" customWidth="1"/>
    <col min="8" max="9" width="15.5546875" customWidth="1"/>
    <col min="10" max="10" width="10.33203125" customWidth="1"/>
    <col min="11" max="26" width="8.6640625" customWidth="1"/>
  </cols>
  <sheetData>
    <row r="1" spans="1:26" ht="14.4" x14ac:dyDescent="0.3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8.8" x14ac:dyDescent="0.3">
      <c r="A2" s="3"/>
      <c r="B2" s="3"/>
      <c r="C2" s="87" t="s">
        <v>253</v>
      </c>
      <c r="D2" s="87"/>
      <c r="E2" s="87" t="s">
        <v>254</v>
      </c>
      <c r="F2" s="3"/>
      <c r="G2" s="88"/>
      <c r="H2" s="88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28.8" x14ac:dyDescent="0.3">
      <c r="A3" s="3"/>
      <c r="B3" s="3"/>
      <c r="C3" s="87" t="s">
        <v>255</v>
      </c>
      <c r="D3" s="87"/>
      <c r="E3" s="87" t="s">
        <v>256</v>
      </c>
      <c r="F3" s="3"/>
      <c r="G3" s="88"/>
      <c r="H3" s="88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28.8" x14ac:dyDescent="0.3">
      <c r="A4" s="3"/>
      <c r="B4" s="3"/>
      <c r="C4" s="87" t="s">
        <v>257</v>
      </c>
      <c r="D4" s="87"/>
      <c r="E4" s="87" t="s">
        <v>256</v>
      </c>
      <c r="F4" s="3"/>
      <c r="G4" s="88"/>
      <c r="H4" s="88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28.8" x14ac:dyDescent="0.3">
      <c r="A5" s="3"/>
      <c r="B5" s="3"/>
      <c r="C5" s="87" t="s">
        <v>258</v>
      </c>
      <c r="D5" s="87"/>
      <c r="E5" s="87">
        <v>1999</v>
      </c>
      <c r="F5" s="3"/>
      <c r="G5" s="88"/>
      <c r="H5" s="88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28.8" x14ac:dyDescent="0.3">
      <c r="A6" s="3"/>
      <c r="B6" s="3"/>
      <c r="C6" s="87" t="s">
        <v>259</v>
      </c>
      <c r="D6" s="87"/>
      <c r="E6" s="87" t="s">
        <v>260</v>
      </c>
      <c r="F6" s="3"/>
      <c r="G6" s="88"/>
      <c r="H6" s="8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8.8" x14ac:dyDescent="0.3">
      <c r="A7" s="3"/>
      <c r="B7" s="3"/>
      <c r="C7" s="87" t="s">
        <v>261</v>
      </c>
      <c r="D7" s="87"/>
      <c r="E7" s="87" t="s">
        <v>262</v>
      </c>
      <c r="F7" s="3"/>
      <c r="G7" s="88"/>
      <c r="H7" s="88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00.8" x14ac:dyDescent="0.3">
      <c r="A8" s="3"/>
      <c r="B8" s="3"/>
      <c r="C8" s="87" t="s">
        <v>263</v>
      </c>
      <c r="D8" s="87"/>
      <c r="E8" s="87" t="s">
        <v>264</v>
      </c>
      <c r="F8" s="3"/>
      <c r="G8" s="88"/>
      <c r="H8" s="88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4.4" x14ac:dyDescent="0.3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4.4" x14ac:dyDescent="0.3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4.4" x14ac:dyDescent="0.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4.4" x14ac:dyDescent="0.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4.4" x14ac:dyDescent="0.3">
      <c r="A13" s="3"/>
      <c r="B13" s="89" t="s">
        <v>265</v>
      </c>
      <c r="C13" s="89" t="s">
        <v>266</v>
      </c>
      <c r="D13" s="89" t="s">
        <v>67</v>
      </c>
      <c r="E13" s="89" t="s">
        <v>267</v>
      </c>
      <c r="F13" s="89" t="s">
        <v>268</v>
      </c>
      <c r="G13" s="89" t="s">
        <v>269</v>
      </c>
      <c r="H13" s="89" t="s">
        <v>270</v>
      </c>
      <c r="I13" s="89" t="s">
        <v>271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4.4" x14ac:dyDescent="0.3">
      <c r="A14" s="3"/>
      <c r="B14" s="3">
        <v>1</v>
      </c>
      <c r="C14" s="3" t="s">
        <v>272</v>
      </c>
      <c r="D14" s="49">
        <v>1777300</v>
      </c>
      <c r="E14" s="3">
        <v>2018</v>
      </c>
      <c r="F14" s="65">
        <v>647500</v>
      </c>
      <c r="G14" s="49">
        <v>6806380</v>
      </c>
      <c r="H14" s="3" t="s">
        <v>273</v>
      </c>
      <c r="I14" s="3">
        <v>1994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4.4" x14ac:dyDescent="0.3">
      <c r="A15" s="3"/>
      <c r="B15" s="3">
        <v>2</v>
      </c>
      <c r="C15" s="3" t="s">
        <v>274</v>
      </c>
      <c r="D15" s="49">
        <v>845600</v>
      </c>
      <c r="E15" s="3">
        <v>2018</v>
      </c>
      <c r="F15" s="65">
        <v>103549</v>
      </c>
      <c r="G15" s="49">
        <v>5537070</v>
      </c>
      <c r="H15" s="3" t="s">
        <v>273</v>
      </c>
      <c r="I15" s="3">
        <v>1998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4.4" x14ac:dyDescent="0.3">
      <c r="A16" s="3"/>
      <c r="B16" s="3">
        <v>3</v>
      </c>
      <c r="C16" s="3" t="s">
        <v>275</v>
      </c>
      <c r="D16" s="49">
        <v>470400</v>
      </c>
      <c r="E16" s="3">
        <v>2018</v>
      </c>
      <c r="F16" s="65">
        <v>178000</v>
      </c>
      <c r="G16" s="49">
        <v>293930</v>
      </c>
      <c r="H16" s="3" t="s">
        <v>276</v>
      </c>
      <c r="I16" s="3">
        <v>1998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4.4" x14ac:dyDescent="0.3">
      <c r="A17" s="3"/>
      <c r="B17" s="3">
        <v>4</v>
      </c>
      <c r="C17" s="3" t="s">
        <v>277</v>
      </c>
      <c r="D17" s="49">
        <v>393064</v>
      </c>
      <c r="E17" s="3">
        <v>2018</v>
      </c>
      <c r="F17" s="65">
        <v>66421</v>
      </c>
      <c r="G17" s="49">
        <v>3024840</v>
      </c>
      <c r="H17" s="3" t="s">
        <v>276</v>
      </c>
      <c r="I17" s="3">
        <v>1999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4.4" x14ac:dyDescent="0.3">
      <c r="A18" s="3"/>
      <c r="B18" s="3">
        <v>5</v>
      </c>
      <c r="C18" s="3" t="s">
        <v>278</v>
      </c>
      <c r="D18" s="49">
        <v>385070</v>
      </c>
      <c r="E18" s="3">
        <v>2018</v>
      </c>
      <c r="F18" s="65">
        <v>25105</v>
      </c>
      <c r="G18" s="49">
        <v>4028010</v>
      </c>
      <c r="H18" s="3" t="s">
        <v>273</v>
      </c>
      <c r="I18" s="3">
        <v>2004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4.4" x14ac:dyDescent="0.3">
      <c r="A19" s="3"/>
      <c r="B19" s="3">
        <v>6</v>
      </c>
      <c r="C19" s="3" t="s">
        <v>279</v>
      </c>
      <c r="D19" s="49">
        <v>312690</v>
      </c>
      <c r="E19" s="3">
        <v>2018</v>
      </c>
      <c r="F19" s="65">
        <v>44796</v>
      </c>
      <c r="G19" s="49">
        <v>3042620</v>
      </c>
      <c r="H19" s="3" t="s">
        <v>276</v>
      </c>
      <c r="I19" s="3">
        <v>1998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4.4" x14ac:dyDescent="0.3">
      <c r="A20" s="3"/>
      <c r="B20" s="3">
        <v>7</v>
      </c>
      <c r="C20" s="3" t="s">
        <v>280</v>
      </c>
      <c r="D20" s="49">
        <v>110600</v>
      </c>
      <c r="E20" s="3">
        <v>2018</v>
      </c>
      <c r="F20" s="65">
        <v>5400</v>
      </c>
      <c r="G20" s="49">
        <v>983150</v>
      </c>
      <c r="H20" s="3" t="s">
        <v>273</v>
      </c>
      <c r="I20" s="3">
        <v>1997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3">
      <c r="A21" s="3"/>
      <c r="B21" s="3">
        <v>8</v>
      </c>
      <c r="C21" s="3" t="s">
        <v>281</v>
      </c>
      <c r="D21" s="49">
        <v>107800</v>
      </c>
      <c r="E21" s="3">
        <v>2018</v>
      </c>
      <c r="F21" s="65">
        <v>21800</v>
      </c>
      <c r="G21" s="49">
        <v>702800</v>
      </c>
      <c r="H21" s="3" t="s">
        <v>273</v>
      </c>
      <c r="I21" s="3">
        <v>1998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3">
      <c r="A22" s="3"/>
      <c r="B22" s="3">
        <v>9</v>
      </c>
      <c r="C22" s="3" t="s">
        <v>282</v>
      </c>
      <c r="D22" s="49">
        <v>88900</v>
      </c>
      <c r="E22" s="3">
        <v>2017</v>
      </c>
      <c r="F22" s="65">
        <v>22900</v>
      </c>
      <c r="G22" s="49">
        <v>650580</v>
      </c>
      <c r="H22" s="3" t="s">
        <v>273</v>
      </c>
      <c r="I22" s="3">
        <v>1996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3">
      <c r="A23" s="3"/>
      <c r="B23" s="3">
        <v>10</v>
      </c>
      <c r="C23" s="3" t="s">
        <v>283</v>
      </c>
      <c r="D23" s="49">
        <v>86800</v>
      </c>
      <c r="E23" s="3">
        <v>2016</v>
      </c>
      <c r="F23" s="65">
        <v>45887</v>
      </c>
      <c r="G23" s="49">
        <v>616770</v>
      </c>
      <c r="H23" s="3" t="s">
        <v>276</v>
      </c>
      <c r="I23" s="3">
        <v>2000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3">
      <c r="A24" s="3"/>
      <c r="B24" s="3">
        <v>11</v>
      </c>
      <c r="C24" s="3" t="s">
        <v>284</v>
      </c>
      <c r="D24" s="49">
        <v>75250</v>
      </c>
      <c r="E24" s="3">
        <v>2018</v>
      </c>
      <c r="F24" s="65">
        <v>14000</v>
      </c>
      <c r="G24" s="49">
        <v>241150</v>
      </c>
      <c r="H24" s="3" t="s">
        <v>273</v>
      </c>
      <c r="I24" s="3">
        <v>1995</v>
      </c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3">
      <c r="A25" s="3"/>
      <c r="B25" s="3">
        <v>12</v>
      </c>
      <c r="C25" s="3" t="s">
        <v>285</v>
      </c>
      <c r="D25" s="49">
        <v>73500</v>
      </c>
      <c r="E25" s="3">
        <v>2018</v>
      </c>
      <c r="F25" s="65">
        <v>29000</v>
      </c>
      <c r="G25" s="49">
        <v>844619.99999999988</v>
      </c>
      <c r="H25" s="3" t="s">
        <v>273</v>
      </c>
      <c r="I25" s="3">
        <v>1999</v>
      </c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3">
      <c r="A26" s="3"/>
      <c r="B26" s="3">
        <v>13</v>
      </c>
      <c r="C26" s="3" t="s">
        <v>286</v>
      </c>
      <c r="D26" s="49">
        <v>70700</v>
      </c>
      <c r="E26" s="3">
        <v>2017</v>
      </c>
      <c r="F26" s="65">
        <v>20000</v>
      </c>
      <c r="G26" s="49">
        <v>113190.00000000001</v>
      </c>
      <c r="H26" s="3" t="s">
        <v>273</v>
      </c>
      <c r="I26" s="3">
        <v>1996</v>
      </c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3">
      <c r="A27" s="3"/>
      <c r="B27" s="3">
        <v>14</v>
      </c>
      <c r="C27" s="3" t="s">
        <v>287</v>
      </c>
      <c r="D27" s="49">
        <v>67200</v>
      </c>
      <c r="E27" s="3">
        <v>2017</v>
      </c>
      <c r="F27" s="65">
        <v>19000</v>
      </c>
      <c r="G27" s="49"/>
      <c r="H27" s="3" t="s">
        <v>273</v>
      </c>
      <c r="I27" s="3">
        <v>1981</v>
      </c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3">
      <c r="A28" s="3"/>
      <c r="B28" s="3">
        <v>15</v>
      </c>
      <c r="C28" s="3" t="s">
        <v>288</v>
      </c>
      <c r="D28" s="49">
        <v>65800</v>
      </c>
      <c r="E28" s="3">
        <v>2018</v>
      </c>
      <c r="F28" s="65">
        <v>21200</v>
      </c>
      <c r="G28" s="49">
        <v>922600</v>
      </c>
      <c r="H28" s="3" t="s">
        <v>273</v>
      </c>
      <c r="I28" s="3">
        <v>1982</v>
      </c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3">
      <c r="A29" s="3"/>
      <c r="B29" s="3">
        <v>16</v>
      </c>
      <c r="C29" s="3" t="s">
        <v>289</v>
      </c>
      <c r="D29" s="49">
        <v>52500</v>
      </c>
      <c r="E29" s="3">
        <v>2017</v>
      </c>
      <c r="F29" s="65">
        <v>12000</v>
      </c>
      <c r="G29" s="49">
        <v>519610.00000000006</v>
      </c>
      <c r="H29" s="3" t="s">
        <v>273</v>
      </c>
      <c r="I29" s="3">
        <v>2009</v>
      </c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3">
      <c r="A30" s="3"/>
      <c r="B30" s="3">
        <v>17</v>
      </c>
      <c r="C30" s="3" t="s">
        <v>290</v>
      </c>
      <c r="D30" s="49">
        <v>50400</v>
      </c>
      <c r="E30" s="3">
        <v>2018</v>
      </c>
      <c r="F30" s="65">
        <v>10000</v>
      </c>
      <c r="G30" s="49">
        <v>546000</v>
      </c>
      <c r="H30" s="3" t="s">
        <v>276</v>
      </c>
      <c r="I30" s="3">
        <v>2012</v>
      </c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3">
      <c r="A31" s="3"/>
      <c r="B31" s="3">
        <v>18</v>
      </c>
      <c r="C31" s="3" t="s">
        <v>291</v>
      </c>
      <c r="D31" s="49">
        <v>46900</v>
      </c>
      <c r="E31" s="3">
        <v>2018</v>
      </c>
      <c r="F31" s="65">
        <v>14500</v>
      </c>
      <c r="G31" s="49">
        <v>72800</v>
      </c>
      <c r="H31" s="3" t="s">
        <v>273</v>
      </c>
      <c r="I31" s="3">
        <v>2005</v>
      </c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3">
      <c r="A32" s="3"/>
      <c r="B32" s="3">
        <v>20</v>
      </c>
      <c r="C32" s="3" t="s">
        <v>292</v>
      </c>
      <c r="D32" s="49">
        <v>38850</v>
      </c>
      <c r="E32" s="3">
        <v>2017</v>
      </c>
      <c r="F32" s="65">
        <v>14000</v>
      </c>
      <c r="G32" s="49">
        <v>94500</v>
      </c>
      <c r="H32" s="3" t="s">
        <v>293</v>
      </c>
      <c r="I32" s="3">
        <v>2008</v>
      </c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3">
      <c r="A33" s="3"/>
      <c r="B33" s="3">
        <v>21</v>
      </c>
      <c r="C33" s="3" t="s">
        <v>294</v>
      </c>
      <c r="D33" s="49">
        <v>37800</v>
      </c>
      <c r="E33" s="3">
        <v>2017</v>
      </c>
      <c r="F33" s="65">
        <v>19000</v>
      </c>
      <c r="G33" s="49">
        <v>210000</v>
      </c>
      <c r="H33" s="3" t="s">
        <v>276</v>
      </c>
      <c r="I33" s="3">
        <v>2010</v>
      </c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3">
      <c r="A34" s="3"/>
      <c r="B34" s="3">
        <v>22</v>
      </c>
      <c r="C34" s="3" t="s">
        <v>295</v>
      </c>
      <c r="D34" s="49">
        <v>25550</v>
      </c>
      <c r="E34" s="3">
        <v>2017</v>
      </c>
      <c r="F34" s="65">
        <v>2793</v>
      </c>
      <c r="G34" s="49">
        <v>150080.00000000003</v>
      </c>
      <c r="H34" s="3" t="s">
        <v>296</v>
      </c>
      <c r="I34" s="3">
        <v>1999</v>
      </c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3">
      <c r="A35" s="3"/>
      <c r="B35" s="3">
        <v>24</v>
      </c>
      <c r="C35" s="3" t="s">
        <v>297</v>
      </c>
      <c r="D35" s="49">
        <v>26600</v>
      </c>
      <c r="E35" s="3">
        <v>2018</v>
      </c>
      <c r="F35" s="65">
        <v>5814</v>
      </c>
      <c r="G35" s="49">
        <v>37660</v>
      </c>
      <c r="H35" s="3" t="s">
        <v>273</v>
      </c>
      <c r="I35" s="3">
        <v>1994</v>
      </c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3">
      <c r="A36" s="3"/>
      <c r="B36" s="3">
        <v>26</v>
      </c>
      <c r="C36" s="3" t="s">
        <v>298</v>
      </c>
      <c r="D36" s="49">
        <v>24570</v>
      </c>
      <c r="E36" s="3">
        <v>2018</v>
      </c>
      <c r="F36" s="65">
        <v>4000</v>
      </c>
      <c r="G36" s="49"/>
      <c r="H36" s="3" t="s">
        <v>299</v>
      </c>
      <c r="I36" s="3">
        <v>2000</v>
      </c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3">
      <c r="A37" s="3"/>
      <c r="B37" s="3">
        <v>27</v>
      </c>
      <c r="C37" s="3" t="s">
        <v>300</v>
      </c>
      <c r="D37" s="49">
        <v>24500</v>
      </c>
      <c r="E37" s="3">
        <v>2018</v>
      </c>
      <c r="F37" s="65">
        <v>9833</v>
      </c>
      <c r="G37" s="49">
        <v>67760</v>
      </c>
      <c r="H37" s="3" t="s">
        <v>273</v>
      </c>
      <c r="I37" s="3">
        <v>2011</v>
      </c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3">
      <c r="A38" s="3"/>
      <c r="B38" s="3">
        <v>28</v>
      </c>
      <c r="C38" s="3" t="s">
        <v>301</v>
      </c>
      <c r="D38" s="49">
        <v>21700</v>
      </c>
      <c r="E38" s="3">
        <v>2018</v>
      </c>
      <c r="F38" s="65">
        <v>4500</v>
      </c>
      <c r="G38" s="49">
        <v>52500</v>
      </c>
      <c r="H38" s="3" t="s">
        <v>302</v>
      </c>
      <c r="I38" s="3">
        <v>2001</v>
      </c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3">
      <c r="A39" s="3"/>
      <c r="B39" s="3">
        <v>29</v>
      </c>
      <c r="C39" s="3" t="s">
        <v>303</v>
      </c>
      <c r="D39" s="49">
        <v>21700</v>
      </c>
      <c r="E39" s="3">
        <v>2016</v>
      </c>
      <c r="F39" s="65">
        <v>3000</v>
      </c>
      <c r="G39" s="49">
        <v>233660.00000000003</v>
      </c>
      <c r="H39" s="3" t="s">
        <v>304</v>
      </c>
      <c r="I39" s="3">
        <v>2006</v>
      </c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3">
      <c r="A40" s="3"/>
      <c r="B40" s="3">
        <v>30</v>
      </c>
      <c r="C40" s="3" t="s">
        <v>305</v>
      </c>
      <c r="D40" s="49">
        <v>21000</v>
      </c>
      <c r="E40" s="3">
        <v>2017</v>
      </c>
      <c r="F40" s="65">
        <v>30000</v>
      </c>
      <c r="G40" s="49"/>
      <c r="H40" s="3" t="s">
        <v>306</v>
      </c>
      <c r="I40" s="3">
        <v>2007</v>
      </c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3">
      <c r="A41" s="3"/>
      <c r="B41" s="3">
        <v>31</v>
      </c>
      <c r="C41" s="3" t="s">
        <v>307</v>
      </c>
      <c r="D41" s="49">
        <v>18200</v>
      </c>
      <c r="E41" s="3">
        <v>2018</v>
      </c>
      <c r="F41" s="65">
        <v>6000</v>
      </c>
      <c r="G41" s="49">
        <v>304780</v>
      </c>
      <c r="H41" s="3" t="s">
        <v>273</v>
      </c>
      <c r="I41" s="3">
        <v>2004</v>
      </c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3">
      <c r="A42" s="3"/>
      <c r="B42" s="3">
        <v>32</v>
      </c>
      <c r="C42" s="3" t="s">
        <v>308</v>
      </c>
      <c r="D42" s="49">
        <v>17080</v>
      </c>
      <c r="E42" s="3">
        <v>2017</v>
      </c>
      <c r="F42" s="65">
        <v>3372</v>
      </c>
      <c r="G42" s="49">
        <v>168195.99999999997</v>
      </c>
      <c r="H42" s="3" t="s">
        <v>273</v>
      </c>
      <c r="I42" s="3">
        <v>2006</v>
      </c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3">
      <c r="A43" s="3"/>
      <c r="B43" s="3">
        <v>33</v>
      </c>
      <c r="C43" s="3" t="s">
        <v>309</v>
      </c>
      <c r="D43" s="49">
        <v>14700</v>
      </c>
      <c r="E43" s="3">
        <v>2017</v>
      </c>
      <c r="F43" s="65">
        <v>2376</v>
      </c>
      <c r="G43" s="49">
        <v>23100</v>
      </c>
      <c r="H43" s="3" t="s">
        <v>310</v>
      </c>
      <c r="I43" s="3">
        <v>2006</v>
      </c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3">
      <c r="A44" s="3"/>
      <c r="B44" s="3">
        <v>34</v>
      </c>
      <c r="C44" s="3" t="s">
        <v>311</v>
      </c>
      <c r="D44" s="49">
        <v>19600</v>
      </c>
      <c r="E44" s="3">
        <v>2018</v>
      </c>
      <c r="F44" s="65">
        <v>2780</v>
      </c>
      <c r="G44" s="49">
        <v>11144.000000000002</v>
      </c>
      <c r="H44" s="3" t="s">
        <v>273</v>
      </c>
      <c r="I44" s="3">
        <v>2005</v>
      </c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3">
      <c r="A45" s="3"/>
      <c r="B45" s="3">
        <v>35</v>
      </c>
      <c r="C45" s="3" t="s">
        <v>312</v>
      </c>
      <c r="D45" s="49">
        <v>18900</v>
      </c>
      <c r="E45" s="3">
        <v>2017</v>
      </c>
      <c r="F45" s="65">
        <v>3700</v>
      </c>
      <c r="G45" s="49"/>
      <c r="H45" s="3" t="s">
        <v>273</v>
      </c>
      <c r="I45" s="3">
        <v>2003</v>
      </c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3">
      <c r="A46" s="3"/>
      <c r="B46" s="3">
        <v>36</v>
      </c>
      <c r="C46" s="3" t="s">
        <v>313</v>
      </c>
      <c r="D46" s="49">
        <v>15050</v>
      </c>
      <c r="E46" s="3">
        <v>2018</v>
      </c>
      <c r="F46" s="65">
        <v>4780</v>
      </c>
      <c r="G46" s="49">
        <v>81144</v>
      </c>
      <c r="H46" s="3" t="s">
        <v>273</v>
      </c>
      <c r="I46" s="3">
        <v>2010</v>
      </c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3">
      <c r="A47" s="3"/>
      <c r="B47" s="3">
        <v>37</v>
      </c>
      <c r="C47" s="3" t="s">
        <v>314</v>
      </c>
      <c r="D47" s="49">
        <v>15400</v>
      </c>
      <c r="E47" s="3">
        <v>2018</v>
      </c>
      <c r="F47" s="65">
        <v>5990</v>
      </c>
      <c r="G47" s="49">
        <v>78400</v>
      </c>
      <c r="H47" s="3" t="s">
        <v>273</v>
      </c>
      <c r="I47" s="3">
        <v>2004</v>
      </c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3">
      <c r="A48" s="3"/>
      <c r="B48" s="3">
        <v>38</v>
      </c>
      <c r="C48" s="3" t="s">
        <v>315</v>
      </c>
      <c r="D48" s="49">
        <v>12600</v>
      </c>
      <c r="E48" s="3">
        <v>2018</v>
      </c>
      <c r="F48" s="65">
        <v>2634</v>
      </c>
      <c r="G48" s="49">
        <v>144143.99999999997</v>
      </c>
      <c r="H48" s="3" t="s">
        <v>273</v>
      </c>
      <c r="I48" s="3">
        <v>2011</v>
      </c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3">
      <c r="A49" s="3"/>
      <c r="B49" s="3">
        <v>39</v>
      </c>
      <c r="C49" s="3" t="s">
        <v>316</v>
      </c>
      <c r="D49" s="49">
        <v>11900</v>
      </c>
      <c r="E49" s="3">
        <v>2016</v>
      </c>
      <c r="F49" s="65">
        <v>3100</v>
      </c>
      <c r="G49" s="49"/>
      <c r="H49" s="3" t="s">
        <v>273</v>
      </c>
      <c r="I49" s="3">
        <v>2008</v>
      </c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3">
      <c r="A50" s="3"/>
      <c r="B50" s="3">
        <v>40</v>
      </c>
      <c r="C50" s="3" t="s">
        <v>317</v>
      </c>
      <c r="D50" s="49">
        <v>11270</v>
      </c>
      <c r="E50" s="3">
        <v>2017</v>
      </c>
      <c r="F50" s="65">
        <v>7445</v>
      </c>
      <c r="G50" s="49">
        <v>74144</v>
      </c>
      <c r="H50" s="3" t="s">
        <v>318</v>
      </c>
      <c r="I50" s="3">
        <v>2000</v>
      </c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3">
      <c r="A51" s="3"/>
      <c r="B51" s="3">
        <v>41</v>
      </c>
      <c r="C51" s="3" t="s">
        <v>319</v>
      </c>
      <c r="D51" s="49">
        <v>10920</v>
      </c>
      <c r="E51" s="3">
        <v>2017</v>
      </c>
      <c r="F51" s="65">
        <v>6900</v>
      </c>
      <c r="G51" s="49">
        <v>188832</v>
      </c>
      <c r="H51" s="3" t="s">
        <v>273</v>
      </c>
      <c r="I51" s="3">
        <v>2005</v>
      </c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3">
      <c r="A52" s="3"/>
      <c r="B52" s="3">
        <v>42</v>
      </c>
      <c r="C52" s="3" t="s">
        <v>320</v>
      </c>
      <c r="D52" s="49">
        <v>10500</v>
      </c>
      <c r="E52" s="3">
        <v>2015</v>
      </c>
      <c r="F52" s="65">
        <v>3008</v>
      </c>
      <c r="G52" s="49">
        <v>39326.000000000007</v>
      </c>
      <c r="H52" s="3" t="s">
        <v>273</v>
      </c>
      <c r="I52" s="3">
        <v>2000</v>
      </c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3">
      <c r="A53" s="3"/>
      <c r="B53" s="3">
        <v>45</v>
      </c>
      <c r="C53" s="3" t="s">
        <v>321</v>
      </c>
      <c r="D53" s="49">
        <v>7700</v>
      </c>
      <c r="E53" s="3">
        <v>2017</v>
      </c>
      <c r="F53" s="65">
        <v>3000</v>
      </c>
      <c r="G53" s="49">
        <v>87570</v>
      </c>
      <c r="H53" s="3" t="s">
        <v>318</v>
      </c>
      <c r="I53" s="3">
        <v>1998</v>
      </c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3">
      <c r="A54" s="3"/>
      <c r="B54" s="3">
        <v>46</v>
      </c>
      <c r="C54" s="3" t="s">
        <v>322</v>
      </c>
      <c r="D54" s="49">
        <v>13300</v>
      </c>
      <c r="E54" s="3">
        <v>2018</v>
      </c>
      <c r="F54" s="65">
        <v>4000</v>
      </c>
      <c r="G54" s="49"/>
      <c r="H54" s="3" t="s">
        <v>273</v>
      </c>
      <c r="I54" s="3">
        <v>2008</v>
      </c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3">
      <c r="A55" s="3"/>
      <c r="B55" s="3">
        <v>47</v>
      </c>
      <c r="C55" s="3" t="s">
        <v>323</v>
      </c>
      <c r="D55" s="49">
        <v>12600</v>
      </c>
      <c r="E55" s="3">
        <v>2018</v>
      </c>
      <c r="F55" s="65">
        <v>1703</v>
      </c>
      <c r="G55" s="49">
        <v>17500</v>
      </c>
      <c r="H55" s="3" t="s">
        <v>273</v>
      </c>
      <c r="I55" s="3">
        <v>2009</v>
      </c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3">
      <c r="A56" s="3"/>
      <c r="B56" s="3">
        <v>48</v>
      </c>
      <c r="C56" s="3" t="s">
        <v>324</v>
      </c>
      <c r="D56" s="49">
        <v>11900</v>
      </c>
      <c r="E56" s="3">
        <v>2018</v>
      </c>
      <c r="F56" s="65">
        <v>1870</v>
      </c>
      <c r="G56" s="49">
        <v>143500</v>
      </c>
      <c r="H56" s="3" t="s">
        <v>273</v>
      </c>
      <c r="I56" s="3">
        <v>2006</v>
      </c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3">
      <c r="A57" s="3"/>
      <c r="B57" s="3">
        <v>49</v>
      </c>
      <c r="C57" s="3" t="s">
        <v>325</v>
      </c>
      <c r="D57" s="49">
        <v>10150</v>
      </c>
      <c r="E57" s="3">
        <v>2018</v>
      </c>
      <c r="F57" s="65">
        <v>5345</v>
      </c>
      <c r="G57" s="49">
        <v>138040</v>
      </c>
      <c r="H57" s="3" t="s">
        <v>273</v>
      </c>
      <c r="I57" s="3">
        <v>1982</v>
      </c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3">
      <c r="A58" s="3"/>
      <c r="B58" s="3">
        <v>50</v>
      </c>
      <c r="C58" s="3" t="s">
        <v>326</v>
      </c>
      <c r="D58" s="49">
        <v>9800</v>
      </c>
      <c r="E58" s="3">
        <v>2017</v>
      </c>
      <c r="F58" s="3">
        <v>4500</v>
      </c>
      <c r="G58" s="49">
        <v>23800</v>
      </c>
      <c r="H58" s="3" t="s">
        <v>273</v>
      </c>
      <c r="I58" s="3">
        <v>1995</v>
      </c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3">
      <c r="A59" s="3"/>
      <c r="B59" s="3"/>
      <c r="C59" s="3"/>
      <c r="D59" s="49"/>
      <c r="E59" s="3"/>
      <c r="F59" s="65"/>
      <c r="G59" s="49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3">
      <c r="A60" s="3"/>
      <c r="B60" s="3"/>
      <c r="C60" s="3"/>
      <c r="D60" s="49"/>
      <c r="E60" s="3"/>
      <c r="F60" s="65"/>
      <c r="G60" s="49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3">
      <c r="A61" s="3"/>
      <c r="B61" s="3"/>
      <c r="C61" s="3"/>
      <c r="D61" s="49"/>
      <c r="E61" s="3"/>
      <c r="F61" s="65"/>
      <c r="G61" s="49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3">
      <c r="A62" s="3"/>
      <c r="B62" s="87" t="s">
        <v>327</v>
      </c>
      <c r="C62" s="87" t="s">
        <v>328</v>
      </c>
      <c r="D62" s="87" t="s">
        <v>329</v>
      </c>
      <c r="E62" s="3"/>
      <c r="F62" s="65"/>
      <c r="G62" s="49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3">
      <c r="A63" s="3"/>
      <c r="B63" s="87" t="s">
        <v>330</v>
      </c>
      <c r="C63" s="87" t="s">
        <v>331</v>
      </c>
      <c r="D63" s="87" t="s">
        <v>332</v>
      </c>
      <c r="E63" s="3"/>
      <c r="F63" s="65"/>
      <c r="G63" s="49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3">
      <c r="A64" s="3"/>
      <c r="B64" s="87" t="s">
        <v>333</v>
      </c>
      <c r="C64" s="87" t="s">
        <v>334</v>
      </c>
      <c r="D64" s="90">
        <v>0.75</v>
      </c>
      <c r="E64" s="3"/>
      <c r="F64" s="65"/>
      <c r="G64" s="49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3">
      <c r="A65" s="3"/>
      <c r="B65" s="87" t="s">
        <v>335</v>
      </c>
      <c r="C65" s="87" t="s">
        <v>336</v>
      </c>
      <c r="D65" s="87">
        <v>1999</v>
      </c>
      <c r="E65" s="3"/>
      <c r="F65" s="65"/>
      <c r="G65" s="49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3">
      <c r="A66" s="3"/>
      <c r="B66" s="87" t="s">
        <v>259</v>
      </c>
      <c r="C66" s="87"/>
      <c r="D66" s="87" t="s">
        <v>260</v>
      </c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3">
      <c r="A69" s="3"/>
      <c r="B69" s="40" t="s">
        <v>265</v>
      </c>
      <c r="C69" s="40" t="s">
        <v>266</v>
      </c>
      <c r="D69" s="40" t="s">
        <v>337</v>
      </c>
      <c r="E69" s="40"/>
      <c r="F69" s="40"/>
      <c r="G69" s="40"/>
      <c r="H69" s="40"/>
      <c r="I69" s="40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3">
      <c r="A70" s="3"/>
      <c r="B70" s="20">
        <v>1</v>
      </c>
      <c r="C70" s="20" t="s">
        <v>272</v>
      </c>
      <c r="D70" s="47" t="s">
        <v>338</v>
      </c>
      <c r="E70" s="20"/>
      <c r="F70" s="60"/>
      <c r="G70" s="47"/>
      <c r="H70" s="20"/>
      <c r="I70" s="20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3">
      <c r="A71" s="3"/>
      <c r="B71" s="20">
        <v>2</v>
      </c>
      <c r="C71" s="20" t="s">
        <v>339</v>
      </c>
      <c r="D71" s="47" t="s">
        <v>340</v>
      </c>
      <c r="E71" s="20"/>
      <c r="F71" s="60"/>
      <c r="G71" s="47"/>
      <c r="H71" s="20"/>
      <c r="I71" s="20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3">
      <c r="A72" s="3"/>
      <c r="B72" s="20">
        <v>3</v>
      </c>
      <c r="C72" s="20" t="s">
        <v>277</v>
      </c>
      <c r="D72" s="20" t="s">
        <v>276</v>
      </c>
      <c r="E72" s="20"/>
      <c r="F72" s="20"/>
      <c r="G72" s="20"/>
      <c r="H72" s="20"/>
      <c r="I72" s="20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3">
      <c r="A73" s="3"/>
      <c r="B73" s="20">
        <v>4</v>
      </c>
      <c r="C73" s="20" t="s">
        <v>341</v>
      </c>
      <c r="D73" s="47" t="s">
        <v>342</v>
      </c>
      <c r="E73" s="20"/>
      <c r="F73" s="60"/>
      <c r="G73" s="47"/>
      <c r="H73" s="20"/>
      <c r="I73" s="20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3">
      <c r="A74" s="3"/>
      <c r="B74" s="20">
        <v>5</v>
      </c>
      <c r="C74" s="20" t="s">
        <v>343</v>
      </c>
      <c r="D74" s="47" t="s">
        <v>344</v>
      </c>
      <c r="E74" s="20"/>
      <c r="F74" s="60"/>
      <c r="G74" s="47"/>
      <c r="H74" s="20"/>
      <c r="I74" s="20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3">
      <c r="A75" s="3"/>
      <c r="B75" s="20">
        <v>6</v>
      </c>
      <c r="C75" s="20" t="s">
        <v>345</v>
      </c>
      <c r="D75" s="47" t="s">
        <v>344</v>
      </c>
      <c r="E75" s="20"/>
      <c r="F75" s="20"/>
      <c r="G75" s="20"/>
      <c r="H75" s="20"/>
      <c r="I75" s="20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3">
      <c r="A76" s="3"/>
      <c r="B76" s="20">
        <v>7</v>
      </c>
      <c r="C76" s="20" t="s">
        <v>30</v>
      </c>
      <c r="D76" s="47" t="s">
        <v>346</v>
      </c>
      <c r="E76" s="20"/>
      <c r="F76" s="20"/>
      <c r="G76" s="20"/>
      <c r="H76" s="20"/>
      <c r="I76" s="20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3">
      <c r="A77" s="3"/>
      <c r="B77" s="20">
        <v>8</v>
      </c>
      <c r="C77" s="20" t="s">
        <v>347</v>
      </c>
      <c r="D77" s="47" t="s">
        <v>348</v>
      </c>
      <c r="E77" s="20"/>
      <c r="F77" s="20"/>
      <c r="G77" s="20"/>
      <c r="H77" s="20"/>
      <c r="I77" s="20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3">
      <c r="A78" s="3"/>
      <c r="B78" s="20">
        <v>9</v>
      </c>
      <c r="C78" s="20" t="s">
        <v>349</v>
      </c>
      <c r="D78" s="47" t="s">
        <v>350</v>
      </c>
      <c r="E78" s="20"/>
      <c r="F78" s="20"/>
      <c r="G78" s="20"/>
      <c r="H78" s="20"/>
      <c r="I78" s="20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3">
      <c r="A79" s="3"/>
      <c r="B79" s="20">
        <v>10</v>
      </c>
      <c r="C79" s="20" t="s">
        <v>351</v>
      </c>
      <c r="D79" s="20" t="s">
        <v>352</v>
      </c>
      <c r="E79" s="20"/>
      <c r="F79" s="20"/>
      <c r="G79" s="20"/>
      <c r="H79" s="20"/>
      <c r="I79" s="20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3">
      <c r="A80" s="3"/>
      <c r="B80" s="20">
        <v>11</v>
      </c>
      <c r="C80" s="20" t="s">
        <v>353</v>
      </c>
      <c r="D80" s="20">
        <v>1999</v>
      </c>
      <c r="E80" s="20"/>
      <c r="F80" s="20"/>
      <c r="G80" s="20"/>
      <c r="H80" s="20"/>
      <c r="I80" s="20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3">
      <c r="A81" s="3"/>
      <c r="B81" s="20">
        <v>12</v>
      </c>
      <c r="C81" s="20" t="s">
        <v>354</v>
      </c>
      <c r="D81" s="20"/>
      <c r="E81" s="20"/>
      <c r="F81" s="20"/>
      <c r="G81" s="20"/>
      <c r="H81" s="20"/>
      <c r="I81" s="20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3">
      <c r="A82" s="3"/>
      <c r="B82" s="20">
        <v>13</v>
      </c>
      <c r="C82" s="20" t="s">
        <v>355</v>
      </c>
      <c r="D82" s="20" t="s">
        <v>356</v>
      </c>
      <c r="E82" s="20"/>
      <c r="F82" s="20"/>
      <c r="G82" s="20"/>
      <c r="H82" s="20"/>
      <c r="I82" s="20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3">
      <c r="A83" s="3"/>
      <c r="B83" s="20">
        <v>14</v>
      </c>
      <c r="C83" s="20" t="s">
        <v>357</v>
      </c>
      <c r="D83" s="20" t="s">
        <v>358</v>
      </c>
      <c r="E83" s="20"/>
      <c r="F83" s="20"/>
      <c r="G83" s="20"/>
      <c r="H83" s="20"/>
      <c r="I83" s="20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3">
      <c r="A84" s="3"/>
      <c r="B84" s="20">
        <v>15</v>
      </c>
      <c r="C84" s="20" t="s">
        <v>359</v>
      </c>
      <c r="D84" s="20"/>
      <c r="E84" s="20"/>
      <c r="F84" s="20"/>
      <c r="G84" s="20"/>
      <c r="H84" s="20"/>
      <c r="I84" s="20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3">
      <c r="A85" s="3"/>
      <c r="B85" s="20">
        <v>16</v>
      </c>
      <c r="C85" s="20" t="s">
        <v>360</v>
      </c>
      <c r="D85" s="20">
        <v>2010</v>
      </c>
      <c r="E85" s="20"/>
      <c r="F85" s="20"/>
      <c r="G85" s="20"/>
      <c r="H85" s="20"/>
      <c r="I85" s="20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3">
      <c r="A86" s="3"/>
      <c r="B86" s="20">
        <v>17</v>
      </c>
      <c r="C86" s="20" t="s">
        <v>361</v>
      </c>
      <c r="D86" s="20"/>
      <c r="E86" s="20"/>
      <c r="F86" s="20"/>
      <c r="G86" s="20"/>
      <c r="H86" s="20"/>
      <c r="I86" s="20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3">
      <c r="A87" s="3"/>
      <c r="B87" s="20">
        <v>18</v>
      </c>
      <c r="C87" s="20" t="s">
        <v>362</v>
      </c>
      <c r="D87" s="20" t="s">
        <v>363</v>
      </c>
      <c r="E87" s="20"/>
      <c r="F87" s="20"/>
      <c r="G87" s="20"/>
      <c r="H87" s="20"/>
      <c r="I87" s="20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3">
      <c r="A88" s="3"/>
      <c r="B88" s="20">
        <v>19</v>
      </c>
      <c r="C88" s="20" t="s">
        <v>364</v>
      </c>
      <c r="D88" s="20" t="s">
        <v>365</v>
      </c>
      <c r="E88" s="20"/>
      <c r="F88" s="20"/>
      <c r="G88" s="20"/>
      <c r="H88" s="20"/>
      <c r="I88" s="20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3">
      <c r="A89" s="3"/>
      <c r="B89" s="20">
        <v>20</v>
      </c>
      <c r="C89" s="20" t="s">
        <v>366</v>
      </c>
      <c r="D89" s="20"/>
      <c r="E89" s="20"/>
      <c r="F89" s="20"/>
      <c r="G89" s="20"/>
      <c r="H89" s="20"/>
      <c r="I89" s="20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3">
      <c r="A90" s="3"/>
      <c r="B90" s="20">
        <v>21</v>
      </c>
      <c r="C90" s="20" t="s">
        <v>367</v>
      </c>
      <c r="D90" s="20"/>
      <c r="E90" s="20"/>
      <c r="F90" s="20"/>
      <c r="G90" s="20"/>
      <c r="H90" s="20"/>
      <c r="I90" s="20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3">
      <c r="A91" s="3"/>
      <c r="B91" s="20">
        <v>22</v>
      </c>
      <c r="C91" s="20" t="s">
        <v>368</v>
      </c>
      <c r="D91" s="20" t="s">
        <v>369</v>
      </c>
      <c r="E91" s="20"/>
      <c r="F91" s="20"/>
      <c r="G91" s="20"/>
      <c r="H91" s="20"/>
      <c r="I91" s="20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3">
      <c r="A96" s="3"/>
      <c r="B96" s="91" t="s">
        <v>266</v>
      </c>
      <c r="C96" s="91" t="s">
        <v>67</v>
      </c>
      <c r="D96" s="91" t="s">
        <v>68</v>
      </c>
      <c r="E96" s="91" t="s">
        <v>6</v>
      </c>
      <c r="F96" s="3"/>
      <c r="G96" s="91" t="s">
        <v>266</v>
      </c>
      <c r="H96" s="91" t="s">
        <v>223</v>
      </c>
      <c r="I96" s="91" t="s">
        <v>44</v>
      </c>
      <c r="J96" s="91" t="s">
        <v>370</v>
      </c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3">
      <c r="A97" s="3"/>
      <c r="B97" s="3" t="s">
        <v>367</v>
      </c>
      <c r="C97" s="49">
        <v>1957</v>
      </c>
      <c r="D97" s="49">
        <v>273</v>
      </c>
      <c r="E97" s="49">
        <v>160</v>
      </c>
      <c r="F97" s="3"/>
      <c r="G97" s="92" t="s">
        <v>371</v>
      </c>
      <c r="H97" s="61">
        <v>46.585903083700444</v>
      </c>
      <c r="I97" s="61">
        <v>48.295454545454547</v>
      </c>
      <c r="J97" s="61">
        <v>4.8501228501228502</v>
      </c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3">
      <c r="A98" s="3"/>
      <c r="B98" s="92" t="s">
        <v>371</v>
      </c>
      <c r="C98" s="49">
        <v>1271</v>
      </c>
      <c r="D98" s="49">
        <v>592</v>
      </c>
      <c r="E98" s="49">
        <v>122</v>
      </c>
      <c r="F98" s="3"/>
      <c r="G98" s="3" t="s">
        <v>367</v>
      </c>
      <c r="H98" s="61">
        <v>21.5</v>
      </c>
      <c r="I98" s="61">
        <v>122</v>
      </c>
      <c r="J98" s="61">
        <f>273/160</f>
        <v>1.70625</v>
      </c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3">
      <c r="A99" s="3"/>
      <c r="B99" s="92" t="s">
        <v>372</v>
      </c>
      <c r="C99" s="49">
        <v>842</v>
      </c>
      <c r="D99" s="49">
        <v>5.7</v>
      </c>
      <c r="E99" s="49">
        <v>15</v>
      </c>
      <c r="F99" s="3"/>
      <c r="G99" s="92" t="s">
        <v>373</v>
      </c>
      <c r="H99" s="61">
        <v>1.0997643362136684</v>
      </c>
      <c r="I99" s="61"/>
      <c r="J99" s="61">
        <v>0.23333333333333334</v>
      </c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3">
      <c r="A100" s="3"/>
      <c r="B100" s="92" t="s">
        <v>373</v>
      </c>
      <c r="C100" s="49">
        <v>127</v>
      </c>
      <c r="D100" s="49">
        <v>1.4</v>
      </c>
      <c r="E100" s="49">
        <v>6</v>
      </c>
      <c r="F100" s="3"/>
      <c r="G100" s="92" t="s">
        <v>372</v>
      </c>
      <c r="H100" s="61">
        <v>0.67320261437908502</v>
      </c>
      <c r="I100" s="61">
        <v>0.62</v>
      </c>
      <c r="J100" s="61">
        <v>0.38537414965986394</v>
      </c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3">
      <c r="A101" s="3"/>
      <c r="B101" s="92" t="s">
        <v>374</v>
      </c>
      <c r="C101" s="49">
        <v>0.3</v>
      </c>
      <c r="D101" s="49">
        <v>-13.9</v>
      </c>
      <c r="E101" s="49">
        <v>10</v>
      </c>
      <c r="F101" s="3"/>
      <c r="G101" s="92" t="s">
        <v>374</v>
      </c>
      <c r="H101" s="61">
        <v>-46.488294314381271</v>
      </c>
      <c r="I101" s="61">
        <v>-1.0263157894736834</v>
      </c>
      <c r="J101" s="61">
        <v>-1.3899999999999999E-2</v>
      </c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3">
      <c r="A102" s="3"/>
      <c r="B102" s="3"/>
      <c r="C102" s="3"/>
      <c r="D102" s="3"/>
      <c r="E102" s="3"/>
      <c r="F102" s="3"/>
      <c r="G102" s="3"/>
      <c r="H102" s="61"/>
      <c r="I102" s="61"/>
      <c r="J102" s="61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3">
      <c r="A103" s="3"/>
      <c r="B103" s="93" t="s">
        <v>375</v>
      </c>
      <c r="C103" s="94">
        <f t="shared" ref="C103:E103" si="0">SUM(C97:C101)</f>
        <v>4197.3</v>
      </c>
      <c r="D103" s="94">
        <f t="shared" si="0"/>
        <v>858.2</v>
      </c>
      <c r="E103" s="94">
        <f t="shared" si="0"/>
        <v>313</v>
      </c>
      <c r="F103" s="3"/>
      <c r="G103" s="93" t="s">
        <v>375</v>
      </c>
      <c r="H103" s="95">
        <f t="shared" ref="H103:J103" si="1">AVERAGE(H97:H101)</f>
        <v>4.6741151439823838</v>
      </c>
      <c r="I103" s="95">
        <f t="shared" si="1"/>
        <v>42.472284688995224</v>
      </c>
      <c r="J103" s="95">
        <f t="shared" si="1"/>
        <v>1.4322360666232095</v>
      </c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3">
      <c r="A107" s="3"/>
      <c r="B107" s="91" t="s">
        <v>266</v>
      </c>
      <c r="C107" s="91" t="s">
        <v>376</v>
      </c>
      <c r="D107" s="91" t="s">
        <v>377</v>
      </c>
      <c r="E107" s="3"/>
      <c r="F107" s="3"/>
      <c r="G107" s="91" t="s">
        <v>266</v>
      </c>
      <c r="H107" s="91" t="s">
        <v>378</v>
      </c>
      <c r="I107" s="91" t="s">
        <v>379</v>
      </c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3">
      <c r="A108" s="3"/>
      <c r="B108" s="92" t="s">
        <v>371</v>
      </c>
      <c r="C108" s="63">
        <v>0.66300855460864283</v>
      </c>
      <c r="D108" s="63">
        <v>1.0360923777974436</v>
      </c>
      <c r="E108" s="3"/>
      <c r="F108" s="3"/>
      <c r="G108" s="92" t="s">
        <v>371</v>
      </c>
      <c r="H108" s="63">
        <v>0.32638086763705809</v>
      </c>
      <c r="I108" s="49">
        <v>12.113870381586917</v>
      </c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3">
      <c r="A109" s="3"/>
      <c r="B109" s="92" t="s">
        <v>372</v>
      </c>
      <c r="C109" s="63">
        <v>0.5486482931866774</v>
      </c>
      <c r="D109" s="63">
        <v>-4.8800447891045762E-2</v>
      </c>
      <c r="E109" s="3"/>
      <c r="F109" s="3"/>
      <c r="G109" s="92" t="s">
        <v>372</v>
      </c>
      <c r="H109" s="63">
        <v>-8.1368593544689505E-2</v>
      </c>
      <c r="I109" s="49">
        <v>50</v>
      </c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3">
      <c r="A110" s="3"/>
      <c r="B110" s="3" t="s">
        <v>367</v>
      </c>
      <c r="C110" s="63">
        <v>0.1</v>
      </c>
      <c r="D110" s="63">
        <v>0.1</v>
      </c>
      <c r="E110" s="3"/>
      <c r="F110" s="3"/>
      <c r="G110" s="92" t="s">
        <v>374</v>
      </c>
      <c r="H110" s="63"/>
      <c r="I110" s="49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3">
      <c r="A111" s="3"/>
      <c r="B111" s="92" t="s">
        <v>374</v>
      </c>
      <c r="C111" s="63"/>
      <c r="D111" s="63"/>
      <c r="E111" s="3"/>
      <c r="F111" s="3"/>
      <c r="G111" s="92" t="s">
        <v>373</v>
      </c>
      <c r="H111" s="63"/>
      <c r="I111" s="49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3">
      <c r="A112" s="3"/>
      <c r="B112" s="92" t="s">
        <v>373</v>
      </c>
      <c r="C112" s="63"/>
      <c r="D112" s="63"/>
      <c r="E112" s="3"/>
      <c r="F112" s="3"/>
      <c r="G112" s="3" t="s">
        <v>367</v>
      </c>
      <c r="H112" s="63"/>
      <c r="I112" s="49">
        <v>50</v>
      </c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3">
      <c r="A113" s="3"/>
      <c r="B113" s="3"/>
      <c r="C113" s="3"/>
      <c r="D113" s="3"/>
      <c r="E113" s="3"/>
      <c r="F113" s="3"/>
      <c r="G113" s="3"/>
      <c r="H113" s="63"/>
      <c r="I113" s="49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3">
      <c r="A114" s="3"/>
      <c r="B114" s="93" t="s">
        <v>375</v>
      </c>
      <c r="C114" s="96">
        <v>0.60582842389766012</v>
      </c>
      <c r="D114" s="96">
        <v>0.4936459649531989</v>
      </c>
      <c r="E114" s="3"/>
      <c r="F114" s="3"/>
      <c r="G114" s="93" t="s">
        <v>375</v>
      </c>
      <c r="H114" s="96">
        <v>0.12250613704618429</v>
      </c>
      <c r="I114" s="94">
        <v>12.113870381586917</v>
      </c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3">
      <c r="A117" s="3"/>
      <c r="B117" s="91" t="s">
        <v>380</v>
      </c>
      <c r="C117" s="91" t="s">
        <v>381</v>
      </c>
      <c r="D117" s="91" t="s">
        <v>382</v>
      </c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3">
      <c r="A118" s="3"/>
      <c r="B118" s="92" t="s">
        <v>371</v>
      </c>
      <c r="C118" s="63">
        <v>-0.15</v>
      </c>
      <c r="D118" s="63">
        <v>4.7300000000000004</v>
      </c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3">
      <c r="A119" s="3"/>
      <c r="B119" s="92" t="s">
        <v>372</v>
      </c>
      <c r="C119" s="63">
        <v>-0.30851063829787229</v>
      </c>
      <c r="D119" s="63">
        <v>-0.43478260869565222</v>
      </c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3">
      <c r="A120" s="3"/>
      <c r="B120" s="92" t="s">
        <v>374</v>
      </c>
      <c r="C120" s="63"/>
      <c r="D120" s="6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3">
      <c r="A121" s="3"/>
      <c r="B121" s="92" t="s">
        <v>373</v>
      </c>
      <c r="C121" s="63"/>
      <c r="D121" s="6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3">
      <c r="A122" s="3"/>
      <c r="B122" s="3" t="s">
        <v>367</v>
      </c>
      <c r="C122" s="63">
        <v>0.23</v>
      </c>
      <c r="D122" s="63">
        <v>0.67</v>
      </c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3">
      <c r="A124" s="3"/>
      <c r="B124" s="93" t="s">
        <v>375</v>
      </c>
      <c r="C124" s="96">
        <v>-7.5613747954173471E-2</v>
      </c>
      <c r="D124" s="96">
        <v>-2.1173913043478261</v>
      </c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3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3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3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3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3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3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3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3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3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3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3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3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3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3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3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3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3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3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3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3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3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3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3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3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3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3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3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3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3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3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3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3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3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3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3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3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3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3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3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3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3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3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3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3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3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3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3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3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3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3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3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3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3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3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3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3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3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3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3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3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3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3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3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3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3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3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3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3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3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3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3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3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3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3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3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3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3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3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3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3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3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3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3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3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3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3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3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3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3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3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3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3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3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3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3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3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3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3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3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3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3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3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3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3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3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3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3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3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3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3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3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3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3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3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3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3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3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3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3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3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3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3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3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3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3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3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3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3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3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3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3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3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3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3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3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3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3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3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3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3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3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3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3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3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3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3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3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3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3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3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3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3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3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3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3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3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3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3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3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3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3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3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3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3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3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3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3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3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3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3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3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3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3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3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3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3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3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3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3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3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3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3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3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3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3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3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3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3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3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3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3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3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3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3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3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3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3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3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3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3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3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3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3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3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3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3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3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3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3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3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3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3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3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3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3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3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3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3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3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3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3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3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3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3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3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3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3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3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3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3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3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3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3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3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3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3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3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3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3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3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3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3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3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3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3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3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3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3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3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3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3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3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3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3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3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3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3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3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3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3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3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3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3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3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3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3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3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3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3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3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3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3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3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3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3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3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3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3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3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3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3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3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3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3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3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3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3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3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3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3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3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3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3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3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3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3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3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3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3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3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3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3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3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3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3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3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3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3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3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3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3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3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3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3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3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3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3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3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3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3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3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3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3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3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3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3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3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3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3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3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3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3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3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3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3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3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3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3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3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3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3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3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3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3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3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3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3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3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3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3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3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3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3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3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3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3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3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3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3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3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3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3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3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3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3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3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3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3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3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3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3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3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3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3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3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3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3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3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3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3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3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3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3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3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3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3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3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3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3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3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3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3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3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3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3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3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3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3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3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3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3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3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3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3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3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3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3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3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3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3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NAUKRI</vt:lpstr>
      <vt:lpstr>DASHBOARD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Piyush Patel</dc:creator>
  <cp:lastModifiedBy>Piyush Patel</cp:lastModifiedBy>
  <dcterms:created xsi:type="dcterms:W3CDTF">2024-07-04T07:46:41Z</dcterms:created>
  <dcterms:modified xsi:type="dcterms:W3CDTF">2024-07-04T07:47:21Z</dcterms:modified>
</cp:coreProperties>
</file>