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3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4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profi\Desktop\Documents\Annual Result\Q1_FY_24\INDSUTRY INSIGHTS\"/>
    </mc:Choice>
  </mc:AlternateContent>
  <xr:revisionPtr revIDLastSave="0" documentId="8_{2DBCB935-4986-4546-95C1-9EA268288EF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HDFCLIFE" sheetId="1" r:id="rId1"/>
    <sheet name="lifeinsurance" sheetId="2" r:id="rId2"/>
    <sheet name="FY_23 LIFEINSURANCE" sheetId="3" r:id="rId3"/>
    <sheet name="Q1_FY24_LIFEINSURANCE" sheetId="4" r:id="rId4"/>
    <sheet name="SBILIFE" sheetId="5" r:id="rId5"/>
    <sheet name="ICICIPRULI" sheetId="6" r:id="rId6"/>
    <sheet name="Sheet2" sheetId="7" r:id="rId7"/>
    <sheet name="Sheet4" sheetId="8" r:id="rId8"/>
  </sheets>
  <calcPr calcId="191029"/>
  <extLst>
    <ext uri="GoogleSheetsCustomDataVersion2">
      <go:sheetsCustomData xmlns:go="http://customooxmlschemas.google.com/" r:id="rId13" roundtripDataChecksum="VzzhNE/eE+QbGI4mj/BusTyqRrBC5O6L1mrY7gEy6MA="/>
    </ext>
  </extLst>
</workbook>
</file>

<file path=xl/calcChain.xml><?xml version="1.0" encoding="utf-8"?>
<calcChain xmlns="http://schemas.openxmlformats.org/spreadsheetml/2006/main">
  <c r="O108" i="8" l="1"/>
  <c r="N108" i="8"/>
  <c r="L108" i="8" s="1"/>
  <c r="Y107" i="8"/>
  <c r="X107" i="8"/>
  <c r="W107" i="8"/>
  <c r="L107" i="8"/>
  <c r="Y106" i="8"/>
  <c r="L106" i="8"/>
  <c r="Y105" i="8"/>
  <c r="T105" i="8"/>
  <c r="S105" i="8"/>
  <c r="R105" i="8"/>
  <c r="Q105" i="8"/>
  <c r="P105" i="8"/>
  <c r="O105" i="8"/>
  <c r="N105" i="8"/>
  <c r="L105" i="8" s="1"/>
  <c r="Y104" i="8"/>
  <c r="Y103" i="8"/>
  <c r="L103" i="8"/>
  <c r="L102" i="8"/>
  <c r="P96" i="8"/>
  <c r="R58" i="8"/>
  <c r="R61" i="8" s="1"/>
  <c r="T61" i="8" s="1"/>
  <c r="N58" i="8"/>
  <c r="N61" i="8" s="1"/>
  <c r="T57" i="8"/>
  <c r="T56" i="8"/>
  <c r="T55" i="8"/>
  <c r="N43" i="8"/>
  <c r="M43" i="8"/>
  <c r="L43" i="8"/>
  <c r="N27" i="8"/>
  <c r="M27" i="8"/>
  <c r="L27" i="8"/>
  <c r="N13" i="8"/>
  <c r="M13" i="8"/>
  <c r="L13" i="8"/>
  <c r="E28" i="6"/>
  <c r="D28" i="6"/>
  <c r="F28" i="6" s="1"/>
  <c r="F27" i="6"/>
  <c r="F26" i="6"/>
  <c r="F25" i="6"/>
  <c r="F22" i="6"/>
  <c r="F21" i="6"/>
  <c r="E21" i="6"/>
  <c r="D21" i="6"/>
  <c r="F20" i="6"/>
  <c r="F19" i="6"/>
  <c r="F18" i="6"/>
  <c r="F17" i="6"/>
  <c r="G9" i="6"/>
  <c r="E9" i="6"/>
  <c r="G8" i="6"/>
  <c r="F8" i="6"/>
  <c r="F9" i="6" s="1"/>
  <c r="M6" i="6"/>
  <c r="L6" i="6"/>
  <c r="K6" i="6"/>
  <c r="J6" i="6"/>
  <c r="I6" i="6"/>
  <c r="H6" i="6"/>
  <c r="G6" i="6"/>
  <c r="F6" i="6"/>
  <c r="E6" i="6"/>
  <c r="B6" i="6"/>
  <c r="B5" i="6"/>
  <c r="B4" i="6"/>
  <c r="H32" i="5"/>
  <c r="H31" i="5"/>
  <c r="H30" i="5"/>
  <c r="Q29" i="5"/>
  <c r="P29" i="5"/>
  <c r="O29" i="5"/>
  <c r="H29" i="5"/>
  <c r="Q28" i="5"/>
  <c r="G17" i="5" s="1"/>
  <c r="H28" i="5"/>
  <c r="Q27" i="5"/>
  <c r="H27" i="5"/>
  <c r="Q26" i="5"/>
  <c r="H26" i="5"/>
  <c r="Q25" i="5"/>
  <c r="H25" i="5"/>
  <c r="Q24" i="5"/>
  <c r="H24" i="5"/>
  <c r="L23" i="5"/>
  <c r="K23" i="5"/>
  <c r="H23" i="5"/>
  <c r="H15" i="5" s="1"/>
  <c r="L22" i="5"/>
  <c r="K22" i="5"/>
  <c r="H22" i="5"/>
  <c r="Q21" i="5"/>
  <c r="P21" i="5"/>
  <c r="O21" i="5"/>
  <c r="L21" i="5"/>
  <c r="K21" i="5"/>
  <c r="K18" i="5" s="1"/>
  <c r="K15" i="5" s="1"/>
  <c r="H21" i="5"/>
  <c r="Q20" i="5"/>
  <c r="P20" i="5"/>
  <c r="O20" i="5"/>
  <c r="L20" i="5"/>
  <c r="K20" i="5"/>
  <c r="H20" i="5"/>
  <c r="K3" i="5" s="1"/>
  <c r="L18" i="5"/>
  <c r="H17" i="5"/>
  <c r="F17" i="5"/>
  <c r="E17" i="5"/>
  <c r="J16" i="5"/>
  <c r="I16" i="5"/>
  <c r="H16" i="5"/>
  <c r="G16" i="5"/>
  <c r="F16" i="5"/>
  <c r="E16" i="5"/>
  <c r="G15" i="5"/>
  <c r="F15" i="5"/>
  <c r="E15" i="5"/>
  <c r="F12" i="5"/>
  <c r="E12" i="5"/>
  <c r="D8" i="5" s="1"/>
  <c r="D7" i="5" s="1"/>
  <c r="F8" i="5"/>
  <c r="E8" i="5"/>
  <c r="M3" i="5" s="1"/>
  <c r="L3" i="5"/>
  <c r="J3" i="5"/>
  <c r="I3" i="5"/>
  <c r="H3" i="5"/>
  <c r="G3" i="5"/>
  <c r="D3" i="5"/>
  <c r="C3" i="5"/>
  <c r="I214" i="2"/>
  <c r="H214" i="2"/>
  <c r="I199" i="2"/>
  <c r="H199" i="2"/>
  <c r="O163" i="2"/>
  <c r="N163" i="2"/>
  <c r="M163" i="2"/>
  <c r="L163" i="2"/>
  <c r="K163" i="2"/>
  <c r="J163" i="2"/>
  <c r="I163" i="2"/>
  <c r="H163" i="2"/>
  <c r="G163" i="2"/>
  <c r="Q163" i="2" s="1"/>
  <c r="F163" i="2"/>
  <c r="E163" i="2"/>
  <c r="Q161" i="2"/>
  <c r="P161" i="2"/>
  <c r="D161" i="2"/>
  <c r="Q160" i="2"/>
  <c r="P160" i="2"/>
  <c r="D160" i="2"/>
  <c r="Q159" i="2"/>
  <c r="P159" i="2"/>
  <c r="D159" i="2"/>
  <c r="Q158" i="2"/>
  <c r="P158" i="2"/>
  <c r="D158" i="2"/>
  <c r="Q157" i="2"/>
  <c r="P157" i="2"/>
  <c r="P163" i="2" s="1"/>
  <c r="D157" i="2"/>
  <c r="D148" i="2"/>
  <c r="I122" i="2"/>
  <c r="G122" i="2"/>
  <c r="I121" i="2"/>
  <c r="G121" i="2"/>
  <c r="I120" i="2"/>
  <c r="H120" i="2"/>
  <c r="G120" i="2"/>
  <c r="I118" i="2"/>
  <c r="H118" i="2"/>
  <c r="G118" i="2"/>
  <c r="I117" i="2"/>
  <c r="H117" i="2"/>
  <c r="G117" i="2"/>
  <c r="I116" i="2"/>
  <c r="H116" i="2"/>
  <c r="G116" i="2"/>
  <c r="I115" i="2"/>
  <c r="H115" i="2"/>
  <c r="G115" i="2"/>
  <c r="I114" i="2"/>
  <c r="H114" i="2"/>
  <c r="G114" i="2"/>
  <c r="I113" i="2"/>
  <c r="H113" i="2"/>
  <c r="G113" i="2"/>
  <c r="I112" i="2"/>
  <c r="H112" i="2"/>
  <c r="G112" i="2"/>
  <c r="I111" i="2"/>
  <c r="H111" i="2"/>
  <c r="G111" i="2"/>
  <c r="I110" i="2"/>
  <c r="H110" i="2"/>
  <c r="G110" i="2"/>
  <c r="I109" i="2"/>
  <c r="H109" i="2"/>
  <c r="G109" i="2"/>
  <c r="I108" i="2"/>
  <c r="H108" i="2"/>
  <c r="G108" i="2"/>
  <c r="I107" i="2"/>
  <c r="H107" i="2"/>
  <c r="G107" i="2"/>
  <c r="I106" i="2"/>
  <c r="H106" i="2"/>
  <c r="G106" i="2"/>
  <c r="I105" i="2"/>
  <c r="H105" i="2"/>
  <c r="G105" i="2"/>
  <c r="I104" i="2"/>
  <c r="H104" i="2"/>
  <c r="G104" i="2"/>
  <c r="I103" i="2"/>
  <c r="H103" i="2"/>
  <c r="G103" i="2"/>
  <c r="I102" i="2"/>
  <c r="H102" i="2"/>
  <c r="G102" i="2"/>
  <c r="I101" i="2"/>
  <c r="H101" i="2"/>
  <c r="G101" i="2"/>
  <c r="I100" i="2"/>
  <c r="H100" i="2"/>
  <c r="G100" i="2"/>
  <c r="I99" i="2"/>
  <c r="H99" i="2"/>
  <c r="G99" i="2"/>
  <c r="I98" i="2"/>
  <c r="H98" i="2"/>
  <c r="G98" i="2"/>
  <c r="I97" i="2"/>
  <c r="H97" i="2"/>
  <c r="G97" i="2"/>
  <c r="I96" i="2"/>
  <c r="H96" i="2"/>
  <c r="G96" i="2"/>
  <c r="I95" i="2"/>
  <c r="H95" i="2"/>
  <c r="G95" i="2"/>
  <c r="I94" i="2"/>
  <c r="H94" i="2"/>
  <c r="G94" i="2"/>
  <c r="D41" i="2"/>
  <c r="D40" i="2"/>
  <c r="D39" i="2"/>
  <c r="D38" i="2"/>
  <c r="D37" i="2"/>
  <c r="D36" i="2"/>
  <c r="D35" i="2"/>
  <c r="D34" i="2"/>
  <c r="K49" i="1"/>
  <c r="O47" i="1"/>
  <c r="N47" i="1"/>
  <c r="P42" i="1" s="1"/>
  <c r="K47" i="1"/>
  <c r="K52" i="1" s="1"/>
  <c r="J47" i="1"/>
  <c r="J52" i="1" s="1"/>
  <c r="Q45" i="1"/>
  <c r="Q44" i="1"/>
  <c r="Q43" i="1"/>
  <c r="P43" i="1"/>
  <c r="G43" i="1"/>
  <c r="Q42" i="1"/>
  <c r="G42" i="1"/>
  <c r="G41" i="1"/>
  <c r="Q40" i="1"/>
  <c r="P40" i="1"/>
  <c r="G40" i="1"/>
  <c r="Q39" i="1"/>
  <c r="G39" i="1"/>
  <c r="Q38" i="1"/>
  <c r="G38" i="1"/>
  <c r="G37" i="1"/>
  <c r="G36" i="1"/>
  <c r="T35" i="1"/>
  <c r="S35" i="1"/>
  <c r="U35" i="1" s="1"/>
  <c r="O35" i="1"/>
  <c r="N35" i="1"/>
  <c r="E12" i="1" s="1"/>
  <c r="G35" i="1"/>
  <c r="U34" i="1"/>
  <c r="P34" i="1"/>
  <c r="K34" i="1"/>
  <c r="J34" i="1"/>
  <c r="G34" i="1"/>
  <c r="U33" i="1"/>
  <c r="P33" i="1"/>
  <c r="K33" i="1"/>
  <c r="J33" i="1"/>
  <c r="G33" i="1"/>
  <c r="U32" i="1"/>
  <c r="P32" i="1"/>
  <c r="K32" i="1"/>
  <c r="J32" i="1"/>
  <c r="G32" i="1"/>
  <c r="U31" i="1"/>
  <c r="P31" i="1"/>
  <c r="C12" i="1" s="1"/>
  <c r="K31" i="1"/>
  <c r="J31" i="1"/>
  <c r="G31" i="1"/>
  <c r="U30" i="1"/>
  <c r="P30" i="1"/>
  <c r="K30" i="1"/>
  <c r="J30" i="1"/>
  <c r="J25" i="1" s="1"/>
  <c r="K24" i="1" s="1"/>
  <c r="G30" i="1"/>
  <c r="U29" i="1"/>
  <c r="P29" i="1"/>
  <c r="K29" i="1"/>
  <c r="J29" i="1"/>
  <c r="G29" i="1"/>
  <c r="G24" i="1" s="1"/>
  <c r="O26" i="1"/>
  <c r="K26" i="1"/>
  <c r="J26" i="1"/>
  <c r="I26" i="1"/>
  <c r="H26" i="1"/>
  <c r="G26" i="1"/>
  <c r="F26" i="1"/>
  <c r="E26" i="1"/>
  <c r="D26" i="1"/>
  <c r="O25" i="1"/>
  <c r="K25" i="1"/>
  <c r="I25" i="1"/>
  <c r="H25" i="1"/>
  <c r="F25" i="1"/>
  <c r="E25" i="1"/>
  <c r="D25" i="1"/>
  <c r="O24" i="1"/>
  <c r="E24" i="1"/>
  <c r="D24" i="1"/>
  <c r="R21" i="1"/>
  <c r="D20" i="1"/>
  <c r="D16" i="1" s="1"/>
  <c r="M18" i="1"/>
  <c r="F17" i="1"/>
  <c r="G17" i="1" s="1"/>
  <c r="D17" i="1"/>
  <c r="E17" i="1" s="1"/>
  <c r="E21" i="1" s="1"/>
  <c r="M12" i="1"/>
  <c r="H12" i="1"/>
  <c r="B12" i="1"/>
  <c r="Q8" i="1"/>
  <c r="P8" i="1"/>
  <c r="O8" i="1"/>
  <c r="N8" i="1"/>
  <c r="M8" i="1"/>
  <c r="L8" i="1"/>
  <c r="K8" i="1"/>
  <c r="J8" i="1"/>
  <c r="I8" i="1"/>
  <c r="F8" i="1"/>
  <c r="E8" i="1"/>
  <c r="G7" i="1"/>
  <c r="F7" i="1"/>
  <c r="E7" i="1"/>
  <c r="H6" i="1"/>
  <c r="G6" i="1"/>
  <c r="I12" i="1" s="1"/>
  <c r="F6" i="1"/>
  <c r="E6" i="1"/>
  <c r="D6" i="1"/>
  <c r="C6" i="1"/>
  <c r="O18" i="1" s="1"/>
  <c r="L12" i="1" l="1"/>
  <c r="N3" i="5"/>
  <c r="D163" i="2"/>
  <c r="D15" i="1"/>
  <c r="D6" i="5"/>
  <c r="E6" i="5" s="1"/>
  <c r="F6" i="5" s="1"/>
  <c r="G6" i="5" s="1"/>
  <c r="E7" i="5"/>
  <c r="F7" i="5" s="1"/>
  <c r="G7" i="5" s="1"/>
  <c r="D7" i="1"/>
  <c r="D8" i="1" s="1"/>
  <c r="G8" i="1"/>
  <c r="J12" i="1"/>
  <c r="G8" i="5"/>
  <c r="P38" i="1"/>
  <c r="P44" i="1"/>
  <c r="P47" i="1"/>
  <c r="H8" i="1"/>
  <c r="K12" i="1"/>
  <c r="O12" i="1" s="1"/>
  <c r="G25" i="1"/>
  <c r="G20" i="1" s="1"/>
  <c r="E16" i="1" s="1"/>
  <c r="P35" i="1"/>
  <c r="P41" i="1"/>
  <c r="Q47" i="1"/>
  <c r="P45" i="1"/>
  <c r="C8" i="1"/>
  <c r="N12" i="1"/>
  <c r="N18" i="1"/>
  <c r="P16" i="1" s="1"/>
  <c r="P39" i="1"/>
  <c r="O3" i="5"/>
  <c r="T58" i="8"/>
  <c r="F16" i="1" l="1"/>
  <c r="E15" i="1"/>
  <c r="G16" i="1" l="1"/>
  <c r="F15" i="1"/>
  <c r="G15" i="1" s="1"/>
</calcChain>
</file>

<file path=xl/sharedStrings.xml><?xml version="1.0" encoding="utf-8"?>
<sst xmlns="http://schemas.openxmlformats.org/spreadsheetml/2006/main" count="1293" uniqueCount="342">
  <si>
    <t>HDFC LIFE</t>
  </si>
  <si>
    <t>Company</t>
  </si>
  <si>
    <t>Price</t>
  </si>
  <si>
    <t>Marketcap in Cr</t>
  </si>
  <si>
    <t>PREMIUM_23</t>
  </si>
  <si>
    <t>TOAL INCOME</t>
  </si>
  <si>
    <t>PROFIT</t>
  </si>
  <si>
    <t>EPS</t>
  </si>
  <si>
    <t>FV</t>
  </si>
  <si>
    <t>Equity</t>
  </si>
  <si>
    <t>OTHER EQ</t>
  </si>
  <si>
    <t>Debt</t>
  </si>
  <si>
    <t>NETWORTH</t>
  </si>
  <si>
    <t>ASSETS</t>
  </si>
  <si>
    <t>61ST M-PER</t>
  </si>
  <si>
    <t>AUM</t>
  </si>
  <si>
    <t>IEV</t>
  </si>
  <si>
    <t>HDFCLIFE</t>
  </si>
  <si>
    <t>LAST YEAR</t>
  </si>
  <si>
    <t>GROWTH</t>
  </si>
  <si>
    <t>LIQUIDITY</t>
  </si>
  <si>
    <t>SOLVENCY</t>
  </si>
  <si>
    <t>PROFITABILITY</t>
  </si>
  <si>
    <t>VALUATIONS</t>
  </si>
  <si>
    <t>PREM. GROWTH</t>
  </si>
  <si>
    <t>TOTAL INC</t>
  </si>
  <si>
    <t>MARKET SHARE</t>
  </si>
  <si>
    <t>P-MARGIN</t>
  </si>
  <si>
    <t>E_MANGT.RATIO</t>
  </si>
  <si>
    <t>SOLVENCY RATIO</t>
  </si>
  <si>
    <t>INV. YIELD</t>
  </si>
  <si>
    <t>ROAE</t>
  </si>
  <si>
    <t>ROEV</t>
  </si>
  <si>
    <t>PE</t>
  </si>
  <si>
    <t>YIELD_23</t>
  </si>
  <si>
    <t>BOOKVALUE</t>
  </si>
  <si>
    <t>PBV</t>
  </si>
  <si>
    <t>PEG</t>
  </si>
  <si>
    <t>ESTIMATES</t>
  </si>
  <si>
    <t>Year</t>
  </si>
  <si>
    <t>PREMIUM</t>
  </si>
  <si>
    <t>FAIRVALUE</t>
  </si>
  <si>
    <t>FY_2035</t>
  </si>
  <si>
    <t>EPS_22</t>
  </si>
  <si>
    <t>ESP_23</t>
  </si>
  <si>
    <t>F_EPS_24</t>
  </si>
  <si>
    <t>FY_2030</t>
  </si>
  <si>
    <t>FY_2024</t>
  </si>
  <si>
    <t>PE_22</t>
  </si>
  <si>
    <t>PE_23</t>
  </si>
  <si>
    <t>F_PE_24</t>
  </si>
  <si>
    <t>EXPECTED</t>
  </si>
  <si>
    <t>Gross Premium</t>
  </si>
  <si>
    <t>Profit</t>
  </si>
  <si>
    <t>MARGIN</t>
  </si>
  <si>
    <t>LONGTERM</t>
  </si>
  <si>
    <t>TRAILEPS</t>
  </si>
  <si>
    <t>Q1_23</t>
  </si>
  <si>
    <t>Q2_23</t>
  </si>
  <si>
    <t>Q3_23</t>
  </si>
  <si>
    <t>Q4_23</t>
  </si>
  <si>
    <t>EST-2024</t>
  </si>
  <si>
    <t>EST_2024</t>
  </si>
  <si>
    <t>Margin</t>
  </si>
  <si>
    <t>HIGH PRICE</t>
  </si>
  <si>
    <t>LOW PRICE</t>
  </si>
  <si>
    <t>HIGHPE</t>
  </si>
  <si>
    <t>LOWPE</t>
  </si>
  <si>
    <t>TREND</t>
  </si>
  <si>
    <t>H1_23</t>
  </si>
  <si>
    <t>9M_23</t>
  </si>
  <si>
    <t>FY_23</t>
  </si>
  <si>
    <t>EST_FY_24</t>
  </si>
  <si>
    <t>10 Years</t>
  </si>
  <si>
    <t>SALES</t>
  </si>
  <si>
    <t>5 YEAR</t>
  </si>
  <si>
    <t>Actual</t>
  </si>
  <si>
    <t>HIGH PE</t>
  </si>
  <si>
    <t>LOW PE</t>
  </si>
  <si>
    <t>FY_23_RESULT</t>
  </si>
  <si>
    <t>FY_22</t>
  </si>
  <si>
    <t>Q4_FY_23</t>
  </si>
  <si>
    <t>FY_23 Q4</t>
  </si>
  <si>
    <t>FY_22 Q4</t>
  </si>
  <si>
    <t>FY_2023</t>
  </si>
  <si>
    <t>FY_2022</t>
  </si>
  <si>
    <t>INV. INCOME</t>
  </si>
  <si>
    <t>FY_2021</t>
  </si>
  <si>
    <t>TOTALINCOME</t>
  </si>
  <si>
    <t>FY_2020</t>
  </si>
  <si>
    <t>COST</t>
  </si>
  <si>
    <t>FY_2019</t>
  </si>
  <si>
    <t>IPO</t>
  </si>
  <si>
    <t>FY_2018</t>
  </si>
  <si>
    <t>FY_2017</t>
  </si>
  <si>
    <t>FY_2016</t>
  </si>
  <si>
    <t>FY_2015</t>
  </si>
  <si>
    <t>COST_FY_23</t>
  </si>
  <si>
    <t>SHARE</t>
  </si>
  <si>
    <t>FY_2014</t>
  </si>
  <si>
    <t>COMMISION</t>
  </si>
  <si>
    <t>FY_2013</t>
  </si>
  <si>
    <t>EMPLOYEE BEN</t>
  </si>
  <si>
    <t>FY_2012</t>
  </si>
  <si>
    <t>OPRTG. COST</t>
  </si>
  <si>
    <t>FY_2011</t>
  </si>
  <si>
    <t xml:space="preserve">DIMINUTION </t>
  </si>
  <si>
    <t>FY_2010</t>
  </si>
  <si>
    <t>GST</t>
  </si>
  <si>
    <t>FY_2009</t>
  </si>
  <si>
    <t>TAX</t>
  </si>
  <si>
    <t>BENEFITS PAID</t>
  </si>
  <si>
    <t>SHP</t>
  </si>
  <si>
    <t>ACTURIAL LIABILITY</t>
  </si>
  <si>
    <t>PROMOTER</t>
  </si>
  <si>
    <t>MF, AIF</t>
  </si>
  <si>
    <t>TOTAL</t>
  </si>
  <si>
    <t>FPI</t>
  </si>
  <si>
    <t>NON INSTITUTION</t>
  </si>
  <si>
    <t>EXIDE</t>
  </si>
  <si>
    <t>WWW.PROFITFROMIT.IN</t>
  </si>
  <si>
    <t>PREMIUM IN CR</t>
  </si>
  <si>
    <t>LIFE INSURANCE COMPANEIS ANALYSIS</t>
  </si>
  <si>
    <t>REASONS</t>
  </si>
  <si>
    <t>RANKING</t>
  </si>
  <si>
    <t>NO#1</t>
  </si>
  <si>
    <t>PROTECT FAMILY</t>
  </si>
  <si>
    <t>NO#2</t>
  </si>
  <si>
    <t>CHILD EDU/MARRIAGE</t>
  </si>
  <si>
    <t>NO#3</t>
  </si>
  <si>
    <t>RETIREMENT</t>
  </si>
  <si>
    <t>NO#4</t>
  </si>
  <si>
    <t>DISCIPLINED SAVING</t>
  </si>
  <si>
    <t>TAX SAVING</t>
  </si>
  <si>
    <t>SAVING</t>
  </si>
  <si>
    <t>INSTRUMENT</t>
  </si>
  <si>
    <t>SAVING % GDP</t>
  </si>
  <si>
    <t>FINANCIAL SAVING</t>
  </si>
  <si>
    <t>PHYSICAL SAVING</t>
  </si>
  <si>
    <t>SAVING MIX</t>
  </si>
  <si>
    <t>CURRENCY &amp; DEPOSIT</t>
  </si>
  <si>
    <t>LIFE INSURANCE</t>
  </si>
  <si>
    <t>PROV/PENSION FUND</t>
  </si>
  <si>
    <t>OTHERS</t>
  </si>
  <si>
    <t>LI-P</t>
  </si>
  <si>
    <t>COUNTRIES</t>
  </si>
  <si>
    <t>LI PREM TO GDP %</t>
  </si>
  <si>
    <t>DENSITY INR</t>
  </si>
  <si>
    <t>HONGKONG</t>
  </si>
  <si>
    <t>TAIWAN</t>
  </si>
  <si>
    <t>SINGAPORE</t>
  </si>
  <si>
    <t>JAPAN</t>
  </si>
  <si>
    <t>MALAYASIA</t>
  </si>
  <si>
    <t>THAILAND</t>
  </si>
  <si>
    <t>INDIA</t>
  </si>
  <si>
    <t>CHINA</t>
  </si>
  <si>
    <t>INCOME SLAB</t>
  </si>
  <si>
    <t>EST_FY_2030</t>
  </si>
  <si>
    <t>&lt; 2 LAKH</t>
  </si>
  <si>
    <t>2 LAKH T0 10 LAKH</t>
  </si>
  <si>
    <t>&gt; 10 LAKH</t>
  </si>
  <si>
    <t>NBP</t>
  </si>
  <si>
    <t>YEAR</t>
  </si>
  <si>
    <t>PRIVATE NBP</t>
  </si>
  <si>
    <t>LIC NBP</t>
  </si>
  <si>
    <t>PVT MSHARE %</t>
  </si>
  <si>
    <t>PVT PRM GROWTH</t>
  </si>
  <si>
    <t>LIC PRM GROWTH</t>
  </si>
  <si>
    <t>OVERALL PR GR</t>
  </si>
  <si>
    <t>Q1_FY24</t>
  </si>
  <si>
    <t>LI COMPANIES</t>
  </si>
  <si>
    <t>COMPANY</t>
  </si>
  <si>
    <t>1ST Y PREMIUM_FY23</t>
  </si>
  <si>
    <t>1ST Y PREMIUM_Q1_FY23</t>
  </si>
  <si>
    <t>1ST Y PREMIUM_Q1_FY24</t>
  </si>
  <si>
    <t>MARKET SHARE%</t>
  </si>
  <si>
    <t>PVT. MSHARE%</t>
  </si>
  <si>
    <t>Q1_FY24 GROWTH</t>
  </si>
  <si>
    <t>SBI Life</t>
  </si>
  <si>
    <t>HDFC Life</t>
  </si>
  <si>
    <t>ICICI Prudential Life</t>
  </si>
  <si>
    <t>Bajaj Allianz Life</t>
  </si>
  <si>
    <t>Max Life</t>
  </si>
  <si>
    <t>Aditya Birla Sun Life</t>
  </si>
  <si>
    <t>Tata AIA Life</t>
  </si>
  <si>
    <t>Kotak Mahindra Life</t>
  </si>
  <si>
    <t>India First Life</t>
  </si>
  <si>
    <t>Star Union Dai-ichi Life</t>
  </si>
  <si>
    <t>PNB Met Life</t>
  </si>
  <si>
    <t>Canara HSBC Life</t>
  </si>
  <si>
    <t>Shriram Life</t>
  </si>
  <si>
    <t>Reliance Nippon Life</t>
  </si>
  <si>
    <t>Bharti Axa Life</t>
  </si>
  <si>
    <t>Aegas Federal Life</t>
  </si>
  <si>
    <t>Pramerica Life</t>
  </si>
  <si>
    <t>Aviva Life</t>
  </si>
  <si>
    <t>Future Generali Life</t>
  </si>
  <si>
    <t>Edelweiss Tokio Life</t>
  </si>
  <si>
    <t>Aegon Life</t>
  </si>
  <si>
    <t>CreditAccess Life</t>
  </si>
  <si>
    <t>Go Digit Life</t>
  </si>
  <si>
    <t>Sahara Life</t>
  </si>
  <si>
    <t>Exide Life*</t>
  </si>
  <si>
    <t>Private Total</t>
  </si>
  <si>
    <t>LIC of India</t>
  </si>
  <si>
    <t>Grand Total</t>
  </si>
  <si>
    <t>LISTED SPACE</t>
  </si>
  <si>
    <t>Security Code</t>
  </si>
  <si>
    <t>Security Name</t>
  </si>
  <si>
    <t>MARKETCAP</t>
  </si>
  <si>
    <t>TOTAL INCOME</t>
  </si>
  <si>
    <t>EQUITY</t>
  </si>
  <si>
    <t>RESERVE</t>
  </si>
  <si>
    <t>EXP. MAGMT. RATIO</t>
  </si>
  <si>
    <t>61ST PR</t>
  </si>
  <si>
    <t>Conservation Ratio</t>
  </si>
  <si>
    <t>ROE</t>
  </si>
  <si>
    <t>ICICIPRULI</t>
  </si>
  <si>
    <t>LICI</t>
  </si>
  <si>
    <t>MFSL</t>
  </si>
  <si>
    <t>SBILIFE</t>
  </si>
  <si>
    <t>listed space</t>
  </si>
  <si>
    <t>LEADERSHIP</t>
  </si>
  <si>
    <r>
      <rPr>
        <sz val="28"/>
        <color rgb="FFFFFFFF"/>
        <rFont val="Calibri"/>
      </rPr>
      <t xml:space="preserve">BY </t>
    </r>
    <r>
      <rPr>
        <u/>
        <sz val="28"/>
        <color rgb="FFFFFFFF"/>
        <rFont val="Calibri"/>
      </rPr>
      <t>WWW.PROFITFROMIT.IN</t>
    </r>
  </si>
  <si>
    <t>New Business Statement of Life Insurers for the Period ended ended 31 Mar, 2023</t>
  </si>
  <si>
    <t>(Premium &amp; Sum Assured in Rs.Crore)</t>
  </si>
  <si>
    <t>Sl No.</t>
  </si>
  <si>
    <t>Insurer</t>
  </si>
  <si>
    <t>Premium</t>
  </si>
  <si>
    <t>No. of Policies / Schemes</t>
  </si>
  <si>
    <t>No. of lives covered under Group Schemes</t>
  </si>
  <si>
    <t>Sum Assured</t>
  </si>
  <si>
    <t>For March , 2022</t>
  </si>
  <si>
    <t>For March , 2023</t>
  </si>
  <si>
    <t>Growth in %</t>
  </si>
  <si>
    <t>Up to March , 2022</t>
  </si>
  <si>
    <t>Up to March , 2023</t>
  </si>
  <si>
    <t>Market Share</t>
  </si>
  <si>
    <t>Individual Single Premium</t>
  </si>
  <si>
    <t>NA</t>
  </si>
  <si>
    <t>Individual Non-Single Premium</t>
  </si>
  <si>
    <t>Group Single Premium</t>
  </si>
  <si>
    <t>Group Non-Single Premium</t>
  </si>
  <si>
    <t>Group Yearly Renewable Premium</t>
  </si>
  <si>
    <t>Note: 1.The First year Premium in the statement refers to actual premuim collected by life insurers net of only free look cancellations for the period.</t>
  </si>
  <si>
    <t>2. Compiled on the basis of data submitted by the Insurance companies</t>
  </si>
  <si>
    <t>*Consequent upon amalgamation and transfer of Exide Life Insurance Co.’s business to HDFC Life, the New Business figures for Exide Life are upto 14/10/2022 for CY.</t>
  </si>
  <si>
    <t>New Business Statement of Life Insurers for the Period ended 30th june 2023</t>
  </si>
  <si>
    <t>First Year Premium</t>
  </si>
  <si>
    <t>For june, 2022</t>
  </si>
  <si>
    <t>For June,2023</t>
  </si>
  <si>
    <t>Up to 30th june, 2022</t>
  </si>
  <si>
    <t>Up to 30th June, 2023</t>
  </si>
  <si>
    <t>For June,2022</t>
  </si>
  <si>
    <t>Up to 30th June, 2022</t>
  </si>
  <si>
    <t>For June, 2022</t>
  </si>
  <si>
    <t>Ageas Federal Life</t>
  </si>
  <si>
    <t>Canara HSBC OBC Life</t>
  </si>
  <si>
    <t>*Consequent upon amalgamation and transfer of Exide Life Insurance Co.’s business to HDFC Life</t>
  </si>
  <si>
    <t>PRICE</t>
  </si>
  <si>
    <t>MARETCAP</t>
  </si>
  <si>
    <t>M-SHARE</t>
  </si>
  <si>
    <t>PROFITS</t>
  </si>
  <si>
    <t>F-ROE</t>
  </si>
  <si>
    <t>F-PE</t>
  </si>
  <si>
    <t>YIELD</t>
  </si>
  <si>
    <t>Private MShare</t>
  </si>
  <si>
    <t>FairPE</t>
  </si>
  <si>
    <t>5 Years</t>
  </si>
  <si>
    <t>CYear</t>
  </si>
  <si>
    <t>H1</t>
  </si>
  <si>
    <t>9M</t>
  </si>
  <si>
    <t>ANNUAL</t>
  </si>
  <si>
    <t>Q1</t>
  </si>
  <si>
    <t>EST-2022</t>
  </si>
  <si>
    <t>PROMOTERS</t>
  </si>
  <si>
    <t>MF</t>
  </si>
  <si>
    <t>RETAIL</t>
  </si>
  <si>
    <t>ICICIPRU</t>
  </si>
  <si>
    <t>2020-21</t>
  </si>
  <si>
    <t>2019-20</t>
  </si>
  <si>
    <t>2018-19</t>
  </si>
  <si>
    <t>2017-18</t>
  </si>
  <si>
    <t>2016-17</t>
  </si>
  <si>
    <t>2015-16</t>
  </si>
  <si>
    <t>2014-15</t>
  </si>
  <si>
    <t>2013-14</t>
  </si>
  <si>
    <t>2012-13</t>
  </si>
  <si>
    <t>2011-12</t>
  </si>
  <si>
    <t>revenue</t>
  </si>
  <si>
    <t>margin</t>
  </si>
  <si>
    <t>eps</t>
  </si>
  <si>
    <t>dividend</t>
  </si>
  <si>
    <t>dividend%</t>
  </si>
  <si>
    <t>Annual</t>
  </si>
  <si>
    <t>Growth</t>
  </si>
  <si>
    <t>Expense</t>
  </si>
  <si>
    <t>profit</t>
  </si>
  <si>
    <t>premium</t>
  </si>
  <si>
    <t>Sales</t>
  </si>
  <si>
    <t>CAGR</t>
  </si>
  <si>
    <t>Profit Margin</t>
  </si>
  <si>
    <t>Income</t>
  </si>
  <si>
    <t>2018/19 cr</t>
  </si>
  <si>
    <t>Cost</t>
  </si>
  <si>
    <t>1ST YEAR Premium</t>
  </si>
  <si>
    <t>commision 1st</t>
  </si>
  <si>
    <t>57% Increase in !st Year Premium</t>
  </si>
  <si>
    <t>No#1</t>
  </si>
  <si>
    <t>Renewal Premium</t>
  </si>
  <si>
    <t>Renewal</t>
  </si>
  <si>
    <t>38% IN APE: Annual Premium Equilant</t>
  </si>
  <si>
    <t>Single premium</t>
  </si>
  <si>
    <t>Single</t>
  </si>
  <si>
    <t>27.5% NBM</t>
  </si>
  <si>
    <t>LEADING</t>
  </si>
  <si>
    <t>Net Premium</t>
  </si>
  <si>
    <t>Net commision</t>
  </si>
  <si>
    <t>19.6% EV</t>
  </si>
  <si>
    <t>Solid Operating return on EV</t>
  </si>
  <si>
    <t>Income @ Investment</t>
  </si>
  <si>
    <t>Management Exp</t>
  </si>
  <si>
    <t>Market Share 15.2%</t>
  </si>
  <si>
    <t>Total</t>
  </si>
  <si>
    <t xml:space="preserve">Provisions </t>
  </si>
  <si>
    <t>Payment to Reinsurer</t>
  </si>
  <si>
    <t>Claims</t>
  </si>
  <si>
    <t>Taxes</t>
  </si>
  <si>
    <t xml:space="preserve">Benefits </t>
  </si>
  <si>
    <t>Acturial Libialities</t>
  </si>
  <si>
    <t>Key Points</t>
  </si>
  <si>
    <t>Solvency ratio</t>
  </si>
  <si>
    <t>Exp of management ratio</t>
  </si>
  <si>
    <t>Persistency ratio</t>
  </si>
  <si>
    <t>13th month</t>
  </si>
  <si>
    <t>25th Month</t>
  </si>
  <si>
    <t>37th Month</t>
  </si>
  <si>
    <t>49th Month</t>
  </si>
  <si>
    <t>61st Month</t>
  </si>
  <si>
    <t>Terms</t>
  </si>
  <si>
    <t>REVENUE</t>
  </si>
  <si>
    <t>Eps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</si>
</sst>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"/>
    <numFmt numFmtId="166" formatCode="0.0%"/>
    <numFmt numFmtId="167" formatCode="[$₹]#,##0"/>
    <numFmt numFmtId="168" formatCode="[$₹]#,##0.0"/>
  </numFmts>
  <fonts count="54">
    <font>
      <sz val="11"/>
      <color theme="1"/>
      <name val="Calibri"/>
      <scheme val="minor"/>
    </font>
    <font>
      <sz val="36"/>
      <color theme="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Calibri"/>
      <scheme val="minor"/>
    </font>
    <font>
      <sz val="12"/>
      <color theme="1"/>
      <name val="&quot;Helvetica Neue&quot;"/>
    </font>
    <font>
      <sz val="11"/>
      <color theme="1"/>
      <name val="Calibri"/>
    </font>
    <font>
      <b/>
      <i/>
      <sz val="11"/>
      <color theme="1"/>
      <name val="Calibri"/>
    </font>
    <font>
      <sz val="22"/>
      <color theme="1"/>
      <name val="Calibri"/>
      <scheme val="minor"/>
    </font>
    <font>
      <b/>
      <i/>
      <sz val="11"/>
      <color theme="1"/>
      <name val="Calibri"/>
      <scheme val="minor"/>
    </font>
    <font>
      <u/>
      <sz val="36"/>
      <color rgb="FFFFFFFF"/>
      <name val="Calibri"/>
    </font>
    <font>
      <sz val="8"/>
      <color rgb="FFFFFFFF"/>
      <name val="Calibri"/>
      <scheme val="minor"/>
    </font>
    <font>
      <sz val="11"/>
      <color rgb="FFFFFFFF"/>
      <name val="Calibri"/>
      <scheme val="minor"/>
    </font>
    <font>
      <sz val="11"/>
      <color rgb="FF000000"/>
      <name val="Calibri"/>
    </font>
    <font>
      <sz val="28"/>
      <color rgb="FFFFFFFF"/>
      <name val="Calibri"/>
      <scheme val="minor"/>
    </font>
    <font>
      <sz val="11"/>
      <color rgb="FFFFFFFF"/>
      <name val="Source Code Pro"/>
    </font>
    <font>
      <sz val="11"/>
      <color rgb="FF000000"/>
      <name val="Source Code Pro"/>
    </font>
    <font>
      <sz val="11"/>
      <color theme="1"/>
      <name val="Source Code Pro"/>
    </font>
    <font>
      <sz val="11"/>
      <color theme="1"/>
      <name val="Source Code Pro"/>
    </font>
    <font>
      <i/>
      <sz val="11"/>
      <color theme="1"/>
      <name val="Source Code Pro"/>
    </font>
    <font>
      <b/>
      <i/>
      <u/>
      <sz val="11"/>
      <color theme="1"/>
      <name val="Source Code Pro"/>
    </font>
    <font>
      <b/>
      <i/>
      <u/>
      <sz val="11"/>
      <color theme="1"/>
      <name val="Source Code Pro"/>
    </font>
    <font>
      <b/>
      <i/>
      <u/>
      <sz val="11"/>
      <color theme="1"/>
      <name val="Source Code Pro"/>
    </font>
    <font>
      <b/>
      <i/>
      <u/>
      <sz val="11"/>
      <color theme="1"/>
      <name val="Source Code Pro"/>
    </font>
    <font>
      <b/>
      <i/>
      <u/>
      <sz val="11"/>
      <color theme="1"/>
      <name val="Calibri"/>
      <scheme val="minor"/>
    </font>
    <font>
      <b/>
      <i/>
      <u/>
      <sz val="11"/>
      <color theme="1"/>
      <name val="Calibri"/>
      <scheme val="minor"/>
    </font>
    <font>
      <sz val="11"/>
      <color rgb="FFFFFFFF"/>
      <name val="Calibri"/>
    </font>
    <font>
      <b/>
      <i/>
      <u/>
      <sz val="11"/>
      <color theme="1"/>
      <name val="Source Code Pro"/>
    </font>
    <font>
      <b/>
      <i/>
      <u/>
      <sz val="11"/>
      <color theme="1"/>
      <name val="Source Code Pro"/>
    </font>
    <font>
      <b/>
      <i/>
      <u/>
      <sz val="11"/>
      <color theme="1"/>
      <name val="Source Code Pro"/>
    </font>
    <font>
      <b/>
      <i/>
      <u/>
      <sz val="11"/>
      <color theme="1"/>
      <name val="Calibri"/>
      <scheme val="minor"/>
    </font>
    <font>
      <b/>
      <i/>
      <u/>
      <sz val="11"/>
      <color theme="1"/>
      <name val="Source Code Pro"/>
    </font>
    <font>
      <b/>
      <i/>
      <u/>
      <sz val="11"/>
      <color theme="1"/>
      <name val="Calibri"/>
      <scheme val="minor"/>
    </font>
    <font>
      <b/>
      <i/>
      <u/>
      <sz val="11"/>
      <color theme="1"/>
      <name val="Calibri"/>
      <scheme val="minor"/>
    </font>
    <font>
      <u/>
      <sz val="28"/>
      <color rgb="FFFFFFFF"/>
      <name val="Calibri"/>
    </font>
    <font>
      <b/>
      <sz val="11"/>
      <color theme="1"/>
      <name val="&quot;Arial Black&quot;"/>
    </font>
    <font>
      <sz val="11"/>
      <name val="Calibri"/>
    </font>
    <font>
      <sz val="11"/>
      <color theme="1"/>
      <name val="&quot;Rupee Foradian&quot;"/>
    </font>
    <font>
      <b/>
      <sz val="11"/>
      <color theme="1"/>
      <name val="&quot;Century Gothic&quot;"/>
    </font>
    <font>
      <b/>
      <i/>
      <sz val="11"/>
      <color theme="1"/>
      <name val="&quot;Century Gothic&quot;"/>
    </font>
    <font>
      <b/>
      <sz val="11"/>
      <color theme="1"/>
      <name val="&quot;Rupee Foradian&quot;"/>
    </font>
    <font>
      <b/>
      <sz val="11"/>
      <color theme="1"/>
      <name val="Arial"/>
    </font>
    <font>
      <b/>
      <i/>
      <sz val="11"/>
      <color theme="1"/>
      <name val="&quot;Rupee Foradian&quot;"/>
    </font>
    <font>
      <i/>
      <sz val="11"/>
      <color theme="1"/>
      <name val="&quot;Rupee Foradian&quot;"/>
    </font>
    <font>
      <sz val="11"/>
      <color theme="1"/>
      <name val="Arial"/>
    </font>
    <font>
      <b/>
      <sz val="11"/>
      <color theme="1"/>
      <name val="Arial"/>
    </font>
    <font>
      <b/>
      <sz val="14"/>
      <color theme="1"/>
      <name val="&quot;Arial Black&quot;"/>
    </font>
    <font>
      <b/>
      <i/>
      <sz val="11"/>
      <color theme="1"/>
      <name val="&quot;Arial Black&quot;"/>
    </font>
    <font>
      <sz val="11"/>
      <color theme="1"/>
      <name val="Arial"/>
    </font>
    <font>
      <b/>
      <sz val="11"/>
      <color theme="0"/>
      <name val="Calibri"/>
      <scheme val="minor"/>
    </font>
    <font>
      <b/>
      <sz val="11"/>
      <color rgb="FFFFFFFF"/>
      <name val="Calibri"/>
    </font>
    <font>
      <b/>
      <sz val="11"/>
      <color theme="1"/>
      <name val="Calibri"/>
      <scheme val="minor"/>
    </font>
    <font>
      <sz val="14"/>
      <color theme="1"/>
      <name val="Calibri"/>
      <scheme val="minor"/>
    </font>
    <font>
      <b/>
      <sz val="14"/>
      <color theme="0"/>
      <name val="Calibri"/>
      <scheme val="minor"/>
    </font>
    <font>
      <sz val="28"/>
      <color rgb="FFFFFFFF"/>
      <name val="Calibri"/>
    </font>
  </fonts>
  <fills count="15">
    <fill>
      <patternFill patternType="none"/>
    </fill>
    <fill>
      <patternFill patternType="gray125"/>
    </fill>
    <fill>
      <patternFill patternType="solid">
        <fgColor rgb="FF980000"/>
        <bgColor rgb="FF9800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660000"/>
        <bgColor rgb="FF660000"/>
      </patternFill>
    </fill>
    <fill>
      <patternFill patternType="solid">
        <fgColor rgb="FF20124D"/>
        <bgColor rgb="FF20124D"/>
      </patternFill>
    </fill>
    <fill>
      <patternFill patternType="solid">
        <fgColor rgb="FF073763"/>
        <bgColor rgb="FF073763"/>
      </patternFill>
    </fill>
    <fill>
      <patternFill patternType="solid">
        <fgColor rgb="FF57BB8A"/>
        <bgColor rgb="FF57BB8A"/>
      </patternFill>
    </fill>
    <fill>
      <patternFill patternType="solid">
        <fgColor rgb="FF5CBD8E"/>
        <bgColor rgb="FF5CBD8E"/>
      </patternFill>
    </fill>
    <fill>
      <patternFill patternType="solid">
        <fgColor rgb="FF6FC59B"/>
        <bgColor rgb="FF6FC59B"/>
      </patternFill>
    </fill>
    <fill>
      <patternFill patternType="solid">
        <fgColor rgb="FF5EBE8F"/>
        <bgColor rgb="FF5EBE8F"/>
      </patternFill>
    </fill>
    <fill>
      <patternFill patternType="solid">
        <fgColor theme="8"/>
        <bgColor theme="8"/>
      </patternFill>
    </fill>
    <fill>
      <patternFill patternType="solid">
        <fgColor rgb="FF4BACC6"/>
        <bgColor rgb="FF4BACC6"/>
      </patternFill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2" borderId="1" xfId="0" applyFont="1" applyFill="1" applyBorder="1" applyAlignment="1">
      <alignment horizontal="left"/>
    </xf>
    <xf numFmtId="0" fontId="2" fillId="0" borderId="1" xfId="0" applyFont="1" applyBorder="1"/>
    <xf numFmtId="1" fontId="4" fillId="3" borderId="1" xfId="0" applyNumberFormat="1" applyFont="1" applyFill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9" fontId="2" fillId="0" borderId="1" xfId="0" applyNumberFormat="1" applyFont="1" applyBorder="1"/>
    <xf numFmtId="0" fontId="5" fillId="0" borderId="1" xfId="0" applyFont="1" applyBorder="1"/>
    <xf numFmtId="1" fontId="5" fillId="0" borderId="1" xfId="0" applyNumberFormat="1" applyFont="1" applyBorder="1"/>
    <xf numFmtId="165" fontId="5" fillId="0" borderId="1" xfId="0" applyNumberFormat="1" applyFont="1" applyBorder="1"/>
    <xf numFmtId="0" fontId="5" fillId="3" borderId="1" xfId="0" applyFont="1" applyFill="1" applyBorder="1"/>
    <xf numFmtId="9" fontId="5" fillId="3" borderId="1" xfId="0" applyNumberFormat="1" applyFont="1" applyFill="1" applyBorder="1"/>
    <xf numFmtId="0" fontId="6" fillId="4" borderId="2" xfId="0" applyFont="1" applyFill="1" applyBorder="1"/>
    <xf numFmtId="166" fontId="6" fillId="4" borderId="2" xfId="0" applyNumberFormat="1" applyFont="1" applyFill="1" applyBorder="1"/>
    <xf numFmtId="0" fontId="5" fillId="0" borderId="0" xfId="0" applyFont="1"/>
    <xf numFmtId="0" fontId="5" fillId="3" borderId="0" xfId="0" applyFont="1" applyFill="1"/>
    <xf numFmtId="0" fontId="5" fillId="3" borderId="3" xfId="0" applyFont="1" applyFill="1" applyBorder="1"/>
    <xf numFmtId="9" fontId="5" fillId="0" borderId="1" xfId="0" applyNumberFormat="1" applyFont="1" applyBorder="1" applyAlignment="1">
      <alignment horizontal="right"/>
    </xf>
    <xf numFmtId="10" fontId="5" fillId="0" borderId="1" xfId="0" applyNumberFormat="1" applyFont="1" applyBorder="1" applyAlignment="1">
      <alignment horizontal="right"/>
    </xf>
    <xf numFmtId="166" fontId="5" fillId="0" borderId="1" xfId="0" applyNumberFormat="1" applyFont="1" applyBorder="1" applyAlignment="1">
      <alignment horizontal="right"/>
    </xf>
    <xf numFmtId="1" fontId="5" fillId="0" borderId="1" xfId="0" applyNumberFormat="1" applyFont="1" applyBorder="1" applyAlignment="1">
      <alignment horizontal="right"/>
    </xf>
    <xf numFmtId="167" fontId="2" fillId="0" borderId="1" xfId="0" applyNumberFormat="1" applyFont="1" applyBorder="1"/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8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166" fontId="2" fillId="0" borderId="1" xfId="0" applyNumberFormat="1" applyFont="1" applyBorder="1"/>
    <xf numFmtId="9" fontId="2" fillId="0" borderId="0" xfId="0" applyNumberFormat="1" applyFont="1"/>
    <xf numFmtId="1" fontId="2" fillId="0" borderId="0" xfId="0" applyNumberFormat="1" applyFont="1"/>
    <xf numFmtId="1" fontId="2" fillId="0" borderId="1" xfId="0" applyNumberFormat="1" applyFont="1" applyBorder="1"/>
    <xf numFmtId="165" fontId="2" fillId="0" borderId="0" xfId="0" applyNumberFormat="1" applyFont="1"/>
    <xf numFmtId="165" fontId="2" fillId="0" borderId="1" xfId="0" applyNumberFormat="1" applyFont="1" applyBorder="1"/>
    <xf numFmtId="166" fontId="2" fillId="0" borderId="0" xfId="0" applyNumberFormat="1" applyFont="1"/>
    <xf numFmtId="0" fontId="0" fillId="0" borderId="1" xfId="0" applyBorder="1"/>
    <xf numFmtId="165" fontId="0" fillId="0" borderId="1" xfId="0" applyNumberFormat="1" applyBorder="1"/>
    <xf numFmtId="1" fontId="0" fillId="0" borderId="1" xfId="0" applyNumberFormat="1" applyBorder="1"/>
    <xf numFmtId="9" fontId="0" fillId="0" borderId="0" xfId="0" applyNumberFormat="1"/>
    <xf numFmtId="9" fontId="3" fillId="2" borderId="1" xfId="0" applyNumberFormat="1" applyFont="1" applyFill="1" applyBorder="1" applyAlignment="1">
      <alignment horizontal="left"/>
    </xf>
    <xf numFmtId="0" fontId="8" fillId="4" borderId="1" xfId="0" applyFont="1" applyFill="1" applyBorder="1"/>
    <xf numFmtId="1" fontId="8" fillId="4" borderId="1" xfId="0" applyNumberFormat="1" applyFont="1" applyFill="1" applyBorder="1"/>
    <xf numFmtId="9" fontId="8" fillId="4" borderId="1" xfId="0" applyNumberFormat="1" applyFont="1" applyFill="1" applyBorder="1"/>
    <xf numFmtId="0" fontId="8" fillId="0" borderId="2" xfId="0" applyFont="1" applyBorder="1"/>
    <xf numFmtId="9" fontId="8" fillId="0" borderId="2" xfId="0" applyNumberFormat="1" applyFont="1" applyBorder="1"/>
    <xf numFmtId="1" fontId="10" fillId="5" borderId="1" xfId="0" applyNumberFormat="1" applyFont="1" applyFill="1" applyBorder="1" applyAlignment="1">
      <alignment horizontal="center"/>
    </xf>
    <xf numFmtId="1" fontId="11" fillId="5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left"/>
    </xf>
    <xf numFmtId="1" fontId="3" fillId="2" borderId="1" xfId="0" applyNumberFormat="1" applyFont="1" applyFill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0" fontId="12" fillId="0" borderId="0" xfId="0" applyFont="1"/>
    <xf numFmtId="0" fontId="14" fillId="7" borderId="1" xfId="0" applyFont="1" applyFill="1" applyBorder="1"/>
    <xf numFmtId="0" fontId="15" fillId="3" borderId="1" xfId="0" applyFont="1" applyFill="1" applyBorder="1"/>
    <xf numFmtId="9" fontId="12" fillId="0" borderId="1" xfId="0" applyNumberFormat="1" applyFont="1" applyBorder="1"/>
    <xf numFmtId="1" fontId="16" fillId="8" borderId="1" xfId="0" applyNumberFormat="1" applyFont="1" applyFill="1" applyBorder="1" applyAlignment="1">
      <alignment horizontal="right"/>
    </xf>
    <xf numFmtId="1" fontId="16" fillId="9" borderId="1" xfId="0" applyNumberFormat="1" applyFont="1" applyFill="1" applyBorder="1" applyAlignment="1">
      <alignment horizontal="right"/>
    </xf>
    <xf numFmtId="1" fontId="16" fillId="10" borderId="1" xfId="0" applyNumberFormat="1" applyFont="1" applyFill="1" applyBorder="1" applyAlignment="1">
      <alignment horizontal="right"/>
    </xf>
    <xf numFmtId="1" fontId="16" fillId="11" borderId="1" xfId="0" applyNumberFormat="1" applyFont="1" applyFill="1" applyBorder="1" applyAlignment="1">
      <alignment horizontal="right"/>
    </xf>
    <xf numFmtId="0" fontId="17" fillId="0" borderId="1" xfId="0" applyFont="1" applyBorder="1"/>
    <xf numFmtId="0" fontId="17" fillId="0" borderId="1" xfId="0" applyFont="1" applyBorder="1" applyAlignment="1">
      <alignment horizontal="left"/>
    </xf>
    <xf numFmtId="1" fontId="17" fillId="3" borderId="1" xfId="0" applyNumberFormat="1" applyFont="1" applyFill="1" applyBorder="1" applyAlignment="1">
      <alignment horizontal="right"/>
    </xf>
    <xf numFmtId="1" fontId="17" fillId="0" borderId="1" xfId="0" applyNumberFormat="1" applyFont="1" applyBorder="1" applyAlignment="1">
      <alignment horizontal="right"/>
    </xf>
    <xf numFmtId="166" fontId="18" fillId="0" borderId="1" xfId="0" applyNumberFormat="1" applyFont="1" applyBorder="1" applyAlignment="1">
      <alignment horizontal="right"/>
    </xf>
    <xf numFmtId="1" fontId="18" fillId="0" borderId="1" xfId="0" applyNumberFormat="1" applyFont="1" applyBorder="1" applyAlignment="1">
      <alignment horizontal="right"/>
    </xf>
    <xf numFmtId="1" fontId="17" fillId="0" borderId="1" xfId="0" applyNumberFormat="1" applyFont="1" applyBorder="1"/>
    <xf numFmtId="0" fontId="17" fillId="0" borderId="0" xfId="0" applyFont="1"/>
    <xf numFmtId="1" fontId="17" fillId="0" borderId="0" xfId="0" applyNumberFormat="1" applyFont="1"/>
    <xf numFmtId="165" fontId="17" fillId="0" borderId="0" xfId="0" applyNumberFormat="1" applyFont="1"/>
    <xf numFmtId="0" fontId="19" fillId="0" borderId="1" xfId="0" applyFont="1" applyBorder="1" applyAlignment="1">
      <alignment horizontal="left"/>
    </xf>
    <xf numFmtId="1" fontId="20" fillId="3" borderId="1" xfId="0" applyNumberFormat="1" applyFont="1" applyFill="1" applyBorder="1" applyAlignment="1">
      <alignment horizontal="right"/>
    </xf>
    <xf numFmtId="1" fontId="21" fillId="0" borderId="1" xfId="0" applyNumberFormat="1" applyFont="1" applyBorder="1" applyAlignment="1">
      <alignment horizontal="right"/>
    </xf>
    <xf numFmtId="166" fontId="22" fillId="0" borderId="1" xfId="0" applyNumberFormat="1" applyFont="1" applyBorder="1" applyAlignment="1">
      <alignment horizontal="right"/>
    </xf>
    <xf numFmtId="9" fontId="23" fillId="0" borderId="1" xfId="0" applyNumberFormat="1" applyFont="1" applyBorder="1"/>
    <xf numFmtId="0" fontId="24" fillId="0" borderId="1" xfId="0" applyFont="1" applyBorder="1"/>
    <xf numFmtId="0" fontId="25" fillId="7" borderId="0" xfId="0" applyFont="1" applyFill="1"/>
    <xf numFmtId="0" fontId="25" fillId="7" borderId="1" xfId="0" applyFont="1" applyFill="1" applyBorder="1"/>
    <xf numFmtId="0" fontId="12" fillId="0" borderId="1" xfId="0" applyFont="1" applyBorder="1" applyAlignment="1">
      <alignment horizontal="right"/>
    </xf>
    <xf numFmtId="0" fontId="12" fillId="0" borderId="1" xfId="0" applyFont="1" applyBorder="1"/>
    <xf numFmtId="0" fontId="26" fillId="4" borderId="2" xfId="0" applyFont="1" applyFill="1" applyBorder="1"/>
    <xf numFmtId="1" fontId="27" fillId="4" borderId="2" xfId="0" applyNumberFormat="1" applyFont="1" applyFill="1" applyBorder="1"/>
    <xf numFmtId="0" fontId="28" fillId="4" borderId="2" xfId="0" applyFont="1" applyFill="1" applyBorder="1"/>
    <xf numFmtId="1" fontId="29" fillId="4" borderId="2" xfId="0" applyNumberFormat="1" applyFont="1" applyFill="1" applyBorder="1"/>
    <xf numFmtId="165" fontId="30" fillId="4" borderId="2" xfId="0" applyNumberFormat="1" applyFont="1" applyFill="1" applyBorder="1"/>
    <xf numFmtId="0" fontId="31" fillId="4" borderId="2" xfId="0" applyFont="1" applyFill="1" applyBorder="1"/>
    <xf numFmtId="166" fontId="32" fillId="4" borderId="2" xfId="0" applyNumberFormat="1" applyFont="1" applyFill="1" applyBorder="1"/>
    <xf numFmtId="166" fontId="17" fillId="0" borderId="1" xfId="0" applyNumberFormat="1" applyFont="1" applyBorder="1"/>
    <xf numFmtId="0" fontId="34" fillId="0" borderId="0" xfId="0" applyFont="1" applyAlignment="1">
      <alignment horizontal="left"/>
    </xf>
    <xf numFmtId="0" fontId="36" fillId="0" borderId="0" xfId="0" applyFont="1"/>
    <xf numFmtId="0" fontId="37" fillId="0" borderId="10" xfId="0" applyFont="1" applyBorder="1" applyAlignment="1">
      <alignment horizontal="left"/>
    </xf>
    <xf numFmtId="0" fontId="38" fillId="0" borderId="10" xfId="0" applyFont="1" applyBorder="1" applyAlignment="1">
      <alignment horizontal="center"/>
    </xf>
    <xf numFmtId="0" fontId="39" fillId="0" borderId="0" xfId="0" applyFont="1"/>
    <xf numFmtId="0" fontId="39" fillId="3" borderId="9" xfId="0" applyFont="1" applyFill="1" applyBorder="1" applyAlignment="1">
      <alignment horizontal="center"/>
    </xf>
    <xf numFmtId="0" fontId="34" fillId="0" borderId="10" xfId="0" applyFont="1" applyBorder="1" applyAlignment="1">
      <alignment horizontal="left"/>
    </xf>
    <xf numFmtId="0" fontId="40" fillId="3" borderId="10" xfId="0" applyFont="1" applyFill="1" applyBorder="1" applyAlignment="1">
      <alignment horizontal="right"/>
    </xf>
    <xf numFmtId="0" fontId="41" fillId="3" borderId="10" xfId="0" applyFont="1" applyFill="1" applyBorder="1" applyAlignment="1">
      <alignment horizontal="right"/>
    </xf>
    <xf numFmtId="0" fontId="41" fillId="0" borderId="10" xfId="0" applyFont="1" applyBorder="1" applyAlignment="1">
      <alignment horizontal="right"/>
    </xf>
    <xf numFmtId="0" fontId="36" fillId="3" borderId="9" xfId="0" applyFont="1" applyFill="1" applyBorder="1" applyAlignment="1">
      <alignment horizontal="center"/>
    </xf>
    <xf numFmtId="0" fontId="36" fillId="0" borderId="10" xfId="0" applyFont="1" applyBorder="1" applyAlignment="1">
      <alignment horizontal="left"/>
    </xf>
    <xf numFmtId="0" fontId="36" fillId="3" borderId="10" xfId="0" applyFont="1" applyFill="1" applyBorder="1" applyAlignment="1">
      <alignment horizontal="right"/>
    </xf>
    <xf numFmtId="0" fontId="42" fillId="3" borderId="10" xfId="0" applyFont="1" applyFill="1" applyBorder="1" applyAlignment="1">
      <alignment horizontal="right"/>
    </xf>
    <xf numFmtId="0" fontId="42" fillId="0" borderId="10" xfId="0" applyFont="1" applyBorder="1" applyAlignment="1">
      <alignment horizontal="right"/>
    </xf>
    <xf numFmtId="0" fontId="36" fillId="0" borderId="10" xfId="0" applyFont="1" applyBorder="1"/>
    <xf numFmtId="0" fontId="36" fillId="3" borderId="10" xfId="0" applyFont="1" applyFill="1" applyBorder="1"/>
    <xf numFmtId="0" fontId="42" fillId="3" borderId="10" xfId="0" applyFont="1" applyFill="1" applyBorder="1"/>
    <xf numFmtId="0" fontId="42" fillId="0" borderId="10" xfId="0" applyFont="1" applyBorder="1"/>
    <xf numFmtId="0" fontId="42" fillId="3" borderId="10" xfId="0" applyFont="1" applyFill="1" applyBorder="1" applyAlignment="1">
      <alignment horizontal="left"/>
    </xf>
    <xf numFmtId="0" fontId="43" fillId="3" borderId="10" xfId="0" applyFont="1" applyFill="1" applyBorder="1" applyAlignment="1">
      <alignment horizontal="right"/>
    </xf>
    <xf numFmtId="0" fontId="39" fillId="3" borderId="9" xfId="0" applyFont="1" applyFill="1" applyBorder="1"/>
    <xf numFmtId="0" fontId="36" fillId="3" borderId="9" xfId="0" applyFont="1" applyFill="1" applyBorder="1"/>
    <xf numFmtId="0" fontId="36" fillId="0" borderId="0" xfId="0" applyFont="1" applyAlignment="1">
      <alignment horizontal="right"/>
    </xf>
    <xf numFmtId="0" fontId="37" fillId="0" borderId="10" xfId="0" applyFont="1" applyBorder="1" applyAlignment="1">
      <alignment horizontal="center"/>
    </xf>
    <xf numFmtId="0" fontId="39" fillId="0" borderId="9" xfId="0" applyFont="1" applyBorder="1" applyAlignment="1">
      <alignment horizontal="center"/>
    </xf>
    <xf numFmtId="0" fontId="39" fillId="0" borderId="10" xfId="0" applyFont="1" applyBorder="1" applyAlignment="1">
      <alignment horizontal="right"/>
    </xf>
    <xf numFmtId="0" fontId="36" fillId="0" borderId="9" xfId="0" applyFont="1" applyBorder="1" applyAlignment="1">
      <alignment horizontal="center"/>
    </xf>
    <xf numFmtId="0" fontId="36" fillId="0" borderId="10" xfId="0" applyFont="1" applyBorder="1" applyAlignment="1">
      <alignment horizontal="right"/>
    </xf>
    <xf numFmtId="0" fontId="41" fillId="0" borderId="0" xfId="0" applyFont="1" applyAlignment="1">
      <alignment horizontal="right"/>
    </xf>
    <xf numFmtId="0" fontId="41" fillId="0" borderId="0" xfId="0" applyFont="1"/>
    <xf numFmtId="0" fontId="42" fillId="0" borderId="0" xfId="0" applyFont="1" applyAlignment="1">
      <alignment horizontal="right"/>
    </xf>
    <xf numFmtId="0" fontId="42" fillId="0" borderId="0" xfId="0" applyFont="1"/>
    <xf numFmtId="0" fontId="39" fillId="0" borderId="9" xfId="0" applyFont="1" applyBorder="1"/>
    <xf numFmtId="0" fontId="36" fillId="0" borderId="9" xfId="0" applyFont="1" applyBorder="1"/>
    <xf numFmtId="0" fontId="3" fillId="12" borderId="1" xfId="0" applyFont="1" applyFill="1" applyBorder="1" applyAlignment="1">
      <alignment horizontal="left"/>
    </xf>
    <xf numFmtId="1" fontId="0" fillId="3" borderId="1" xfId="0" applyNumberFormat="1" applyFill="1" applyBorder="1" applyAlignment="1">
      <alignment horizontal="center"/>
    </xf>
    <xf numFmtId="164" fontId="2" fillId="0" borderId="1" xfId="0" applyNumberFormat="1" applyFont="1" applyBorder="1"/>
    <xf numFmtId="0" fontId="3" fillId="12" borderId="1" xfId="0" applyFont="1" applyFill="1" applyBorder="1"/>
    <xf numFmtId="3" fontId="2" fillId="0" borderId="1" xfId="0" applyNumberFormat="1" applyFont="1" applyBorder="1"/>
    <xf numFmtId="167" fontId="2" fillId="0" borderId="0" xfId="0" applyNumberFormat="1" applyFont="1"/>
    <xf numFmtId="0" fontId="48" fillId="12" borderId="1" xfId="0" applyFont="1" applyFill="1" applyBorder="1"/>
    <xf numFmtId="0" fontId="49" fillId="13" borderId="1" xfId="0" applyFont="1" applyFill="1" applyBorder="1"/>
    <xf numFmtId="0" fontId="50" fillId="0" borderId="0" xfId="0" applyFont="1"/>
    <xf numFmtId="165" fontId="0" fillId="0" borderId="0" xfId="0" applyNumberFormat="1"/>
    <xf numFmtId="0" fontId="48" fillId="1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52" fillId="14" borderId="1" xfId="0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6" xfId="0" applyBorder="1"/>
    <xf numFmtId="9" fontId="0" fillId="0" borderId="1" xfId="0" applyNumberFormat="1" applyBorder="1"/>
    <xf numFmtId="10" fontId="0" fillId="0" borderId="1" xfId="0" applyNumberFormat="1" applyBorder="1"/>
    <xf numFmtId="0" fontId="48" fillId="14" borderId="1" xfId="0" applyFont="1" applyFill="1" applyBorder="1"/>
    <xf numFmtId="0" fontId="1" fillId="2" borderId="0" xfId="0" applyFont="1" applyFill="1" applyAlignment="1">
      <alignment horizontal="center"/>
    </xf>
    <xf numFmtId="0" fontId="0" fillId="0" borderId="0" xfId="0"/>
    <xf numFmtId="1" fontId="7" fillId="4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13" fillId="6" borderId="0" xfId="0" applyFont="1" applyFill="1" applyAlignment="1">
      <alignment horizontal="center" vertical="center"/>
    </xf>
    <xf numFmtId="0" fontId="33" fillId="6" borderId="0" xfId="0" applyFont="1" applyFill="1" applyAlignment="1">
      <alignment horizontal="center" vertical="center"/>
    </xf>
    <xf numFmtId="0" fontId="34" fillId="0" borderId="7" xfId="0" applyFont="1" applyBorder="1" applyAlignment="1">
      <alignment horizontal="center"/>
    </xf>
    <xf numFmtId="0" fontId="35" fillId="0" borderId="7" xfId="0" applyFont="1" applyBorder="1"/>
    <xf numFmtId="0" fontId="35" fillId="0" borderId="8" xfId="0" applyFont="1" applyBorder="1"/>
    <xf numFmtId="0" fontId="36" fillId="0" borderId="0" xfId="0" applyFont="1" applyAlignment="1">
      <alignment horizontal="left"/>
    </xf>
    <xf numFmtId="0" fontId="44" fillId="0" borderId="0" xfId="0" applyFont="1" applyAlignment="1">
      <alignment horizontal="left"/>
    </xf>
    <xf numFmtId="0" fontId="34" fillId="0" borderId="4" xfId="0" applyFont="1" applyBorder="1" applyAlignment="1">
      <alignment horizontal="left"/>
    </xf>
    <xf numFmtId="0" fontId="35" fillId="0" borderId="5" xfId="0" applyFont="1" applyBorder="1"/>
    <xf numFmtId="0" fontId="34" fillId="0" borderId="0" xfId="0" applyFont="1" applyAlignment="1">
      <alignment horizontal="right"/>
    </xf>
    <xf numFmtId="0" fontId="34" fillId="0" borderId="6" xfId="0" applyFont="1" applyBorder="1" applyAlignment="1">
      <alignment horizontal="center"/>
    </xf>
    <xf numFmtId="0" fontId="35" fillId="0" borderId="9" xfId="0" applyFont="1" applyBorder="1"/>
    <xf numFmtId="0" fontId="47" fillId="0" borderId="0" xfId="0" applyFont="1" applyAlignment="1">
      <alignment horizontal="left"/>
    </xf>
    <xf numFmtId="0" fontId="45" fillId="0" borderId="5" xfId="0" applyFont="1" applyBorder="1" applyAlignment="1">
      <alignment horizontal="center"/>
    </xf>
    <xf numFmtId="0" fontId="46" fillId="0" borderId="0" xfId="0" applyFont="1" applyAlignment="1">
      <alignment horizontal="right"/>
    </xf>
    <xf numFmtId="0" fontId="34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FY_2013 and FY_2022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lifeinsurance!$C$14</c:f>
              <c:strCache>
                <c:ptCount val="1"/>
                <c:pt idx="0">
                  <c:v>FY_2013</c:v>
                </c:pt>
              </c:strCache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lifeinsurance!$B$15:$B$17</c:f>
              <c:strCache>
                <c:ptCount val="3"/>
                <c:pt idx="0">
                  <c:v>SAVING % GDP</c:v>
                </c:pt>
                <c:pt idx="1">
                  <c:v>FINANCIAL SAVING</c:v>
                </c:pt>
                <c:pt idx="2">
                  <c:v>PHYSICAL SAVING</c:v>
                </c:pt>
              </c:strCache>
            </c:strRef>
          </c:cat>
          <c:val>
            <c:numRef>
              <c:f>lifeinsurance!$C$15:$C$17</c:f>
              <c:numCache>
                <c:formatCode>0%</c:formatCode>
                <c:ptCount val="3"/>
                <c:pt idx="0">
                  <c:v>0.22</c:v>
                </c:pt>
                <c:pt idx="1">
                  <c:v>0.32</c:v>
                </c:pt>
                <c:pt idx="2">
                  <c:v>0.68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4D7-40F2-AE4D-42918778C362}"/>
            </c:ext>
          </c:extLst>
        </c:ser>
        <c:ser>
          <c:idx val="1"/>
          <c:order val="1"/>
          <c:tx>
            <c:strRef>
              <c:f>lifeinsurance!$D$14</c:f>
              <c:strCache>
                <c:ptCount val="1"/>
                <c:pt idx="0">
                  <c:v>FY_2022</c:v>
                </c:pt>
              </c:strCache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lifeinsurance!$B$15:$B$17</c:f>
              <c:strCache>
                <c:ptCount val="3"/>
                <c:pt idx="0">
                  <c:v>SAVING % GDP</c:v>
                </c:pt>
                <c:pt idx="1">
                  <c:v>FINANCIAL SAVING</c:v>
                </c:pt>
                <c:pt idx="2">
                  <c:v>PHYSICAL SAVING</c:v>
                </c:pt>
              </c:strCache>
            </c:strRef>
          </c:cat>
          <c:val>
            <c:numRef>
              <c:f>lifeinsurance!$D$15:$D$17</c:f>
              <c:numCache>
                <c:formatCode>0%</c:formatCode>
                <c:ptCount val="3"/>
                <c:pt idx="0">
                  <c:v>0.2</c:v>
                </c:pt>
                <c:pt idx="1">
                  <c:v>0.48</c:v>
                </c:pt>
                <c:pt idx="2">
                  <c:v>0.52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64D7-40F2-AE4D-42918778C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26465"/>
        <c:axId val="684948566"/>
      </c:barChart>
      <c:catAx>
        <c:axId val="1362646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INSTRUMENT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84948566"/>
        <c:crosses val="autoZero"/>
        <c:auto val="1"/>
        <c:lblAlgn val="ctr"/>
        <c:lblOffset val="100"/>
        <c:noMultiLvlLbl val="1"/>
      </c:catAx>
      <c:valAx>
        <c:axId val="68494856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626465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Q1_FY24 GROWTH vs COMPANY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lifeinsurance!$I$93</c:f>
              <c:strCache>
                <c:ptCount val="1"/>
                <c:pt idx="0">
                  <c:v>Q1_FY24 GROWTH</c:v>
                </c:pt>
              </c:strCache>
            </c:strRef>
          </c:tx>
          <c:invertIfNegative val="1"/>
          <c:dPt>
            <c:idx val="0"/>
            <c:invertIfNegative val="1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1"/>
            <c:invertIfNegative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2"/>
            <c:invertIfNegative val="1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9B9-479F-B96A-882D0C469C1F}"/>
              </c:ext>
            </c:extLst>
          </c:dPt>
          <c:dPt>
            <c:idx val="3"/>
            <c:invertIfNegative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9B9-479F-B96A-882D0C469C1F}"/>
              </c:ext>
            </c:extLst>
          </c:dPt>
          <c:dPt>
            <c:idx val="4"/>
            <c:invertIfNegative val="1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5"/>
            <c:invertIfNegative val="1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6"/>
            <c:invertIfNegative val="1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lifeinsurance!$C$94:$C$100</c:f>
              <c:strCache>
                <c:ptCount val="7"/>
                <c:pt idx="0">
                  <c:v>SBI Life</c:v>
                </c:pt>
                <c:pt idx="1">
                  <c:v>HDFC Life</c:v>
                </c:pt>
                <c:pt idx="2">
                  <c:v>ICICI Prudential Life</c:v>
                </c:pt>
                <c:pt idx="3">
                  <c:v>Bajaj Allianz Life</c:v>
                </c:pt>
                <c:pt idx="4">
                  <c:v>Max Life</c:v>
                </c:pt>
                <c:pt idx="5">
                  <c:v>Aditya Birla Sun Life</c:v>
                </c:pt>
                <c:pt idx="6">
                  <c:v>Tata AIA Life</c:v>
                </c:pt>
              </c:strCache>
            </c:strRef>
          </c:cat>
          <c:val>
            <c:numRef>
              <c:f>lifeinsurance!$I$94:$I$100</c:f>
              <c:numCache>
                <c:formatCode>0%</c:formatCode>
                <c:ptCount val="7"/>
                <c:pt idx="0">
                  <c:v>0.11000391721266167</c:v>
                </c:pt>
                <c:pt idx="1">
                  <c:v>0.23477174625555031</c:v>
                </c:pt>
                <c:pt idx="2">
                  <c:v>-4.1696110854619439E-2</c:v>
                </c:pt>
                <c:pt idx="3">
                  <c:v>-0.26048282010836021</c:v>
                </c:pt>
                <c:pt idx="4">
                  <c:v>0.24897909675332563</c:v>
                </c:pt>
                <c:pt idx="5">
                  <c:v>0.24553762191419337</c:v>
                </c:pt>
                <c:pt idx="6">
                  <c:v>0.25622792376664205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B9-479F-B96A-882D0C469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93214763"/>
        <c:axId val="301852530"/>
      </c:barChart>
      <c:catAx>
        <c:axId val="2932147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COMPANY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852530"/>
        <c:crosses val="autoZero"/>
        <c:auto val="1"/>
        <c:lblAlgn val="ctr"/>
        <c:lblOffset val="100"/>
        <c:noMultiLvlLbl val="1"/>
      </c:catAx>
      <c:valAx>
        <c:axId val="30185253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Q1_FY24 GROWTH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32147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GROSS PREMIUM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lifeinsurance!$E$156</c:f>
              <c:strCache>
                <c:ptCount val="1"/>
                <c:pt idx="0">
                  <c:v>PREMIUM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C6A-4149-BEB3-9CE6D9FA85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C6A-4149-BEB3-9CE6D9FA85A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C6A-4149-BEB3-9CE6D9FA85A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C6A-4149-BEB3-9CE6D9FA85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C6A-4149-BEB3-9CE6D9FA85A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lifeinsurance!$C$157:$C$161</c:f>
              <c:strCache>
                <c:ptCount val="5"/>
                <c:pt idx="0">
                  <c:v>HDFCLIFE</c:v>
                </c:pt>
                <c:pt idx="1">
                  <c:v>ICICIPRULI</c:v>
                </c:pt>
                <c:pt idx="2">
                  <c:v>LICI</c:v>
                </c:pt>
                <c:pt idx="3">
                  <c:v>MFSL</c:v>
                </c:pt>
                <c:pt idx="4">
                  <c:v>SBILIFE</c:v>
                </c:pt>
              </c:strCache>
            </c:strRef>
          </c:cat>
          <c:val>
            <c:numRef>
              <c:f>lifeinsurance!$E$157:$E$161</c:f>
              <c:numCache>
                <c:formatCode>General</c:formatCode>
                <c:ptCount val="5"/>
                <c:pt idx="0">
                  <c:v>57533</c:v>
                </c:pt>
                <c:pt idx="1">
                  <c:v>39933</c:v>
                </c:pt>
                <c:pt idx="2">
                  <c:v>474668</c:v>
                </c:pt>
                <c:pt idx="3">
                  <c:v>22414</c:v>
                </c:pt>
                <c:pt idx="4">
                  <c:v>67316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C6A-4149-BEB3-9CE6D9FA85A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1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TOTAL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lifeinsurance!$F$156</c:f>
              <c:strCache>
                <c:ptCount val="1"/>
                <c:pt idx="0">
                  <c:v>TOTAL INCOME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540-47E9-BD04-7FF581AD2EB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540-47E9-BD04-7FF581AD2EB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540-47E9-BD04-7FF581AD2EB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540-47E9-BD04-7FF581AD2EB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540-47E9-BD04-7FF581AD2EB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lifeinsurance!$C$157:$C$161</c:f>
              <c:strCache>
                <c:ptCount val="5"/>
                <c:pt idx="0">
                  <c:v>HDFCLIFE</c:v>
                </c:pt>
                <c:pt idx="1">
                  <c:v>ICICIPRULI</c:v>
                </c:pt>
                <c:pt idx="2">
                  <c:v>LICI</c:v>
                </c:pt>
                <c:pt idx="3">
                  <c:v>MFSL</c:v>
                </c:pt>
                <c:pt idx="4">
                  <c:v>SBILIFE</c:v>
                </c:pt>
              </c:strCache>
            </c:strRef>
          </c:cat>
          <c:val>
            <c:numRef>
              <c:f>lifeinsurance!$F$157:$F$161</c:f>
              <c:numCache>
                <c:formatCode>General</c:formatCode>
                <c:ptCount val="5"/>
                <c:pt idx="0">
                  <c:v>70706</c:v>
                </c:pt>
                <c:pt idx="1">
                  <c:v>50478</c:v>
                </c:pt>
                <c:pt idx="2">
                  <c:v>788173</c:v>
                </c:pt>
                <c:pt idx="3">
                  <c:v>31075</c:v>
                </c:pt>
                <c:pt idx="4">
                  <c:v>81598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540-47E9-BD04-7FF581AD2EB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1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PROFIT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lifeinsurance!$G$156</c:f>
              <c:strCache>
                <c:ptCount val="1"/>
                <c:pt idx="0">
                  <c:v>PROFIT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3B3-4766-BB9B-984978E452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3B3-4766-BB9B-984978E452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3B3-4766-BB9B-984978E452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3B3-4766-BB9B-984978E452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3B3-4766-BB9B-984978E452D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lifeinsurance!$C$157:$C$161</c:f>
              <c:strCache>
                <c:ptCount val="5"/>
                <c:pt idx="0">
                  <c:v>HDFCLIFE</c:v>
                </c:pt>
                <c:pt idx="1">
                  <c:v>ICICIPRULI</c:v>
                </c:pt>
                <c:pt idx="2">
                  <c:v>LICI</c:v>
                </c:pt>
                <c:pt idx="3">
                  <c:v>MFSL</c:v>
                </c:pt>
                <c:pt idx="4">
                  <c:v>SBILIFE</c:v>
                </c:pt>
              </c:strCache>
            </c:strRef>
          </c:cat>
          <c:val>
            <c:numRef>
              <c:f>lifeinsurance!$G$157:$G$161</c:f>
              <c:numCache>
                <c:formatCode>General</c:formatCode>
                <c:ptCount val="5"/>
                <c:pt idx="0">
                  <c:v>1360</c:v>
                </c:pt>
                <c:pt idx="1">
                  <c:v>811</c:v>
                </c:pt>
                <c:pt idx="2">
                  <c:v>36397</c:v>
                </c:pt>
                <c:pt idx="3">
                  <c:v>417</c:v>
                </c:pt>
                <c:pt idx="4">
                  <c:v>1721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3B3-4766-BB9B-984978E452D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1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EQUITY and RESERVE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lifeinsurance!$H$156</c:f>
              <c:strCache>
                <c:ptCount val="1"/>
                <c:pt idx="0">
                  <c:v>EQUITY</c:v>
                </c:pt>
              </c:strCache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392A-4C93-943E-8871074B43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lifeinsurance!$C$157:$C$161</c:f>
              <c:strCache>
                <c:ptCount val="5"/>
                <c:pt idx="0">
                  <c:v>HDFCLIFE</c:v>
                </c:pt>
                <c:pt idx="1">
                  <c:v>ICICIPRULI</c:v>
                </c:pt>
                <c:pt idx="2">
                  <c:v>LICI</c:v>
                </c:pt>
                <c:pt idx="3">
                  <c:v>MFSL</c:v>
                </c:pt>
                <c:pt idx="4">
                  <c:v>SBILIFE</c:v>
                </c:pt>
              </c:strCache>
            </c:strRef>
          </c:cat>
          <c:val>
            <c:numRef>
              <c:f>lifeinsurance!$H$157:$H$161</c:f>
              <c:numCache>
                <c:formatCode>General</c:formatCode>
                <c:ptCount val="5"/>
                <c:pt idx="0">
                  <c:v>2113</c:v>
                </c:pt>
                <c:pt idx="1">
                  <c:v>1437</c:v>
                </c:pt>
                <c:pt idx="2">
                  <c:v>6325</c:v>
                </c:pt>
                <c:pt idx="3">
                  <c:v>1919</c:v>
                </c:pt>
                <c:pt idx="4">
                  <c:v>1001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392A-4C93-943E-8871074B4302}"/>
            </c:ext>
          </c:extLst>
        </c:ser>
        <c:ser>
          <c:idx val="1"/>
          <c:order val="1"/>
          <c:tx>
            <c:strRef>
              <c:f>lifeinsurance!$I$156</c:f>
              <c:strCache>
                <c:ptCount val="1"/>
                <c:pt idx="0">
                  <c:v>RESERVE</c:v>
                </c:pt>
              </c:strCache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92A-4C93-943E-8871074B43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lifeinsurance!$C$157:$C$161</c:f>
              <c:strCache>
                <c:ptCount val="5"/>
                <c:pt idx="0">
                  <c:v>HDFCLIFE</c:v>
                </c:pt>
                <c:pt idx="1">
                  <c:v>ICICIPRULI</c:v>
                </c:pt>
                <c:pt idx="2">
                  <c:v>LICI</c:v>
                </c:pt>
                <c:pt idx="3">
                  <c:v>MFSL</c:v>
                </c:pt>
                <c:pt idx="4">
                  <c:v>SBILIFE</c:v>
                </c:pt>
              </c:strCache>
            </c:strRef>
          </c:cat>
          <c:val>
            <c:numRef>
              <c:f>lifeinsurance!$I$157:$I$161</c:f>
              <c:numCache>
                <c:formatCode>General</c:formatCode>
                <c:ptCount val="5"/>
                <c:pt idx="0">
                  <c:v>13285</c:v>
                </c:pt>
                <c:pt idx="1">
                  <c:v>7560</c:v>
                </c:pt>
                <c:pt idx="2">
                  <c:v>4043</c:v>
                </c:pt>
                <c:pt idx="3">
                  <c:v>1276</c:v>
                </c:pt>
                <c:pt idx="4">
                  <c:v>11924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392A-4C93-943E-8871074B4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0554715"/>
        <c:axId val="972901042"/>
      </c:barChart>
      <c:catAx>
        <c:axId val="8705547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72901042"/>
        <c:crosses val="autoZero"/>
        <c:auto val="1"/>
        <c:lblAlgn val="ctr"/>
        <c:lblOffset val="100"/>
        <c:noMultiLvlLbl val="1"/>
      </c:catAx>
      <c:valAx>
        <c:axId val="97290104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70554715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AUM vs Security Name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lifeinsurance!$J$156</c:f>
              <c:strCache>
                <c:ptCount val="1"/>
                <c:pt idx="0">
                  <c:v>AUM</c:v>
                </c:pt>
              </c:strCache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2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A10-430F-BD51-BC2BB28975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lifeinsurance!$C$157:$C$161</c:f>
              <c:strCache>
                <c:ptCount val="5"/>
                <c:pt idx="0">
                  <c:v>HDFCLIFE</c:v>
                </c:pt>
                <c:pt idx="1">
                  <c:v>ICICIPRULI</c:v>
                </c:pt>
                <c:pt idx="2">
                  <c:v>LICI</c:v>
                </c:pt>
                <c:pt idx="3">
                  <c:v>MFSL</c:v>
                </c:pt>
                <c:pt idx="4">
                  <c:v>SBILIFE</c:v>
                </c:pt>
              </c:strCache>
            </c:strRef>
          </c:cat>
          <c:val>
            <c:numRef>
              <c:f>lifeinsurance!$J$157:$J$161</c:f>
              <c:numCache>
                <c:formatCode>General</c:formatCode>
                <c:ptCount val="5"/>
                <c:pt idx="0">
                  <c:v>238782</c:v>
                </c:pt>
                <c:pt idx="1">
                  <c:v>238108</c:v>
                </c:pt>
                <c:pt idx="2">
                  <c:v>3926044</c:v>
                </c:pt>
                <c:pt idx="3">
                  <c:v>107510</c:v>
                </c:pt>
                <c:pt idx="4">
                  <c:v>304334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9A10-430F-BD51-BC2BB2897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9954001"/>
        <c:axId val="844100596"/>
      </c:barChart>
      <c:catAx>
        <c:axId val="1759954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44100596"/>
        <c:crosses val="autoZero"/>
        <c:auto val="1"/>
        <c:lblAlgn val="ctr"/>
        <c:lblOffset val="100"/>
        <c:noMultiLvlLbl val="1"/>
      </c:catAx>
      <c:valAx>
        <c:axId val="84410059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AUM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5995400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MARGIN vs Security Name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lifeinsurance!$Q$156</c:f>
              <c:strCache>
                <c:ptCount val="1"/>
                <c:pt idx="0">
                  <c:v>MARGIN</c:v>
                </c:pt>
              </c:strCache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80FE-4065-9A1A-D97202D1BC8F}"/>
              </c:ext>
            </c:extLst>
          </c:dPt>
          <c:dPt>
            <c:idx val="2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80FE-4065-9A1A-D97202D1BC8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lifeinsurance!$C$157:$C$161</c:f>
              <c:strCache>
                <c:ptCount val="5"/>
                <c:pt idx="0">
                  <c:v>HDFCLIFE</c:v>
                </c:pt>
                <c:pt idx="1">
                  <c:v>ICICIPRULI</c:v>
                </c:pt>
                <c:pt idx="2">
                  <c:v>LICI</c:v>
                </c:pt>
                <c:pt idx="3">
                  <c:v>MFSL</c:v>
                </c:pt>
                <c:pt idx="4">
                  <c:v>SBILIFE</c:v>
                </c:pt>
              </c:strCache>
            </c:strRef>
          </c:cat>
          <c:val>
            <c:numRef>
              <c:f>lifeinsurance!$Q$157:$Q$161</c:f>
              <c:numCache>
                <c:formatCode>0.0%</c:formatCode>
                <c:ptCount val="5"/>
                <c:pt idx="0">
                  <c:v>2.363860740792241E-2</c:v>
                </c:pt>
                <c:pt idx="1">
                  <c:v>2.0309017604487518E-2</c:v>
                </c:pt>
                <c:pt idx="2">
                  <c:v>7.667885764365831E-2</c:v>
                </c:pt>
                <c:pt idx="3">
                  <c:v>1.8604443651289371E-2</c:v>
                </c:pt>
                <c:pt idx="4">
                  <c:v>2.556598728385525E-2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80FE-4065-9A1A-D97202D1B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2281213"/>
        <c:axId val="806988337"/>
      </c:barChart>
      <c:catAx>
        <c:axId val="61228121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PROFIT MARGIN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06988337"/>
        <c:crosses val="autoZero"/>
        <c:auto val="1"/>
        <c:lblAlgn val="ctr"/>
        <c:lblOffset val="100"/>
        <c:noMultiLvlLbl val="1"/>
      </c:catAx>
      <c:valAx>
        <c:axId val="80698833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MARGIN</a:t>
                </a:r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12281213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EXP. MAGMT. RATIO vs Security Name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lifeinsurance!$L$156</c:f>
              <c:strCache>
                <c:ptCount val="1"/>
                <c:pt idx="0">
                  <c:v>EXP. MAGMT. RATIO</c:v>
                </c:pt>
              </c:strCache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B450-4051-BA6D-2A65C4D26137}"/>
              </c:ext>
            </c:extLst>
          </c:dPt>
          <c:dPt>
            <c:idx val="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B450-4051-BA6D-2A65C4D261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lifeinsurance!$C$157:$C$161</c:f>
              <c:strCache>
                <c:ptCount val="5"/>
                <c:pt idx="0">
                  <c:v>HDFCLIFE</c:v>
                </c:pt>
                <c:pt idx="1">
                  <c:v>ICICIPRULI</c:v>
                </c:pt>
                <c:pt idx="2">
                  <c:v>LICI</c:v>
                </c:pt>
                <c:pt idx="3">
                  <c:v>MFSL</c:v>
                </c:pt>
                <c:pt idx="4">
                  <c:v>SBILIFE</c:v>
                </c:pt>
              </c:strCache>
            </c:strRef>
          </c:cat>
          <c:val>
            <c:numRef>
              <c:f>lifeinsurance!$L$157:$L$161</c:f>
              <c:numCache>
                <c:formatCode>0</c:formatCode>
                <c:ptCount val="5"/>
                <c:pt idx="0">
                  <c:v>19.7</c:v>
                </c:pt>
                <c:pt idx="1">
                  <c:v>14.3</c:v>
                </c:pt>
                <c:pt idx="2">
                  <c:v>15.53</c:v>
                </c:pt>
                <c:pt idx="3">
                  <c:v>13.5</c:v>
                </c:pt>
                <c:pt idx="4">
                  <c:v>9.61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B450-4051-BA6D-2A65C4D26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9276318"/>
        <c:axId val="1388126924"/>
      </c:barChart>
      <c:catAx>
        <c:axId val="199927631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88126924"/>
        <c:crosses val="autoZero"/>
        <c:auto val="1"/>
        <c:lblAlgn val="ctr"/>
        <c:lblOffset val="100"/>
        <c:noMultiLvlLbl val="1"/>
      </c:catAx>
      <c:valAx>
        <c:axId val="138812692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EXP. MAGMT. RATIO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99276318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SOLVENCY RATIO vs Security Name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lifeinsurance!$K$156</c:f>
              <c:strCache>
                <c:ptCount val="1"/>
                <c:pt idx="0">
                  <c:v>SOLVENCY RATIO</c:v>
                </c:pt>
              </c:strCache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2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7C2-4CE9-945A-ADA2D608A2E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lifeinsurance!$C$157:$C$161</c:f>
              <c:strCache>
                <c:ptCount val="5"/>
                <c:pt idx="0">
                  <c:v>HDFCLIFE</c:v>
                </c:pt>
                <c:pt idx="1">
                  <c:v>ICICIPRULI</c:v>
                </c:pt>
                <c:pt idx="2">
                  <c:v>LICI</c:v>
                </c:pt>
                <c:pt idx="3">
                  <c:v>MFSL</c:v>
                </c:pt>
                <c:pt idx="4">
                  <c:v>SBILIFE</c:v>
                </c:pt>
              </c:strCache>
            </c:strRef>
          </c:cat>
          <c:val>
            <c:numRef>
              <c:f>lifeinsurance!$K$157:$K$161</c:f>
              <c:numCache>
                <c:formatCode>0</c:formatCode>
                <c:ptCount val="5"/>
                <c:pt idx="0">
                  <c:v>203</c:v>
                </c:pt>
                <c:pt idx="1">
                  <c:v>204.5</c:v>
                </c:pt>
                <c:pt idx="2">
                  <c:v>187</c:v>
                </c:pt>
                <c:pt idx="3">
                  <c:v>201</c:v>
                </c:pt>
                <c:pt idx="4">
                  <c:v>215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57C2-4CE9-945A-ADA2D608A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6968458"/>
        <c:axId val="987948527"/>
      </c:barChart>
      <c:catAx>
        <c:axId val="62696845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87948527"/>
        <c:crosses val="autoZero"/>
        <c:auto val="1"/>
        <c:lblAlgn val="ctr"/>
        <c:lblOffset val="100"/>
        <c:noMultiLvlLbl val="1"/>
      </c:catAx>
      <c:valAx>
        <c:axId val="98794852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SOLVENCY RATIO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26968458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MARKETCAP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lifeinsurance!$D$156</c:f>
              <c:strCache>
                <c:ptCount val="1"/>
                <c:pt idx="0">
                  <c:v>MARKETCAP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C07-4494-8403-AF077672EA3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C07-4494-8403-AF077672EA3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C07-4494-8403-AF077672EA3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C07-4494-8403-AF077672EA3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C07-4494-8403-AF077672EA3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lifeinsurance!$C$157:$C$161</c:f>
              <c:strCache>
                <c:ptCount val="5"/>
                <c:pt idx="0">
                  <c:v>HDFCLIFE</c:v>
                </c:pt>
                <c:pt idx="1">
                  <c:v>ICICIPRULI</c:v>
                </c:pt>
                <c:pt idx="2">
                  <c:v>LICI</c:v>
                </c:pt>
                <c:pt idx="3">
                  <c:v>MFSL</c:v>
                </c:pt>
                <c:pt idx="4">
                  <c:v>SBILIFE</c:v>
                </c:pt>
              </c:strCache>
            </c:strRef>
          </c:cat>
          <c:val>
            <c:numRef>
              <c:f>lifeinsurance!$D$157:$D$161</c:f>
              <c:numCache>
                <c:formatCode>0</c:formatCode>
                <c:ptCount val="5"/>
                <c:pt idx="0">
                  <c:v>139145.28719999999</c:v>
                </c:pt>
                <c:pt idx="1">
                  <c:v>79275.265243000002</c:v>
                </c:pt>
                <c:pt idx="2">
                  <c:v>402363.87066030002</c:v>
                </c:pt>
                <c:pt idx="3">
                  <c:v>27683.38</c:v>
                </c:pt>
                <c:pt idx="4">
                  <c:v>129338.3370289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C07-4494-8403-AF077672EA3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1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INVESTMENT FY_2013 and FY_2022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lifeinsurance!$C$19</c:f>
              <c:strCache>
                <c:ptCount val="1"/>
                <c:pt idx="0">
                  <c:v>FY_2013</c:v>
                </c:pt>
              </c:strCache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lifeinsurance!$B$20:$B$23</c:f>
              <c:strCache>
                <c:ptCount val="4"/>
                <c:pt idx="0">
                  <c:v>CURRENCY &amp; DEPOSIT</c:v>
                </c:pt>
                <c:pt idx="1">
                  <c:v>LIFE INSURANCE</c:v>
                </c:pt>
                <c:pt idx="2">
                  <c:v>PROV/PENSION FUND</c:v>
                </c:pt>
                <c:pt idx="3">
                  <c:v>OTHERS</c:v>
                </c:pt>
              </c:strCache>
            </c:strRef>
          </c:cat>
          <c:val>
            <c:numRef>
              <c:f>lifeinsurance!$C$20:$C$23</c:f>
              <c:numCache>
                <c:formatCode>0%</c:formatCode>
                <c:ptCount val="4"/>
                <c:pt idx="0">
                  <c:v>0.67</c:v>
                </c:pt>
                <c:pt idx="1">
                  <c:v>0.18</c:v>
                </c:pt>
                <c:pt idx="2">
                  <c:v>0.15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537-443E-8C64-9669E34CE7A1}"/>
            </c:ext>
          </c:extLst>
        </c:ser>
        <c:ser>
          <c:idx val="1"/>
          <c:order val="1"/>
          <c:tx>
            <c:strRef>
              <c:f>lifeinsurance!$D$19</c:f>
              <c:strCache>
                <c:ptCount val="1"/>
                <c:pt idx="0">
                  <c:v>FY_2022</c:v>
                </c:pt>
              </c:strCache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lifeinsurance!$B$20:$B$23</c:f>
              <c:strCache>
                <c:ptCount val="4"/>
                <c:pt idx="0">
                  <c:v>CURRENCY &amp; DEPOSIT</c:v>
                </c:pt>
                <c:pt idx="1">
                  <c:v>LIFE INSURANCE</c:v>
                </c:pt>
                <c:pt idx="2">
                  <c:v>PROV/PENSION FUND</c:v>
                </c:pt>
                <c:pt idx="3">
                  <c:v>OTHERS</c:v>
                </c:pt>
              </c:strCache>
            </c:strRef>
          </c:cat>
          <c:val>
            <c:numRef>
              <c:f>lifeinsurance!$D$20:$D$23</c:f>
              <c:numCache>
                <c:formatCode>0%</c:formatCode>
                <c:ptCount val="4"/>
                <c:pt idx="0">
                  <c:v>0.38</c:v>
                </c:pt>
                <c:pt idx="1">
                  <c:v>0.17</c:v>
                </c:pt>
                <c:pt idx="2">
                  <c:v>0.23</c:v>
                </c:pt>
                <c:pt idx="3">
                  <c:v>0.22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6537-443E-8C64-9669E34CE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5968908"/>
        <c:axId val="1133728763"/>
      </c:barChart>
      <c:catAx>
        <c:axId val="12459689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INSTRUMENT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33728763"/>
        <c:crosses val="autoZero"/>
        <c:auto val="1"/>
        <c:lblAlgn val="ctr"/>
        <c:lblOffset val="100"/>
        <c:noMultiLvlLbl val="1"/>
      </c:catAx>
      <c:valAx>
        <c:axId val="113372876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45968908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61ST PR vs Security Name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lifeinsurance!$H$207</c:f>
              <c:strCache>
                <c:ptCount val="1"/>
                <c:pt idx="0">
                  <c:v>61ST PR</c:v>
                </c:pt>
              </c:strCache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2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77B-4E00-B526-EFCBA440C37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lifeinsurance!$G$208:$G$212</c:f>
              <c:strCache>
                <c:ptCount val="5"/>
                <c:pt idx="0">
                  <c:v>HDFCLIFE</c:v>
                </c:pt>
                <c:pt idx="1">
                  <c:v>ICICIPRULI</c:v>
                </c:pt>
                <c:pt idx="2">
                  <c:v>LICI</c:v>
                </c:pt>
                <c:pt idx="3">
                  <c:v>MFSL</c:v>
                </c:pt>
                <c:pt idx="4">
                  <c:v>SBILIFE</c:v>
                </c:pt>
              </c:strCache>
            </c:strRef>
          </c:cat>
          <c:val>
            <c:numRef>
              <c:f>lifeinsurance!$H$208:$H$212</c:f>
              <c:numCache>
                <c:formatCode>General</c:formatCode>
                <c:ptCount val="5"/>
                <c:pt idx="0">
                  <c:v>52.3</c:v>
                </c:pt>
                <c:pt idx="1">
                  <c:v>54.4</c:v>
                </c:pt>
                <c:pt idx="2">
                  <c:v>61.8</c:v>
                </c:pt>
                <c:pt idx="3">
                  <c:v>52.9</c:v>
                </c:pt>
                <c:pt idx="4">
                  <c:v>55.6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277B-4E00-B526-EFCBA440C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46282"/>
        <c:axId val="1091576910"/>
      </c:barChart>
      <c:catAx>
        <c:axId val="4774628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91576910"/>
        <c:crosses val="autoZero"/>
        <c:auto val="1"/>
        <c:lblAlgn val="ctr"/>
        <c:lblOffset val="100"/>
        <c:noMultiLvlLbl val="1"/>
      </c:catAx>
      <c:valAx>
        <c:axId val="109157691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61ST PR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7746282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ROE vs Security Name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lifeinsurance!$H$221</c:f>
              <c:strCache>
                <c:ptCount val="1"/>
                <c:pt idx="0">
                  <c:v>ROE</c:v>
                </c:pt>
              </c:strCache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lifeinsurance!$G$222:$G$226</c:f>
              <c:strCache>
                <c:ptCount val="5"/>
                <c:pt idx="0">
                  <c:v>HDFCLIFE</c:v>
                </c:pt>
                <c:pt idx="1">
                  <c:v>ICICIPRULI</c:v>
                </c:pt>
                <c:pt idx="2">
                  <c:v>LICI</c:v>
                </c:pt>
                <c:pt idx="3">
                  <c:v>MFSL</c:v>
                </c:pt>
                <c:pt idx="4">
                  <c:v>SBILIFE</c:v>
                </c:pt>
              </c:strCache>
            </c:strRef>
          </c:cat>
          <c:val>
            <c:numRef>
              <c:f>lifeinsurance!$H$222:$H$226</c:f>
              <c:numCache>
                <c:formatCode>0.0%</c:formatCode>
                <c:ptCount val="5"/>
                <c:pt idx="0">
                  <c:v>0.10237109522017313</c:v>
                </c:pt>
                <c:pt idx="1">
                  <c:v>0.10727513227513227</c:v>
                </c:pt>
                <c:pt idx="2">
                  <c:v>9.0024734108335398</c:v>
                </c:pt>
                <c:pt idx="3">
                  <c:v>0.32680250783699061</c:v>
                </c:pt>
                <c:pt idx="4">
                  <c:v>0.14433076148943308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445-4C85-A5B2-94388D7B6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345911"/>
        <c:axId val="529907543"/>
      </c:barChart>
      <c:catAx>
        <c:axId val="20233459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29907543"/>
        <c:crosses val="autoZero"/>
        <c:auto val="1"/>
        <c:lblAlgn val="ctr"/>
        <c:lblOffset val="100"/>
        <c:noMultiLvlLbl val="1"/>
      </c:catAx>
      <c:valAx>
        <c:axId val="52990754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ROE</a:t>
                </a:r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2334591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LI PREM TO GDP % vs COUNTRIES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lifeinsurance!$C$33</c:f>
              <c:strCache>
                <c:ptCount val="1"/>
                <c:pt idx="0">
                  <c:v>LI PREM TO GDP %</c:v>
                </c:pt>
              </c:strCache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lifeinsurance!$B$34:$B$41</c:f>
              <c:strCache>
                <c:ptCount val="8"/>
                <c:pt idx="0">
                  <c:v>HONGKONG</c:v>
                </c:pt>
                <c:pt idx="1">
                  <c:v>TAIWAN</c:v>
                </c:pt>
                <c:pt idx="2">
                  <c:v>SINGAPORE</c:v>
                </c:pt>
                <c:pt idx="3">
                  <c:v>JAPAN</c:v>
                </c:pt>
                <c:pt idx="4">
                  <c:v>MALAYASIA</c:v>
                </c:pt>
                <c:pt idx="5">
                  <c:v>THAILAND</c:v>
                </c:pt>
                <c:pt idx="6">
                  <c:v>INDIA</c:v>
                </c:pt>
                <c:pt idx="7">
                  <c:v>CHINA</c:v>
                </c:pt>
              </c:strCache>
            </c:strRef>
          </c:cat>
          <c:val>
            <c:numRef>
              <c:f>lifeinsurance!$C$34:$C$41</c:f>
              <c:numCache>
                <c:formatCode>0.0%</c:formatCode>
                <c:ptCount val="8"/>
                <c:pt idx="0">
                  <c:v>0.192</c:v>
                </c:pt>
                <c:pt idx="1">
                  <c:v>0.14000000000000001</c:v>
                </c:pt>
                <c:pt idx="2">
                  <c:v>7.5999999999999998E-2</c:v>
                </c:pt>
                <c:pt idx="3">
                  <c:v>5.8000000000000003E-2</c:v>
                </c:pt>
                <c:pt idx="4">
                  <c:v>0.04</c:v>
                </c:pt>
                <c:pt idx="5">
                  <c:v>3.4000000000000002E-2</c:v>
                </c:pt>
                <c:pt idx="6">
                  <c:v>3.2000000000000001E-2</c:v>
                </c:pt>
                <c:pt idx="7">
                  <c:v>0.03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8B3C-425F-8962-C2858BEE6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004486"/>
        <c:axId val="381929909"/>
      </c:barChart>
      <c:catAx>
        <c:axId val="116400448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COUNTRIES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81929909"/>
        <c:crosses val="autoZero"/>
        <c:auto val="1"/>
        <c:lblAlgn val="ctr"/>
        <c:lblOffset val="100"/>
        <c:noMultiLvlLbl val="1"/>
      </c:catAx>
      <c:valAx>
        <c:axId val="38192990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LI PREM TO GDP %</a:t>
                </a:r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64004486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DENSITY INR vs COUNTRIES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lifeinsurance!$D$33</c:f>
              <c:strCache>
                <c:ptCount val="1"/>
                <c:pt idx="0">
                  <c:v>DENSITY INR</c:v>
                </c:pt>
              </c:strCache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lifeinsurance!$B$34:$B$41</c:f>
              <c:strCache>
                <c:ptCount val="8"/>
                <c:pt idx="0">
                  <c:v>HONGKONG</c:v>
                </c:pt>
                <c:pt idx="1">
                  <c:v>TAIWAN</c:v>
                </c:pt>
                <c:pt idx="2">
                  <c:v>SINGAPORE</c:v>
                </c:pt>
                <c:pt idx="3">
                  <c:v>JAPAN</c:v>
                </c:pt>
                <c:pt idx="4">
                  <c:v>MALAYASIA</c:v>
                </c:pt>
                <c:pt idx="5">
                  <c:v>THAILAND</c:v>
                </c:pt>
                <c:pt idx="6">
                  <c:v>INDIA</c:v>
                </c:pt>
                <c:pt idx="7">
                  <c:v>CHINA</c:v>
                </c:pt>
              </c:strCache>
            </c:strRef>
          </c:cat>
          <c:val>
            <c:numRef>
              <c:f>lifeinsurance!$D$34:$D$41</c:f>
              <c:numCache>
                <c:formatCode>General</c:formatCode>
                <c:ptCount val="8"/>
                <c:pt idx="0">
                  <c:v>674640</c:v>
                </c:pt>
                <c:pt idx="1">
                  <c:v>301760</c:v>
                </c:pt>
                <c:pt idx="2">
                  <c:v>433120</c:v>
                </c:pt>
                <c:pt idx="3">
                  <c:v>187760</c:v>
                </c:pt>
                <c:pt idx="4">
                  <c:v>35520</c:v>
                </c:pt>
                <c:pt idx="5">
                  <c:v>19680</c:v>
                </c:pt>
                <c:pt idx="6">
                  <c:v>5520</c:v>
                </c:pt>
                <c:pt idx="7">
                  <c:v>20240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CB85-45B9-8905-D59032134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4468309"/>
        <c:axId val="417735329"/>
      </c:barChart>
      <c:catAx>
        <c:axId val="139446830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COUNTRIES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17735329"/>
        <c:crosses val="autoZero"/>
        <c:auto val="1"/>
        <c:lblAlgn val="ctr"/>
        <c:lblOffset val="100"/>
        <c:noMultiLvlLbl val="1"/>
      </c:catAx>
      <c:valAx>
        <c:axId val="41773532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DENSITY INR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94468309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&lt; 2 LAKH, 2 LAKH T0 10 LAKH and &gt; 10 LAKH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lifeinsurance!$B$45</c:f>
              <c:strCache>
                <c:ptCount val="1"/>
                <c:pt idx="0">
                  <c:v>&lt; 2 LAKH</c:v>
                </c:pt>
              </c:strCache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lifeinsurance!$C$44:$F$44</c:f>
              <c:strCache>
                <c:ptCount val="4"/>
                <c:pt idx="0">
                  <c:v>FY_2012</c:v>
                </c:pt>
                <c:pt idx="1">
                  <c:v>FY_2017</c:v>
                </c:pt>
                <c:pt idx="2">
                  <c:v>FY_2022</c:v>
                </c:pt>
                <c:pt idx="3">
                  <c:v>EST_FY_2030</c:v>
                </c:pt>
              </c:strCache>
            </c:strRef>
          </c:cat>
          <c:val>
            <c:numRef>
              <c:f>lifeinsurance!$C$45:$F$45</c:f>
              <c:numCache>
                <c:formatCode>0%</c:formatCode>
                <c:ptCount val="4"/>
                <c:pt idx="0">
                  <c:v>0.83</c:v>
                </c:pt>
                <c:pt idx="1">
                  <c:v>0.76</c:v>
                </c:pt>
                <c:pt idx="2">
                  <c:v>0.65</c:v>
                </c:pt>
                <c:pt idx="3">
                  <c:v>0.44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990-4324-AFE0-92A160104CEA}"/>
            </c:ext>
          </c:extLst>
        </c:ser>
        <c:ser>
          <c:idx val="1"/>
          <c:order val="1"/>
          <c:tx>
            <c:strRef>
              <c:f>lifeinsurance!$B$46</c:f>
              <c:strCache>
                <c:ptCount val="1"/>
                <c:pt idx="0">
                  <c:v>2 LAKH T0 10 LAKH</c:v>
                </c:pt>
              </c:strCache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lifeinsurance!$C$44:$F$44</c:f>
              <c:strCache>
                <c:ptCount val="4"/>
                <c:pt idx="0">
                  <c:v>FY_2012</c:v>
                </c:pt>
                <c:pt idx="1">
                  <c:v>FY_2017</c:v>
                </c:pt>
                <c:pt idx="2">
                  <c:v>FY_2022</c:v>
                </c:pt>
                <c:pt idx="3">
                  <c:v>EST_FY_2030</c:v>
                </c:pt>
              </c:strCache>
            </c:strRef>
          </c:cat>
          <c:val>
            <c:numRef>
              <c:f>lifeinsurance!$C$46:$F$46</c:f>
              <c:numCache>
                <c:formatCode>0%</c:formatCode>
                <c:ptCount val="4"/>
                <c:pt idx="0">
                  <c:v>0.16</c:v>
                </c:pt>
                <c:pt idx="1">
                  <c:v>0.21</c:v>
                </c:pt>
                <c:pt idx="2">
                  <c:v>0.32</c:v>
                </c:pt>
                <c:pt idx="3">
                  <c:v>0.47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2990-4324-AFE0-92A160104CEA}"/>
            </c:ext>
          </c:extLst>
        </c:ser>
        <c:ser>
          <c:idx val="2"/>
          <c:order val="2"/>
          <c:tx>
            <c:strRef>
              <c:f>lifeinsurance!$B$47</c:f>
              <c:strCache>
                <c:ptCount val="1"/>
                <c:pt idx="0">
                  <c:v>&gt; 10 LAKH</c:v>
                </c:pt>
              </c:strCache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lifeinsurance!$C$44:$F$44</c:f>
              <c:strCache>
                <c:ptCount val="4"/>
                <c:pt idx="0">
                  <c:v>FY_2012</c:v>
                </c:pt>
                <c:pt idx="1">
                  <c:v>FY_2017</c:v>
                </c:pt>
                <c:pt idx="2">
                  <c:v>FY_2022</c:v>
                </c:pt>
                <c:pt idx="3">
                  <c:v>EST_FY_2030</c:v>
                </c:pt>
              </c:strCache>
            </c:strRef>
          </c:cat>
          <c:val>
            <c:numRef>
              <c:f>lifeinsurance!$C$47:$F$47</c:f>
              <c:numCache>
                <c:formatCode>0%</c:formatCode>
                <c:ptCount val="4"/>
                <c:pt idx="0" formatCode="0.0%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2990-4324-AFE0-92A160104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5992772"/>
        <c:axId val="1894794789"/>
      </c:barChart>
      <c:catAx>
        <c:axId val="18759927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INCOME SLAB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94794789"/>
        <c:crosses val="autoZero"/>
        <c:auto val="1"/>
        <c:lblAlgn val="ctr"/>
        <c:lblOffset val="100"/>
        <c:noMultiLvlLbl val="1"/>
      </c:catAx>
      <c:valAx>
        <c:axId val="189479478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75992772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PREMIUM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>
                <a:solidFill>
                  <a:srgbClr val="000000"/>
                </a:solidFill>
              </a:ln>
            </c:spPr>
            <c:trendlineType val="linear"/>
            <c:dispRSqr val="0"/>
            <c:dispEq val="0"/>
          </c:trendline>
          <c:cat>
            <c:strRef>
              <c:f>SBILIFE!$C$19:$C$32</c:f>
              <c:strCache>
                <c:ptCount val="14"/>
                <c:pt idx="0">
                  <c:v>Year</c:v>
                </c:pt>
                <c:pt idx="1">
                  <c:v>2021</c:v>
                </c:pt>
                <c:pt idx="2">
                  <c:v>2020</c:v>
                </c:pt>
                <c:pt idx="3">
                  <c:v>2019</c:v>
                </c:pt>
                <c:pt idx="4">
                  <c:v>2018</c:v>
                </c:pt>
                <c:pt idx="5">
                  <c:v>2017</c:v>
                </c:pt>
                <c:pt idx="6">
                  <c:v>2016</c:v>
                </c:pt>
                <c:pt idx="7">
                  <c:v>2015</c:v>
                </c:pt>
                <c:pt idx="8">
                  <c:v>2014</c:v>
                </c:pt>
                <c:pt idx="9">
                  <c:v>2013</c:v>
                </c:pt>
                <c:pt idx="10">
                  <c:v>2012</c:v>
                </c:pt>
                <c:pt idx="11">
                  <c:v>2011</c:v>
                </c:pt>
                <c:pt idx="12">
                  <c:v>2010</c:v>
                </c:pt>
                <c:pt idx="13">
                  <c:v>2009</c:v>
                </c:pt>
              </c:strCache>
            </c:strRef>
          </c:cat>
          <c:val>
            <c:numRef>
              <c:f>SBILIFE!$E$19:$E$32</c:f>
              <c:numCache>
                <c:formatCode>General</c:formatCode>
                <c:ptCount val="14"/>
                <c:pt idx="0">
                  <c:v>0</c:v>
                </c:pt>
                <c:pt idx="1">
                  <c:v>49786</c:v>
                </c:pt>
                <c:pt idx="2">
                  <c:v>40635</c:v>
                </c:pt>
                <c:pt idx="3">
                  <c:v>32989</c:v>
                </c:pt>
                <c:pt idx="4">
                  <c:v>25354</c:v>
                </c:pt>
                <c:pt idx="5">
                  <c:v>21015</c:v>
                </c:pt>
                <c:pt idx="6">
                  <c:v>15826</c:v>
                </c:pt>
                <c:pt idx="7">
                  <c:v>12867</c:v>
                </c:pt>
                <c:pt idx="8">
                  <c:v>10739</c:v>
                </c:pt>
                <c:pt idx="9">
                  <c:v>10450</c:v>
                </c:pt>
                <c:pt idx="10">
                  <c:v>13134</c:v>
                </c:pt>
                <c:pt idx="11">
                  <c:v>12946</c:v>
                </c:pt>
                <c:pt idx="12">
                  <c:v>10104</c:v>
                </c:pt>
                <c:pt idx="13">
                  <c:v>7212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9D80-4BCF-BD51-C0EF27332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790706"/>
        <c:axId val="1811814756"/>
      </c:barChart>
      <c:catAx>
        <c:axId val="22379070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11814756"/>
        <c:crosses val="autoZero"/>
        <c:auto val="1"/>
        <c:lblAlgn val="ctr"/>
        <c:lblOffset val="100"/>
        <c:noMultiLvlLbl val="1"/>
      </c:catAx>
      <c:valAx>
        <c:axId val="181181475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23790706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PROFITS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SBILIFE!$F$19</c:f>
              <c:strCache>
                <c:ptCount val="1"/>
                <c:pt idx="0">
                  <c:v>Profit</c:v>
                </c:pt>
              </c:strCache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>
                <a:solidFill>
                  <a:srgbClr val="000000"/>
                </a:solidFill>
              </a:ln>
            </c:spPr>
            <c:trendlineType val="linear"/>
            <c:dispRSqr val="0"/>
            <c:dispEq val="0"/>
          </c:trendline>
          <c:cat>
            <c:numRef>
              <c:f>SBILIFE!$C$20:$C$32</c:f>
              <c:numCache>
                <c:formatCode>General</c:formatCode>
                <c:ptCount val="13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  <c:pt idx="7">
                  <c:v>2014</c:v>
                </c:pt>
                <c:pt idx="8">
                  <c:v>2013</c:v>
                </c:pt>
                <c:pt idx="9">
                  <c:v>2012</c:v>
                </c:pt>
                <c:pt idx="10">
                  <c:v>2011</c:v>
                </c:pt>
                <c:pt idx="11">
                  <c:v>2010</c:v>
                </c:pt>
                <c:pt idx="12">
                  <c:v>2009</c:v>
                </c:pt>
              </c:numCache>
            </c:numRef>
          </c:cat>
          <c:val>
            <c:numRef>
              <c:f>SBILIFE!$F$20:$F$32</c:f>
              <c:numCache>
                <c:formatCode>General</c:formatCode>
                <c:ptCount val="13"/>
                <c:pt idx="0">
                  <c:v>1456</c:v>
                </c:pt>
                <c:pt idx="1">
                  <c:v>1422</c:v>
                </c:pt>
                <c:pt idx="2">
                  <c:v>1327</c:v>
                </c:pt>
                <c:pt idx="3">
                  <c:v>1150</c:v>
                </c:pt>
                <c:pt idx="4">
                  <c:v>955</c:v>
                </c:pt>
                <c:pt idx="5">
                  <c:v>861</c:v>
                </c:pt>
                <c:pt idx="6">
                  <c:v>820</c:v>
                </c:pt>
                <c:pt idx="7">
                  <c:v>740</c:v>
                </c:pt>
                <c:pt idx="8">
                  <c:v>622</c:v>
                </c:pt>
                <c:pt idx="9">
                  <c:v>556</c:v>
                </c:pt>
                <c:pt idx="10">
                  <c:v>366</c:v>
                </c:pt>
                <c:pt idx="11">
                  <c:v>276</c:v>
                </c:pt>
                <c:pt idx="12">
                  <c:v>-26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B047-4210-95F3-11DFCED3D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4315355"/>
        <c:axId val="1959803828"/>
      </c:barChart>
      <c:catAx>
        <c:axId val="5843153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59803828"/>
        <c:crosses val="autoZero"/>
        <c:auto val="1"/>
        <c:lblAlgn val="ctr"/>
        <c:lblOffset val="100"/>
        <c:noMultiLvlLbl val="1"/>
      </c:catAx>
      <c:valAx>
        <c:axId val="195980382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84315355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PROFIT MARGIN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SBILIFE!$H$19</c:f>
              <c:strCache>
                <c:ptCount val="1"/>
                <c:pt idx="0">
                  <c:v>Margin</c:v>
                </c:pt>
              </c:strCache>
            </c:strRef>
          </c:tx>
          <c:spPr>
            <a:ln cmpd="sng">
              <a:solidFill>
                <a:srgbClr val="4F81BD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>
                <a:solidFill>
                  <a:srgbClr val="000000"/>
                </a:solidFill>
              </a:ln>
            </c:spPr>
            <c:trendlineType val="linear"/>
            <c:dispRSqr val="0"/>
            <c:dispEq val="0"/>
          </c:trendline>
          <c:cat>
            <c:numRef>
              <c:f>SBILIFE!$C$20:$C$32</c:f>
              <c:numCache>
                <c:formatCode>General</c:formatCode>
                <c:ptCount val="13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  <c:pt idx="7">
                  <c:v>2014</c:v>
                </c:pt>
                <c:pt idx="8">
                  <c:v>2013</c:v>
                </c:pt>
                <c:pt idx="9">
                  <c:v>2012</c:v>
                </c:pt>
                <c:pt idx="10">
                  <c:v>2011</c:v>
                </c:pt>
                <c:pt idx="11">
                  <c:v>2010</c:v>
                </c:pt>
                <c:pt idx="12">
                  <c:v>2009</c:v>
                </c:pt>
              </c:numCache>
            </c:numRef>
          </c:cat>
          <c:val>
            <c:numRef>
              <c:f>SBILIFE!$H$20:$H$32</c:f>
              <c:numCache>
                <c:formatCode>0%</c:formatCode>
                <c:ptCount val="13"/>
                <c:pt idx="0">
                  <c:v>2.9245169324709757E-2</c:v>
                </c:pt>
                <c:pt idx="1">
                  <c:v>3.4994462901439642E-2</c:v>
                </c:pt>
                <c:pt idx="2">
                  <c:v>4.0225529722028558E-2</c:v>
                </c:pt>
                <c:pt idx="3">
                  <c:v>4.5357734479766508E-2</c:v>
                </c:pt>
                <c:pt idx="4">
                  <c:v>4.5443730668570069E-2</c:v>
                </c:pt>
                <c:pt idx="5">
                  <c:v>5.4404145077720206E-2</c:v>
                </c:pt>
                <c:pt idx="6">
                  <c:v>6.3728918939923843E-2</c:v>
                </c:pt>
                <c:pt idx="7">
                  <c:v>6.8907719526957817E-2</c:v>
                </c:pt>
                <c:pt idx="8">
                  <c:v>5.9521531100478468E-2</c:v>
                </c:pt>
                <c:pt idx="9">
                  <c:v>4.2332876503730778E-2</c:v>
                </c:pt>
                <c:pt idx="10">
                  <c:v>2.8271280704464701E-2</c:v>
                </c:pt>
                <c:pt idx="11">
                  <c:v>2.7315914489311165E-2</c:v>
                </c:pt>
                <c:pt idx="12">
                  <c:v>-3.6051026067665001E-3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89-4F72-94ED-49BB94E57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8268831"/>
        <c:axId val="1442440765"/>
      </c:lineChart>
      <c:catAx>
        <c:axId val="5582688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42440765"/>
        <c:crosses val="autoZero"/>
        <c:auto val="1"/>
        <c:lblAlgn val="ctr"/>
        <c:lblOffset val="100"/>
        <c:noMultiLvlLbl val="1"/>
      </c:catAx>
      <c:valAx>
        <c:axId val="144244076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5826883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2017 and 2021 SHP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SBILIFE!$D$67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SBILIFE!$C$68:$C$71</c:f>
              <c:strCache>
                <c:ptCount val="4"/>
                <c:pt idx="0">
                  <c:v>PROMOTERS</c:v>
                </c:pt>
                <c:pt idx="1">
                  <c:v>MF</c:v>
                </c:pt>
                <c:pt idx="2">
                  <c:v>FPI</c:v>
                </c:pt>
                <c:pt idx="3">
                  <c:v>RETAIL</c:v>
                </c:pt>
              </c:strCache>
            </c:strRef>
          </c:cat>
          <c:val>
            <c:numRef>
              <c:f>SBILIFE!$D$68:$D$71</c:f>
              <c:numCache>
                <c:formatCode>0%</c:formatCode>
                <c:ptCount val="4"/>
                <c:pt idx="0">
                  <c:v>0.84099999999999997</c:v>
                </c:pt>
                <c:pt idx="1">
                  <c:v>0.04</c:v>
                </c:pt>
                <c:pt idx="2">
                  <c:v>9.7000000000000003E-2</c:v>
                </c:pt>
                <c:pt idx="3">
                  <c:v>2.1999999999999999E-2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17A-4A3C-8E91-D97F9D5ACB5A}"/>
            </c:ext>
          </c:extLst>
        </c:ser>
        <c:ser>
          <c:idx val="1"/>
          <c:order val="1"/>
          <c:tx>
            <c:strRef>
              <c:f>SBILIFE!$E$67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SBILIFE!$C$68:$C$71</c:f>
              <c:strCache>
                <c:ptCount val="4"/>
                <c:pt idx="0">
                  <c:v>PROMOTERS</c:v>
                </c:pt>
                <c:pt idx="1">
                  <c:v>MF</c:v>
                </c:pt>
                <c:pt idx="2">
                  <c:v>FPI</c:v>
                </c:pt>
                <c:pt idx="3">
                  <c:v>RETAIL</c:v>
                </c:pt>
              </c:strCache>
            </c:strRef>
          </c:cat>
          <c:val>
            <c:numRef>
              <c:f>SBILIFE!$E$68:$E$71</c:f>
              <c:numCache>
                <c:formatCode>0%</c:formatCode>
                <c:ptCount val="4"/>
                <c:pt idx="0">
                  <c:v>0.55700000000000005</c:v>
                </c:pt>
                <c:pt idx="1">
                  <c:v>0.108</c:v>
                </c:pt>
                <c:pt idx="2">
                  <c:v>0.28999999999999998</c:v>
                </c:pt>
                <c:pt idx="3">
                  <c:v>2.3E-2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317A-4A3C-8E91-D97F9D5AC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8715927"/>
        <c:axId val="843582896"/>
      </c:barChart>
      <c:catAx>
        <c:axId val="10687159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SHP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43582896"/>
        <c:crosses val="autoZero"/>
        <c:auto val="1"/>
        <c:lblAlgn val="ctr"/>
        <c:lblOffset val="100"/>
        <c:noMultiLvlLbl val="1"/>
      </c:catAx>
      <c:valAx>
        <c:axId val="84358289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68715927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lineChart>
        <c:grouping val="standard"/>
        <c:varyColors val="1"/>
        <c:ser>
          <c:idx val="0"/>
          <c:order val="0"/>
          <c:tx>
            <c:strRef>
              <c:f>Sheet4!$L$4</c:f>
              <c:strCache>
                <c:ptCount val="1"/>
                <c:pt idx="0">
                  <c:v>SBILIFE</c:v>
                </c:pt>
              </c:strCache>
            </c:strRef>
          </c:tx>
          <c:spPr>
            <a:ln cmpd="sng">
              <a:solidFill>
                <a:srgbClr val="4F81BD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Sheet4!$K$5:$K$11</c:f>
              <c:strCache>
                <c:ptCount val="7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</c:strCache>
            </c:strRef>
          </c:cat>
          <c:val>
            <c:numRef>
              <c:f>Sheet4!$L$5:$L$11</c:f>
              <c:numCache>
                <c:formatCode>General</c:formatCode>
                <c:ptCount val="7"/>
                <c:pt idx="0">
                  <c:v>149755</c:v>
                </c:pt>
                <c:pt idx="1">
                  <c:v>173694</c:v>
                </c:pt>
                <c:pt idx="2">
                  <c:v>231864</c:v>
                </c:pt>
                <c:pt idx="3">
                  <c:v>191970</c:v>
                </c:pt>
                <c:pt idx="4">
                  <c:v>302775</c:v>
                </c:pt>
                <c:pt idx="5">
                  <c:v>337605</c:v>
                </c:pt>
                <c:pt idx="6">
                  <c:v>442612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E2-41D9-AD62-DC9839C0883F}"/>
            </c:ext>
          </c:extLst>
        </c:ser>
        <c:ser>
          <c:idx val="1"/>
          <c:order val="1"/>
          <c:tx>
            <c:strRef>
              <c:f>Sheet4!$M$4</c:f>
              <c:strCache>
                <c:ptCount val="1"/>
                <c:pt idx="0">
                  <c:v>ICICIPRU</c:v>
                </c:pt>
              </c:strCache>
            </c:strRef>
          </c:tx>
          <c:spPr>
            <a:ln cmpd="sng">
              <a:solidFill>
                <a:srgbClr val="C0504D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Sheet4!$K$5:$K$11</c:f>
              <c:strCache>
                <c:ptCount val="7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</c:strCache>
            </c:strRef>
          </c:cat>
          <c:val>
            <c:numRef>
              <c:f>Sheet4!$M$5:$M$11</c:f>
              <c:numCache>
                <c:formatCode>General</c:formatCode>
                <c:ptCount val="7"/>
                <c:pt idx="0">
                  <c:v>219100</c:v>
                </c:pt>
                <c:pt idx="1">
                  <c:v>166070</c:v>
                </c:pt>
                <c:pt idx="2">
                  <c:v>167750</c:v>
                </c:pt>
                <c:pt idx="3">
                  <c:v>181220</c:v>
                </c:pt>
                <c:pt idx="4">
                  <c:v>371870</c:v>
                </c:pt>
                <c:pt idx="5">
                  <c:v>382174</c:v>
                </c:pt>
                <c:pt idx="6">
                  <c:v>414003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E2-41D9-AD62-DC9839C0883F}"/>
            </c:ext>
          </c:extLst>
        </c:ser>
        <c:ser>
          <c:idx val="2"/>
          <c:order val="2"/>
          <c:tx>
            <c:strRef>
              <c:f>Sheet4!$N$4</c:f>
              <c:strCache>
                <c:ptCount val="1"/>
                <c:pt idx="0">
                  <c:v>HDFCLIFE</c:v>
                </c:pt>
              </c:strCache>
            </c:strRef>
          </c:tx>
          <c:spPr>
            <a:ln cmpd="sng">
              <a:solidFill>
                <a:srgbClr val="9BBB59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Sheet4!$K$5:$K$11</c:f>
              <c:strCache>
                <c:ptCount val="7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</c:strCache>
            </c:strRef>
          </c:cat>
          <c:val>
            <c:numRef>
              <c:f>Sheet4!$N$5:$N$11</c:f>
              <c:numCache>
                <c:formatCode>General</c:formatCode>
                <c:ptCount val="7"/>
                <c:pt idx="0">
                  <c:v>140163</c:v>
                </c:pt>
                <c:pt idx="1">
                  <c:v>172907</c:v>
                </c:pt>
                <c:pt idx="2">
                  <c:v>270906</c:v>
                </c:pt>
                <c:pt idx="3">
                  <c:v>180665</c:v>
                </c:pt>
                <c:pt idx="4">
                  <c:v>305544</c:v>
                </c:pt>
                <c:pt idx="5">
                  <c:v>322341</c:v>
                </c:pt>
                <c:pt idx="6">
                  <c:v>384355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E2-41D9-AD62-DC9839C08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6202948"/>
        <c:axId val="749292133"/>
      </c:lineChart>
      <c:catAx>
        <c:axId val="16562029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49292133"/>
        <c:crosses val="autoZero"/>
        <c:auto val="1"/>
        <c:lblAlgn val="ctr"/>
        <c:lblOffset val="100"/>
        <c:noMultiLvlLbl val="1"/>
      </c:catAx>
      <c:valAx>
        <c:axId val="74929213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56202948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lifeinsurance!$C$66</c:f>
              <c:strCache>
                <c:ptCount val="1"/>
                <c:pt idx="0">
                  <c:v>PRIVATE NBP</c:v>
                </c:pt>
              </c:strCache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lifeinsurance!$B$67:$B$72</c:f>
              <c:strCache>
                <c:ptCount val="6"/>
                <c:pt idx="0">
                  <c:v>FY_2015</c:v>
                </c:pt>
                <c:pt idx="1">
                  <c:v>FY_2017</c:v>
                </c:pt>
                <c:pt idx="2">
                  <c:v>FY_2019</c:v>
                </c:pt>
                <c:pt idx="3">
                  <c:v>FY_2021</c:v>
                </c:pt>
                <c:pt idx="4">
                  <c:v>FY_2023</c:v>
                </c:pt>
                <c:pt idx="5">
                  <c:v>Q1_FY24</c:v>
                </c:pt>
              </c:strCache>
            </c:strRef>
          </c:cat>
          <c:val>
            <c:numRef>
              <c:f>lifeinsurance!$C$67:$C$72</c:f>
              <c:numCache>
                <c:formatCode>0</c:formatCode>
                <c:ptCount val="6"/>
                <c:pt idx="0">
                  <c:v>20000</c:v>
                </c:pt>
                <c:pt idx="1">
                  <c:v>28700</c:v>
                </c:pt>
                <c:pt idx="2">
                  <c:v>40100</c:v>
                </c:pt>
                <c:pt idx="3">
                  <c:v>45200</c:v>
                </c:pt>
                <c:pt idx="4" formatCode="General">
                  <c:v>68400</c:v>
                </c:pt>
                <c:pt idx="5" formatCode="General">
                  <c:v>11600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CDF1-4F30-84DA-C87F01ACEC70}"/>
            </c:ext>
          </c:extLst>
        </c:ser>
        <c:ser>
          <c:idx val="1"/>
          <c:order val="1"/>
          <c:tx>
            <c:strRef>
              <c:f>lifeinsurance!$D$66</c:f>
              <c:strCache>
                <c:ptCount val="1"/>
                <c:pt idx="0">
                  <c:v>LIC NBP</c:v>
                </c:pt>
              </c:strCache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lifeinsurance!$B$67:$B$72</c:f>
              <c:strCache>
                <c:ptCount val="6"/>
                <c:pt idx="0">
                  <c:v>FY_2015</c:v>
                </c:pt>
                <c:pt idx="1">
                  <c:v>FY_2017</c:v>
                </c:pt>
                <c:pt idx="2">
                  <c:v>FY_2019</c:v>
                </c:pt>
                <c:pt idx="3">
                  <c:v>FY_2021</c:v>
                </c:pt>
                <c:pt idx="4">
                  <c:v>FY_2023</c:v>
                </c:pt>
                <c:pt idx="5">
                  <c:v>Q1_FY24</c:v>
                </c:pt>
              </c:strCache>
            </c:strRef>
          </c:cat>
          <c:val>
            <c:numRef>
              <c:f>lifeinsurance!$D$67:$D$72</c:f>
              <c:numCache>
                <c:formatCode>0</c:formatCode>
                <c:ptCount val="6"/>
                <c:pt idx="0">
                  <c:v>20800</c:v>
                </c:pt>
                <c:pt idx="1">
                  <c:v>24500</c:v>
                </c:pt>
                <c:pt idx="2">
                  <c:v>29100</c:v>
                </c:pt>
                <c:pt idx="3">
                  <c:v>30500</c:v>
                </c:pt>
                <c:pt idx="4" formatCode="General">
                  <c:v>35600</c:v>
                </c:pt>
                <c:pt idx="5" formatCode="General">
                  <c:v>6300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CDF1-4F30-84DA-C87F01ACEC70}"/>
            </c:ext>
          </c:extLst>
        </c:ser>
        <c:ser>
          <c:idx val="2"/>
          <c:order val="2"/>
          <c:tx>
            <c:strRef>
              <c:f>lifeinsurance!$E$66</c:f>
              <c:strCache>
                <c:ptCount val="1"/>
                <c:pt idx="0">
                  <c:v>PVT MSHARE %</c:v>
                </c:pt>
              </c:strCache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lifeinsurance!$B$67:$B$72</c:f>
              <c:strCache>
                <c:ptCount val="6"/>
                <c:pt idx="0">
                  <c:v>FY_2015</c:v>
                </c:pt>
                <c:pt idx="1">
                  <c:v>FY_2017</c:v>
                </c:pt>
                <c:pt idx="2">
                  <c:v>FY_2019</c:v>
                </c:pt>
                <c:pt idx="3">
                  <c:v>FY_2021</c:v>
                </c:pt>
                <c:pt idx="4">
                  <c:v>FY_2023</c:v>
                </c:pt>
                <c:pt idx="5">
                  <c:v>Q1_FY24</c:v>
                </c:pt>
              </c:strCache>
            </c:strRef>
          </c:cat>
          <c:val>
            <c:numRef>
              <c:f>lifeinsurance!$E$67:$E$72</c:f>
              <c:numCache>
                <c:formatCode>0%</c:formatCode>
                <c:ptCount val="6"/>
                <c:pt idx="0">
                  <c:v>0.49</c:v>
                </c:pt>
                <c:pt idx="1">
                  <c:v>0.54</c:v>
                </c:pt>
                <c:pt idx="2">
                  <c:v>0.57999999999999996</c:v>
                </c:pt>
                <c:pt idx="3">
                  <c:v>0.6</c:v>
                </c:pt>
                <c:pt idx="4">
                  <c:v>0.66</c:v>
                </c:pt>
                <c:pt idx="5">
                  <c:v>0.65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CDF1-4F30-84DA-C87F01ACE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1446301"/>
        <c:axId val="1243047686"/>
      </c:barChart>
      <c:catAx>
        <c:axId val="13114463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43047686"/>
        <c:crosses val="autoZero"/>
        <c:auto val="1"/>
        <c:lblAlgn val="ctr"/>
        <c:lblOffset val="100"/>
        <c:noMultiLvlLbl val="1"/>
      </c:catAx>
      <c:valAx>
        <c:axId val="124304768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1144630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lineChart>
        <c:grouping val="standard"/>
        <c:varyColors val="1"/>
        <c:ser>
          <c:idx val="0"/>
          <c:order val="0"/>
          <c:tx>
            <c:strRef>
              <c:f>Sheet4!$L$18</c:f>
              <c:strCache>
                <c:ptCount val="1"/>
                <c:pt idx="0">
                  <c:v>SBILIFE</c:v>
                </c:pt>
              </c:strCache>
            </c:strRef>
          </c:tx>
          <c:spPr>
            <a:ln cmpd="sng">
              <a:solidFill>
                <a:srgbClr val="4F81BD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Sheet4!$K$19:$K$25</c:f>
              <c:strCache>
                <c:ptCount val="7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</c:strCache>
            </c:strRef>
          </c:cat>
          <c:val>
            <c:numRef>
              <c:f>Sheet4!$L$19:$L$25</c:f>
              <c:numCache>
                <c:formatCode>General</c:formatCode>
                <c:ptCount val="7"/>
                <c:pt idx="0">
                  <c:v>6301</c:v>
                </c:pt>
                <c:pt idx="1">
                  <c:v>7277</c:v>
                </c:pt>
                <c:pt idx="2">
                  <c:v>8149</c:v>
                </c:pt>
                <c:pt idx="3">
                  <c:v>8441</c:v>
                </c:pt>
                <c:pt idx="4">
                  <c:v>9546</c:v>
                </c:pt>
                <c:pt idx="5">
                  <c:v>11504</c:v>
                </c:pt>
                <c:pt idx="6">
                  <c:v>13268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BD-4A74-A7F2-FE5283CAED5C}"/>
            </c:ext>
          </c:extLst>
        </c:ser>
        <c:ser>
          <c:idx val="1"/>
          <c:order val="1"/>
          <c:tx>
            <c:strRef>
              <c:f>Sheet4!$M$18</c:f>
              <c:strCache>
                <c:ptCount val="1"/>
                <c:pt idx="0">
                  <c:v>ICICIPRU</c:v>
                </c:pt>
              </c:strCache>
            </c:strRef>
          </c:tx>
          <c:spPr>
            <a:ln cmpd="sng">
              <a:solidFill>
                <a:srgbClr val="C0504D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Sheet4!$K$19:$K$25</c:f>
              <c:strCache>
                <c:ptCount val="7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</c:strCache>
            </c:strRef>
          </c:cat>
          <c:val>
            <c:numRef>
              <c:f>Sheet4!$M$19:$M$25</c:f>
              <c:numCache>
                <c:formatCode>General</c:formatCode>
                <c:ptCount val="7"/>
                <c:pt idx="0">
                  <c:v>15154</c:v>
                </c:pt>
                <c:pt idx="1">
                  <c:v>15613</c:v>
                </c:pt>
                <c:pt idx="2">
                  <c:v>16403</c:v>
                </c:pt>
                <c:pt idx="3">
                  <c:v>16527</c:v>
                </c:pt>
                <c:pt idx="4">
                  <c:v>16820</c:v>
                </c:pt>
                <c:pt idx="5">
                  <c:v>16198</c:v>
                </c:pt>
                <c:pt idx="6">
                  <c:v>11407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BD-4A74-A7F2-FE5283CAED5C}"/>
            </c:ext>
          </c:extLst>
        </c:ser>
        <c:ser>
          <c:idx val="2"/>
          <c:order val="2"/>
          <c:tx>
            <c:strRef>
              <c:f>Sheet4!$N$18</c:f>
              <c:strCache>
                <c:ptCount val="1"/>
                <c:pt idx="0">
                  <c:v>HDFCLIFE</c:v>
                </c:pt>
              </c:strCache>
            </c:strRef>
          </c:tx>
          <c:spPr>
            <a:ln cmpd="sng">
              <a:solidFill>
                <a:srgbClr val="9BBB59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Sheet4!$K$19:$K$25</c:f>
              <c:strCache>
                <c:ptCount val="7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</c:strCache>
            </c:strRef>
          </c:cat>
          <c:val>
            <c:numRef>
              <c:f>Sheet4!$N$19:$N$25</c:f>
              <c:numCache>
                <c:formatCode>General</c:formatCode>
                <c:ptCount val="7"/>
                <c:pt idx="0">
                  <c:v>4477</c:v>
                </c:pt>
                <c:pt idx="1">
                  <c:v>7253</c:v>
                </c:pt>
                <c:pt idx="2">
                  <c:v>7855</c:v>
                </c:pt>
                <c:pt idx="3">
                  <c:v>8184</c:v>
                </c:pt>
                <c:pt idx="4">
                  <c:v>8921</c:v>
                </c:pt>
                <c:pt idx="5">
                  <c:v>11090</c:v>
                </c:pt>
                <c:pt idx="6">
                  <c:v>12768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BD-4A74-A7F2-FE5283CAE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2439377"/>
        <c:axId val="1979284689"/>
      </c:lineChart>
      <c:catAx>
        <c:axId val="121243937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79284689"/>
        <c:crosses val="autoZero"/>
        <c:auto val="1"/>
        <c:lblAlgn val="ctr"/>
        <c:lblOffset val="100"/>
        <c:noMultiLvlLbl val="1"/>
      </c:catAx>
      <c:valAx>
        <c:axId val="197928468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12439377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lineChart>
        <c:grouping val="standard"/>
        <c:varyColors val="1"/>
        <c:ser>
          <c:idx val="0"/>
          <c:order val="0"/>
          <c:tx>
            <c:strRef>
              <c:f>Sheet4!$L$34</c:f>
              <c:strCache>
                <c:ptCount val="1"/>
                <c:pt idx="0">
                  <c:v>SBILIFE</c:v>
                </c:pt>
              </c:strCache>
            </c:strRef>
          </c:tx>
          <c:spPr>
            <a:ln cmpd="sng">
              <a:solidFill>
                <a:srgbClr val="4F81BD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Sheet4!$K$35:$K$41</c:f>
              <c:strCache>
                <c:ptCount val="7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</c:strCache>
            </c:strRef>
          </c:cat>
          <c:val>
            <c:numRef>
              <c:f>Sheet4!$L$35:$L$41</c:f>
              <c:numCache>
                <c:formatCode>0.0</c:formatCode>
                <c:ptCount val="7"/>
                <c:pt idx="0">
                  <c:v>4.2075389803345464</c:v>
                </c:pt>
                <c:pt idx="1">
                  <c:v>4.1895517404170555</c:v>
                </c:pt>
                <c:pt idx="2">
                  <c:v>3.5145602594624434</c:v>
                </c:pt>
                <c:pt idx="3">
                  <c:v>4.4000000000000004</c:v>
                </c:pt>
                <c:pt idx="4">
                  <c:v>3.152836264552886</c:v>
                </c:pt>
                <c:pt idx="5">
                  <c:v>3.4075324713792745</c:v>
                </c:pt>
                <c:pt idx="6">
                  <c:v>2.99765934949798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B8-4835-81F9-5DE7CD03D3D8}"/>
            </c:ext>
          </c:extLst>
        </c:ser>
        <c:ser>
          <c:idx val="1"/>
          <c:order val="1"/>
          <c:tx>
            <c:strRef>
              <c:f>Sheet4!$M$34</c:f>
              <c:strCache>
                <c:ptCount val="1"/>
                <c:pt idx="0">
                  <c:v>ICICIPRU</c:v>
                </c:pt>
              </c:strCache>
            </c:strRef>
          </c:tx>
          <c:spPr>
            <a:ln cmpd="sng">
              <a:solidFill>
                <a:srgbClr val="C0504D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Sheet4!$K$35:$K$41</c:f>
              <c:strCache>
                <c:ptCount val="7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</c:strCache>
            </c:strRef>
          </c:cat>
          <c:val>
            <c:numRef>
              <c:f>Sheet4!$M$35:$M$41</c:f>
              <c:numCache>
                <c:formatCode>0.0</c:formatCode>
                <c:ptCount val="7"/>
                <c:pt idx="0">
                  <c:v>6.9164764947512554</c:v>
                </c:pt>
                <c:pt idx="1">
                  <c:v>9.401457216836274</c:v>
                </c:pt>
                <c:pt idx="2">
                  <c:v>9.7782414307004473</c:v>
                </c:pt>
                <c:pt idx="3">
                  <c:v>9.1198543207151523</c:v>
                </c:pt>
                <c:pt idx="4">
                  <c:v>4.5230860246860463</c:v>
                </c:pt>
                <c:pt idx="5">
                  <c:v>4.2383835635077221</c:v>
                </c:pt>
                <c:pt idx="6">
                  <c:v>2.755294043762968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B8-4835-81F9-5DE7CD03D3D8}"/>
            </c:ext>
          </c:extLst>
        </c:ser>
        <c:ser>
          <c:idx val="2"/>
          <c:order val="2"/>
          <c:tx>
            <c:strRef>
              <c:f>Sheet4!$N$34</c:f>
              <c:strCache>
                <c:ptCount val="1"/>
                <c:pt idx="0">
                  <c:v>HDFCLIFE</c:v>
                </c:pt>
              </c:strCache>
            </c:strRef>
          </c:tx>
          <c:spPr>
            <a:ln cmpd="sng">
              <a:solidFill>
                <a:srgbClr val="9BBB59"/>
              </a:solidFill>
            </a:ln>
          </c:spPr>
          <c:marker>
            <c:symbol val="none"/>
          </c:marker>
          <c:cat>
            <c:strRef>
              <c:f>Sheet4!$K$35:$K$41</c:f>
              <c:strCache>
                <c:ptCount val="7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</c:strCache>
            </c:strRef>
          </c:cat>
          <c:val>
            <c:numRef>
              <c:f>Sheet4!$N$35:$N$41</c:f>
              <c:numCache>
                <c:formatCode>0.0</c:formatCode>
                <c:ptCount val="7"/>
                <c:pt idx="0">
                  <c:v>3.1941382533193496</c:v>
                </c:pt>
                <c:pt idx="1">
                  <c:v>4.1947405252534598</c:v>
                </c:pt>
                <c:pt idx="2">
                  <c:v>2.8995297261780841</c:v>
                </c:pt>
                <c:pt idx="3">
                  <c:v>4.5299310879251653</c:v>
                </c:pt>
                <c:pt idx="4">
                  <c:v>2.9197104181394495</c:v>
                </c:pt>
                <c:pt idx="5">
                  <c:v>3.4404559146990299</c:v>
                </c:pt>
                <c:pt idx="6">
                  <c:v>3.3219289458963717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B8-4835-81F9-5DE7CD03D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0828808"/>
        <c:axId val="1989744079"/>
      </c:lineChart>
      <c:catAx>
        <c:axId val="1580828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89744079"/>
        <c:crosses val="autoZero"/>
        <c:auto val="1"/>
        <c:lblAlgn val="ctr"/>
        <c:lblOffset val="100"/>
        <c:noMultiLvlLbl val="1"/>
      </c:catAx>
      <c:valAx>
        <c:axId val="198974407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80828808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PVT PRM GROWTH, LIC PRM GROWTH and OVERALL PR GR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lifeinsurance!$F$66</c:f>
              <c:strCache>
                <c:ptCount val="1"/>
                <c:pt idx="0">
                  <c:v>PVT PRM GROWTH</c:v>
                </c:pt>
              </c:strCache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lifeinsurance!$B$67:$B$72</c:f>
              <c:strCache>
                <c:ptCount val="6"/>
                <c:pt idx="0">
                  <c:v>FY_2015</c:v>
                </c:pt>
                <c:pt idx="1">
                  <c:v>FY_2017</c:v>
                </c:pt>
                <c:pt idx="2">
                  <c:v>FY_2019</c:v>
                </c:pt>
                <c:pt idx="3">
                  <c:v>FY_2021</c:v>
                </c:pt>
                <c:pt idx="4">
                  <c:v>FY_2023</c:v>
                </c:pt>
                <c:pt idx="5">
                  <c:v>Q1_FY24</c:v>
                </c:pt>
              </c:strCache>
            </c:strRef>
          </c:cat>
          <c:val>
            <c:numRef>
              <c:f>lifeinsurance!$F$67:$F$72</c:f>
              <c:numCache>
                <c:formatCode>0%</c:formatCode>
                <c:ptCount val="6"/>
                <c:pt idx="0">
                  <c:v>0.16</c:v>
                </c:pt>
                <c:pt idx="1">
                  <c:v>0.26</c:v>
                </c:pt>
                <c:pt idx="2">
                  <c:v>0.12</c:v>
                </c:pt>
                <c:pt idx="3">
                  <c:v>0.08</c:v>
                </c:pt>
                <c:pt idx="4">
                  <c:v>0.24</c:v>
                </c:pt>
                <c:pt idx="5">
                  <c:v>0.08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79F-46BA-8139-B77F4EBCCDFF}"/>
            </c:ext>
          </c:extLst>
        </c:ser>
        <c:ser>
          <c:idx val="1"/>
          <c:order val="1"/>
          <c:tx>
            <c:strRef>
              <c:f>lifeinsurance!$G$66</c:f>
              <c:strCache>
                <c:ptCount val="1"/>
                <c:pt idx="0">
                  <c:v>LIC PRM GROWTH</c:v>
                </c:pt>
              </c:strCache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lifeinsurance!$B$67:$B$72</c:f>
              <c:strCache>
                <c:ptCount val="6"/>
                <c:pt idx="0">
                  <c:v>FY_2015</c:v>
                </c:pt>
                <c:pt idx="1">
                  <c:v>FY_2017</c:v>
                </c:pt>
                <c:pt idx="2">
                  <c:v>FY_2019</c:v>
                </c:pt>
                <c:pt idx="3">
                  <c:v>FY_2021</c:v>
                </c:pt>
                <c:pt idx="4">
                  <c:v>FY_2023</c:v>
                </c:pt>
                <c:pt idx="5">
                  <c:v>Q1_FY24</c:v>
                </c:pt>
              </c:strCache>
            </c:strRef>
          </c:cat>
          <c:val>
            <c:numRef>
              <c:f>lifeinsurance!$G$67:$G$72</c:f>
              <c:numCache>
                <c:formatCode>0%</c:formatCode>
                <c:ptCount val="6"/>
                <c:pt idx="0">
                  <c:v>-0.27</c:v>
                </c:pt>
                <c:pt idx="1">
                  <c:v>0.15</c:v>
                </c:pt>
                <c:pt idx="2">
                  <c:v>0.05</c:v>
                </c:pt>
                <c:pt idx="3">
                  <c:v>-0.03</c:v>
                </c:pt>
                <c:pt idx="4">
                  <c:v>0.09</c:v>
                </c:pt>
                <c:pt idx="5">
                  <c:v>-0.06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779F-46BA-8139-B77F4EBCCDFF}"/>
            </c:ext>
          </c:extLst>
        </c:ser>
        <c:ser>
          <c:idx val="2"/>
          <c:order val="2"/>
          <c:tx>
            <c:strRef>
              <c:f>lifeinsurance!$H$66</c:f>
              <c:strCache>
                <c:ptCount val="1"/>
                <c:pt idx="0">
                  <c:v>OVERALL PR GR</c:v>
                </c:pt>
              </c:strCache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lifeinsurance!$B$67:$B$72</c:f>
              <c:strCache>
                <c:ptCount val="6"/>
                <c:pt idx="0">
                  <c:v>FY_2015</c:v>
                </c:pt>
                <c:pt idx="1">
                  <c:v>FY_2017</c:v>
                </c:pt>
                <c:pt idx="2">
                  <c:v>FY_2019</c:v>
                </c:pt>
                <c:pt idx="3">
                  <c:v>FY_2021</c:v>
                </c:pt>
                <c:pt idx="4">
                  <c:v>FY_2023</c:v>
                </c:pt>
                <c:pt idx="5">
                  <c:v>Q1_FY24</c:v>
                </c:pt>
              </c:strCache>
            </c:strRef>
          </c:cat>
          <c:val>
            <c:numRef>
              <c:f>lifeinsurance!$H$67:$H$72</c:f>
              <c:numCache>
                <c:formatCode>0%</c:formatCode>
                <c:ptCount val="6"/>
                <c:pt idx="0">
                  <c:v>-0.11</c:v>
                </c:pt>
                <c:pt idx="1">
                  <c:v>0.21</c:v>
                </c:pt>
                <c:pt idx="2">
                  <c:v>0.09</c:v>
                </c:pt>
                <c:pt idx="3">
                  <c:v>0.03</c:v>
                </c:pt>
                <c:pt idx="4">
                  <c:v>0.19</c:v>
                </c:pt>
                <c:pt idx="5">
                  <c:v>0.02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779F-46BA-8139-B77F4EBCC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8419243"/>
        <c:axId val="2078335501"/>
      </c:barChart>
      <c:catAx>
        <c:axId val="116841924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78335501"/>
        <c:crosses val="autoZero"/>
        <c:auto val="1"/>
        <c:lblAlgn val="ctr"/>
        <c:lblOffset val="100"/>
        <c:noMultiLvlLbl val="1"/>
      </c:catAx>
      <c:valAx>
        <c:axId val="207833550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68419243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1ST Y PREMIUM_FY23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lifeinsurance!$D$140</c:f>
              <c:strCache>
                <c:ptCount val="1"/>
                <c:pt idx="0">
                  <c:v>1ST Y PREMIUM_FY23</c:v>
                </c:pt>
              </c:strCache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lifeinsurance!$C$141:$C$148</c:f>
              <c:strCache>
                <c:ptCount val="8"/>
                <c:pt idx="0">
                  <c:v>SBI Life</c:v>
                </c:pt>
                <c:pt idx="1">
                  <c:v>HDFC Life</c:v>
                </c:pt>
                <c:pt idx="2">
                  <c:v>ICICI Prudential Life</c:v>
                </c:pt>
                <c:pt idx="3">
                  <c:v>Bajaj Allianz Life</c:v>
                </c:pt>
                <c:pt idx="4">
                  <c:v>Max Life</c:v>
                </c:pt>
                <c:pt idx="5">
                  <c:v>Aditya Birla Sun Life</c:v>
                </c:pt>
                <c:pt idx="6">
                  <c:v>Tata AIA Life</c:v>
                </c:pt>
                <c:pt idx="7">
                  <c:v>OTHERS</c:v>
                </c:pt>
              </c:strCache>
            </c:strRef>
          </c:cat>
          <c:val>
            <c:numRef>
              <c:f>lifeinsurance!$D$141:$D$148</c:f>
              <c:numCache>
                <c:formatCode>0</c:formatCode>
                <c:ptCount val="8"/>
                <c:pt idx="0">
                  <c:v>29587.599999999999</c:v>
                </c:pt>
                <c:pt idx="1">
                  <c:v>28876.54</c:v>
                </c:pt>
                <c:pt idx="2">
                  <c:v>16921.849999999999</c:v>
                </c:pt>
                <c:pt idx="3">
                  <c:v>10736.98</c:v>
                </c:pt>
                <c:pt idx="4">
                  <c:v>8959.49</c:v>
                </c:pt>
                <c:pt idx="5">
                  <c:v>7672.22</c:v>
                </c:pt>
                <c:pt idx="6">
                  <c:v>8539.08</c:v>
                </c:pt>
                <c:pt idx="7">
                  <c:v>27350.090000000011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5ED0-40ED-9FFC-3CA26776C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3073441"/>
        <c:axId val="660422604"/>
      </c:barChart>
      <c:catAx>
        <c:axId val="65307344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60422604"/>
        <c:crosses val="autoZero"/>
        <c:auto val="1"/>
        <c:lblAlgn val="ctr"/>
        <c:lblOffset val="100"/>
        <c:noMultiLvlLbl val="1"/>
      </c:catAx>
      <c:valAx>
        <c:axId val="66042260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1ST Y PREMIUM_FY23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5307344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1ST Y PREMIUM_FY23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9639511885659E-2"/>
          <c:y val="0.14708766055405864"/>
          <c:w val="0.57676132900449051"/>
          <c:h val="0.80861555096310633"/>
        </c:manualLayout>
      </c:layout>
      <c:pieChart>
        <c:varyColors val="1"/>
        <c:ser>
          <c:idx val="0"/>
          <c:order val="0"/>
          <c:tx>
            <c:strRef>
              <c:f>lifeinsurance!$D$140</c:f>
              <c:strCache>
                <c:ptCount val="1"/>
                <c:pt idx="0">
                  <c:v>1ST Y PREMIUM_FY23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123-4C70-AFB3-25D8E2A85D1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123-4C70-AFB3-25D8E2A85D1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123-4C70-AFB3-25D8E2A85D1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123-4C70-AFB3-25D8E2A85D1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123-4C70-AFB3-25D8E2A85D1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123-4C70-AFB3-25D8E2A85D1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123-4C70-AFB3-25D8E2A85D1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123-4C70-AFB3-25D8E2A85D1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C123-4C70-AFB3-25D8E2A85D1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123-4C70-AFB3-25D8E2A85D1B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C123-4C70-AFB3-25D8E2A85D1B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C123-4C70-AFB3-25D8E2A85D1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lifeinsurance!$C$141:$C$148</c:f>
              <c:strCache>
                <c:ptCount val="8"/>
                <c:pt idx="0">
                  <c:v>SBI Life</c:v>
                </c:pt>
                <c:pt idx="1">
                  <c:v>HDFC Life</c:v>
                </c:pt>
                <c:pt idx="2">
                  <c:v>ICICI Prudential Life</c:v>
                </c:pt>
                <c:pt idx="3">
                  <c:v>Bajaj Allianz Life</c:v>
                </c:pt>
                <c:pt idx="4">
                  <c:v>Max Life</c:v>
                </c:pt>
                <c:pt idx="5">
                  <c:v>Aditya Birla Sun Life</c:v>
                </c:pt>
                <c:pt idx="6">
                  <c:v>Tata AIA Life</c:v>
                </c:pt>
                <c:pt idx="7">
                  <c:v>OTHERS</c:v>
                </c:pt>
              </c:strCache>
            </c:strRef>
          </c:cat>
          <c:val>
            <c:numRef>
              <c:f>lifeinsurance!$D$141:$D$148</c:f>
              <c:numCache>
                <c:formatCode>0</c:formatCode>
                <c:ptCount val="8"/>
                <c:pt idx="0">
                  <c:v>29587.599999999999</c:v>
                </c:pt>
                <c:pt idx="1">
                  <c:v>28876.54</c:v>
                </c:pt>
                <c:pt idx="2">
                  <c:v>16921.849999999999</c:v>
                </c:pt>
                <c:pt idx="3">
                  <c:v>10736.98</c:v>
                </c:pt>
                <c:pt idx="4">
                  <c:v>8959.49</c:v>
                </c:pt>
                <c:pt idx="5">
                  <c:v>7672.22</c:v>
                </c:pt>
                <c:pt idx="6">
                  <c:v>8539.08</c:v>
                </c:pt>
                <c:pt idx="7">
                  <c:v>27350.090000000011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123-4C70-AFB3-25D8E2A85D1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1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1ST YEAR PREMIUM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lifeinsurance!$C$120:$C$121</c:f>
              <c:strCache>
                <c:ptCount val="2"/>
                <c:pt idx="0">
                  <c:v>Private Total</c:v>
                </c:pt>
                <c:pt idx="1">
                  <c:v>LIC of India</c:v>
                </c:pt>
              </c:strCache>
            </c:strRef>
          </c:cat>
          <c:val>
            <c:numRef>
              <c:f>lifeinsurance!$D$120:$D$121</c:f>
              <c:numCache>
                <c:formatCode>0</c:formatCode>
                <c:ptCount val="2"/>
                <c:pt idx="0">
                  <c:v>138643.85</c:v>
                </c:pt>
                <c:pt idx="1">
                  <c:v>231899.17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2E5-4911-B184-A22986A97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7944351"/>
        <c:axId val="1999725650"/>
      </c:barChart>
      <c:catAx>
        <c:axId val="17379443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99725650"/>
        <c:crosses val="autoZero"/>
        <c:auto val="1"/>
        <c:lblAlgn val="ctr"/>
        <c:lblOffset val="100"/>
        <c:noMultiLvlLbl val="1"/>
      </c:catAx>
      <c:valAx>
        <c:axId val="199972565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3794435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lifeinsurance!$C$120:$C$121</c:f>
              <c:strCache>
                <c:ptCount val="2"/>
                <c:pt idx="0">
                  <c:v>Private Total</c:v>
                </c:pt>
                <c:pt idx="1">
                  <c:v>LIC of India</c:v>
                </c:pt>
              </c:strCache>
            </c:strRef>
          </c:cat>
          <c:val>
            <c:numRef>
              <c:f>lifeinsurance!$G$120:$G$121</c:f>
              <c:numCache>
                <c:formatCode>0.0%</c:formatCode>
                <c:ptCount val="2"/>
                <c:pt idx="0">
                  <c:v>0.38583244811817291</c:v>
                </c:pt>
                <c:pt idx="1">
                  <c:v>0.61416741490462612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568-4D56-B72A-C409A2B6F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8098026"/>
        <c:axId val="2012676961"/>
      </c:barChart>
      <c:catAx>
        <c:axId val="186809802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12676961"/>
        <c:crosses val="autoZero"/>
        <c:auto val="1"/>
        <c:lblAlgn val="ctr"/>
        <c:lblOffset val="100"/>
        <c:noMultiLvlLbl val="1"/>
      </c:catAx>
      <c:valAx>
        <c:axId val="201267696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68098026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D57-4582-90F6-F00601AB7AAB}"/>
              </c:ext>
            </c:extLst>
          </c:dPt>
          <c:dPt>
            <c:idx val="1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D57-4582-90F6-F00601AB7AAB}"/>
              </c:ext>
            </c:extLst>
          </c:dPt>
          <c:dPt>
            <c:idx val="2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D57-4582-90F6-F00601AB7A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lifeinsurance!$C$120:$C$122</c:f>
              <c:strCache>
                <c:ptCount val="3"/>
                <c:pt idx="0">
                  <c:v>Private Total</c:v>
                </c:pt>
                <c:pt idx="1">
                  <c:v>LIC of India</c:v>
                </c:pt>
                <c:pt idx="2">
                  <c:v>Grand Total</c:v>
                </c:pt>
              </c:strCache>
            </c:strRef>
          </c:cat>
          <c:val>
            <c:numRef>
              <c:f>lifeinsurance!$I$120:$I$122</c:f>
              <c:numCache>
                <c:formatCode>0%</c:formatCode>
                <c:ptCount val="3"/>
                <c:pt idx="0">
                  <c:v>0.10576115677725073</c:v>
                </c:pt>
                <c:pt idx="1">
                  <c:v>-6.9786933881039848E-2</c:v>
                </c:pt>
                <c:pt idx="2">
                  <c:v>-9.0897084786287774E-3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6-2D57-4582-90F6-F00601AB7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0943330"/>
        <c:axId val="910160608"/>
      </c:barChart>
      <c:catAx>
        <c:axId val="202094333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10160608"/>
        <c:crosses val="autoZero"/>
        <c:auto val="1"/>
        <c:lblAlgn val="ctr"/>
        <c:lblOffset val="100"/>
        <c:noMultiLvlLbl val="1"/>
      </c:catAx>
      <c:valAx>
        <c:axId val="91016060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20943330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image" Target="../media/image1.jpg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5" Type="http://schemas.openxmlformats.org/officeDocument/2006/relationships/image" Target="../media/image4.png"/><Relationship Id="rId4" Type="http://schemas.openxmlformats.org/officeDocument/2006/relationships/chart" Target="../charts/chart2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638175</xdr:colOff>
      <xdr:row>0</xdr:row>
      <xdr:rowOff>0</xdr:rowOff>
    </xdr:from>
    <xdr:ext cx="523875" cy="523875"/>
    <xdr:pic>
      <xdr:nvPicPr>
        <xdr:cNvPr id="2" name="image7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295275</xdr:colOff>
      <xdr:row>0</xdr:row>
      <xdr:rowOff>0</xdr:rowOff>
    </xdr:from>
    <xdr:ext cx="523875" cy="523875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295275</xdr:colOff>
      <xdr:row>44</xdr:row>
      <xdr:rowOff>-161925</xdr:rowOff>
    </xdr:from>
    <xdr:ext cx="6200775" cy="6200775"/>
    <xdr:pic>
      <xdr:nvPicPr>
        <xdr:cNvPr id="4" name="image4.png" title="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247650</xdr:colOff>
      <xdr:row>3</xdr:row>
      <xdr:rowOff>161925</xdr:rowOff>
    </xdr:from>
    <xdr:ext cx="5981700" cy="2295525"/>
    <xdr:graphicFrame macro="">
      <xdr:nvGraphicFramePr>
        <xdr:cNvPr id="958272004" name="Chart 1" title="Chart">
          <a:extLst>
            <a:ext uri="{FF2B5EF4-FFF2-40B4-BE49-F238E27FC236}">
              <a16:creationId xmlns:a16="http://schemas.microsoft.com/office/drawing/2014/main" id="{00000000-0008-0000-0100-000004121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4</xdr:col>
      <xdr:colOff>247650</xdr:colOff>
      <xdr:row>16</xdr:row>
      <xdr:rowOff>171450</xdr:rowOff>
    </xdr:from>
    <xdr:ext cx="5981700" cy="2428875"/>
    <xdr:graphicFrame macro="">
      <xdr:nvGraphicFramePr>
        <xdr:cNvPr id="1249365104" name="Chart 2" title="Chart">
          <a:extLst>
            <a:ext uri="{FF2B5EF4-FFF2-40B4-BE49-F238E27FC236}">
              <a16:creationId xmlns:a16="http://schemas.microsoft.com/office/drawing/2014/main" id="{00000000-0008-0000-0100-000070CC7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0</xdr:col>
      <xdr:colOff>228600</xdr:colOff>
      <xdr:row>72</xdr:row>
      <xdr:rowOff>38100</xdr:rowOff>
    </xdr:from>
    <xdr:ext cx="7048500" cy="3533775"/>
    <xdr:graphicFrame macro="">
      <xdr:nvGraphicFramePr>
        <xdr:cNvPr id="1873921867" name="Chart 3" title="Chart">
          <a:extLst>
            <a:ext uri="{FF2B5EF4-FFF2-40B4-BE49-F238E27FC236}">
              <a16:creationId xmlns:a16="http://schemas.microsoft.com/office/drawing/2014/main" id="{00000000-0008-0000-0100-00004BC7B1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4</xdr:col>
      <xdr:colOff>923925</xdr:colOff>
      <xdr:row>72</xdr:row>
      <xdr:rowOff>38100</xdr:rowOff>
    </xdr:from>
    <xdr:ext cx="5715000" cy="3533775"/>
    <xdr:graphicFrame macro="">
      <xdr:nvGraphicFramePr>
        <xdr:cNvPr id="2140749868" name="Chart 4" title="Chart">
          <a:extLst>
            <a:ext uri="{FF2B5EF4-FFF2-40B4-BE49-F238E27FC236}">
              <a16:creationId xmlns:a16="http://schemas.microsoft.com/office/drawing/2014/main" id="{00000000-0008-0000-0100-00002C4099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1</xdr:col>
      <xdr:colOff>40005</xdr:colOff>
      <xdr:row>136</xdr:row>
      <xdr:rowOff>106680</xdr:rowOff>
    </xdr:from>
    <xdr:ext cx="4124325" cy="2867025"/>
    <xdr:graphicFrame macro="">
      <xdr:nvGraphicFramePr>
        <xdr:cNvPr id="124546060" name="Chart 5" title="Chart">
          <a:extLst>
            <a:ext uri="{FF2B5EF4-FFF2-40B4-BE49-F238E27FC236}">
              <a16:creationId xmlns:a16="http://schemas.microsoft.com/office/drawing/2014/main" id="{00000000-0008-0000-0100-00000C6C6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3</xdr:col>
      <xdr:colOff>541020</xdr:colOff>
      <xdr:row>136</xdr:row>
      <xdr:rowOff>160020</xdr:rowOff>
    </xdr:from>
    <xdr:ext cx="4019550" cy="2867025"/>
    <xdr:graphicFrame macro="">
      <xdr:nvGraphicFramePr>
        <xdr:cNvPr id="1475680444" name="Chart 6" title="Chart">
          <a:extLst>
            <a:ext uri="{FF2B5EF4-FFF2-40B4-BE49-F238E27FC236}">
              <a16:creationId xmlns:a16="http://schemas.microsoft.com/office/drawing/2014/main" id="{00000000-0008-0000-0100-0000BC18F5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0</xdr:col>
      <xdr:colOff>733425</xdr:colOff>
      <xdr:row>122</xdr:row>
      <xdr:rowOff>123825</xdr:rowOff>
    </xdr:from>
    <xdr:ext cx="4171950" cy="2609850"/>
    <xdr:graphicFrame macro="">
      <xdr:nvGraphicFramePr>
        <xdr:cNvPr id="1737589589" name="Chart 7" title="Chart">
          <a:extLst>
            <a:ext uri="{FF2B5EF4-FFF2-40B4-BE49-F238E27FC236}">
              <a16:creationId xmlns:a16="http://schemas.microsoft.com/office/drawing/2014/main" id="{00000000-0008-0000-0100-0000558391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3</xdr:col>
      <xdr:colOff>561975</xdr:colOff>
      <xdr:row>122</xdr:row>
      <xdr:rowOff>114300</xdr:rowOff>
    </xdr:from>
    <xdr:ext cx="4019550" cy="2609850"/>
    <xdr:graphicFrame macro="">
      <xdr:nvGraphicFramePr>
        <xdr:cNvPr id="1641913486" name="Chart 8" title="Chart">
          <a:extLst>
            <a:ext uri="{FF2B5EF4-FFF2-40B4-BE49-F238E27FC236}">
              <a16:creationId xmlns:a16="http://schemas.microsoft.com/office/drawing/2014/main" id="{00000000-0008-0000-0100-00008E9CDD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  <xdr:oneCellAnchor>
    <xdr:from>
      <xdr:col>5</xdr:col>
      <xdr:colOff>1304925</xdr:colOff>
      <xdr:row>122</xdr:row>
      <xdr:rowOff>28575</xdr:rowOff>
    </xdr:from>
    <xdr:ext cx="4229100" cy="2695575"/>
    <xdr:graphicFrame macro="">
      <xdr:nvGraphicFramePr>
        <xdr:cNvPr id="596875711" name="Chart 9" title="Chart">
          <a:extLst>
            <a:ext uri="{FF2B5EF4-FFF2-40B4-BE49-F238E27FC236}">
              <a16:creationId xmlns:a16="http://schemas.microsoft.com/office/drawing/2014/main" id="{00000000-0008-0000-0100-0000BF999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oneCellAnchor>
  <xdr:oneCellAnchor>
    <xdr:from>
      <xdr:col>5</xdr:col>
      <xdr:colOff>1251585</xdr:colOff>
      <xdr:row>136</xdr:row>
      <xdr:rowOff>137160</xdr:rowOff>
    </xdr:from>
    <xdr:ext cx="4229100" cy="2867025"/>
    <xdr:graphicFrame macro="">
      <xdr:nvGraphicFramePr>
        <xdr:cNvPr id="1652952343" name="Chart 10" title="Chart">
          <a:extLst>
            <a:ext uri="{FF2B5EF4-FFF2-40B4-BE49-F238E27FC236}">
              <a16:creationId xmlns:a16="http://schemas.microsoft.com/office/drawing/2014/main" id="{00000000-0008-0000-0100-0000170D86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oneCellAnchor>
  <xdr:oneCellAnchor>
    <xdr:from>
      <xdr:col>3</xdr:col>
      <xdr:colOff>600075</xdr:colOff>
      <xdr:row>163</xdr:row>
      <xdr:rowOff>66675</xdr:rowOff>
    </xdr:from>
    <xdr:ext cx="4124325" cy="2295525"/>
    <xdr:graphicFrame macro="">
      <xdr:nvGraphicFramePr>
        <xdr:cNvPr id="1365967282" name="Chart 11" title="Chart">
          <a:extLst>
            <a:ext uri="{FF2B5EF4-FFF2-40B4-BE49-F238E27FC236}">
              <a16:creationId xmlns:a16="http://schemas.microsoft.com/office/drawing/2014/main" id="{00000000-0008-0000-0100-0000B2016B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oneCellAnchor>
  <xdr:oneCellAnchor>
    <xdr:from>
      <xdr:col>5</xdr:col>
      <xdr:colOff>1543050</xdr:colOff>
      <xdr:row>163</xdr:row>
      <xdr:rowOff>66675</xdr:rowOff>
    </xdr:from>
    <xdr:ext cx="3895725" cy="2295525"/>
    <xdr:graphicFrame macro="">
      <xdr:nvGraphicFramePr>
        <xdr:cNvPr id="655092981" name="Chart 12" title="Chart">
          <a:extLst>
            <a:ext uri="{FF2B5EF4-FFF2-40B4-BE49-F238E27FC236}">
              <a16:creationId xmlns:a16="http://schemas.microsoft.com/office/drawing/2014/main" id="{00000000-0008-0000-0100-0000F5EC0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 fLocksWithSheet="0"/>
  </xdr:oneCellAnchor>
  <xdr:oneCellAnchor>
    <xdr:from>
      <xdr:col>0</xdr:col>
      <xdr:colOff>733425</xdr:colOff>
      <xdr:row>175</xdr:row>
      <xdr:rowOff>171450</xdr:rowOff>
    </xdr:from>
    <xdr:ext cx="4124325" cy="2609850"/>
    <xdr:graphicFrame macro="">
      <xdr:nvGraphicFramePr>
        <xdr:cNvPr id="1382477144" name="Chart 13" title="Chart">
          <a:extLst>
            <a:ext uri="{FF2B5EF4-FFF2-40B4-BE49-F238E27FC236}">
              <a16:creationId xmlns:a16="http://schemas.microsoft.com/office/drawing/2014/main" id="{00000000-0008-0000-0100-000058ED6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 fLocksWithSheet="0"/>
  </xdr:oneCellAnchor>
  <xdr:oneCellAnchor>
    <xdr:from>
      <xdr:col>3</xdr:col>
      <xdr:colOff>571500</xdr:colOff>
      <xdr:row>175</xdr:row>
      <xdr:rowOff>171450</xdr:rowOff>
    </xdr:from>
    <xdr:ext cx="4171950" cy="2609850"/>
    <xdr:graphicFrame macro="">
      <xdr:nvGraphicFramePr>
        <xdr:cNvPr id="1015341903" name="Chart 14" title="Chart">
          <a:extLst>
            <a:ext uri="{FF2B5EF4-FFF2-40B4-BE49-F238E27FC236}">
              <a16:creationId xmlns:a16="http://schemas.microsoft.com/office/drawing/2014/main" id="{00000000-0008-0000-0100-00004FE384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 fLocksWithSheet="0"/>
  </xdr:oneCellAnchor>
  <xdr:oneCellAnchor>
    <xdr:from>
      <xdr:col>5</xdr:col>
      <xdr:colOff>1543050</xdr:colOff>
      <xdr:row>175</xdr:row>
      <xdr:rowOff>171450</xdr:rowOff>
    </xdr:from>
    <xdr:ext cx="3895725" cy="2609850"/>
    <xdr:graphicFrame macro="">
      <xdr:nvGraphicFramePr>
        <xdr:cNvPr id="1848140102" name="Chart 15" title="Chart">
          <a:extLst>
            <a:ext uri="{FF2B5EF4-FFF2-40B4-BE49-F238E27FC236}">
              <a16:creationId xmlns:a16="http://schemas.microsoft.com/office/drawing/2014/main" id="{00000000-0008-0000-0100-000046612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 fLocksWithSheet="0"/>
  </xdr:oneCellAnchor>
  <xdr:oneCellAnchor>
    <xdr:from>
      <xdr:col>0</xdr:col>
      <xdr:colOff>733425</xdr:colOff>
      <xdr:row>190</xdr:row>
      <xdr:rowOff>133350</xdr:rowOff>
    </xdr:from>
    <xdr:ext cx="4171950" cy="2695575"/>
    <xdr:graphicFrame macro="">
      <xdr:nvGraphicFramePr>
        <xdr:cNvPr id="499149820" name="Chart 16" title="Chart">
          <a:extLst>
            <a:ext uri="{FF2B5EF4-FFF2-40B4-BE49-F238E27FC236}">
              <a16:creationId xmlns:a16="http://schemas.microsoft.com/office/drawing/2014/main" id="{00000000-0008-0000-0100-0000FC6BC0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 fLocksWithSheet="0"/>
  </xdr:oneCellAnchor>
  <xdr:oneCellAnchor>
    <xdr:from>
      <xdr:col>3</xdr:col>
      <xdr:colOff>847725</xdr:colOff>
      <xdr:row>190</xdr:row>
      <xdr:rowOff>133350</xdr:rowOff>
    </xdr:from>
    <xdr:ext cx="3895725" cy="2695575"/>
    <xdr:graphicFrame macro="">
      <xdr:nvGraphicFramePr>
        <xdr:cNvPr id="386023875" name="Chart 17" title="Chart">
          <a:extLst>
            <a:ext uri="{FF2B5EF4-FFF2-40B4-BE49-F238E27FC236}">
              <a16:creationId xmlns:a16="http://schemas.microsoft.com/office/drawing/2014/main" id="{00000000-0008-0000-0100-0000C34102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 fLocksWithSheet="0"/>
  </xdr:oneCellAnchor>
  <xdr:oneCellAnchor>
    <xdr:from>
      <xdr:col>0</xdr:col>
      <xdr:colOff>733425</xdr:colOff>
      <xdr:row>205</xdr:row>
      <xdr:rowOff>123825</xdr:rowOff>
    </xdr:from>
    <xdr:ext cx="4171950" cy="2571750"/>
    <xdr:graphicFrame macro="">
      <xdr:nvGraphicFramePr>
        <xdr:cNvPr id="1563823878" name="Chart 18" title="Chart">
          <a:extLst>
            <a:ext uri="{FF2B5EF4-FFF2-40B4-BE49-F238E27FC236}">
              <a16:creationId xmlns:a16="http://schemas.microsoft.com/office/drawing/2014/main" id="{00000000-0008-0000-0100-0000060F3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 fLocksWithSheet="0"/>
  </xdr:oneCellAnchor>
  <xdr:oneCellAnchor>
    <xdr:from>
      <xdr:col>0</xdr:col>
      <xdr:colOff>752475</xdr:colOff>
      <xdr:row>163</xdr:row>
      <xdr:rowOff>66675</xdr:rowOff>
    </xdr:from>
    <xdr:ext cx="4171950" cy="2295525"/>
    <xdr:graphicFrame macro="">
      <xdr:nvGraphicFramePr>
        <xdr:cNvPr id="817500549" name="Chart 19" title="Chart">
          <a:extLst>
            <a:ext uri="{FF2B5EF4-FFF2-40B4-BE49-F238E27FC236}">
              <a16:creationId xmlns:a16="http://schemas.microsoft.com/office/drawing/2014/main" id="{00000000-0008-0000-0100-00008511BA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 fLocksWithSheet="0"/>
  </xdr:oneCellAnchor>
  <xdr:oneCellAnchor>
    <xdr:from>
      <xdr:col>3</xdr:col>
      <xdr:colOff>847725</xdr:colOff>
      <xdr:row>205</xdr:row>
      <xdr:rowOff>123825</xdr:rowOff>
    </xdr:from>
    <xdr:ext cx="3895725" cy="2571750"/>
    <xdr:graphicFrame macro="">
      <xdr:nvGraphicFramePr>
        <xdr:cNvPr id="38062334" name="Chart 20" title="Chart">
          <a:extLst>
            <a:ext uri="{FF2B5EF4-FFF2-40B4-BE49-F238E27FC236}">
              <a16:creationId xmlns:a16="http://schemas.microsoft.com/office/drawing/2014/main" id="{00000000-0008-0000-0100-0000FEC844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 fLocksWithSheet="0"/>
  </xdr:oneCellAnchor>
  <xdr:oneCellAnchor>
    <xdr:from>
      <xdr:col>0</xdr:col>
      <xdr:colOff>733425</xdr:colOff>
      <xdr:row>219</xdr:row>
      <xdr:rowOff>180975</xdr:rowOff>
    </xdr:from>
    <xdr:ext cx="8448675" cy="3533775"/>
    <xdr:graphicFrame macro="">
      <xdr:nvGraphicFramePr>
        <xdr:cNvPr id="169282545" name="Chart 21" title="Chart">
          <a:extLst>
            <a:ext uri="{FF2B5EF4-FFF2-40B4-BE49-F238E27FC236}">
              <a16:creationId xmlns:a16="http://schemas.microsoft.com/office/drawing/2014/main" id="{00000000-0008-0000-0100-0000F10B1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 fLocksWithSheet="0"/>
  </xdr:oneCellAnchor>
  <xdr:oneCellAnchor>
    <xdr:from>
      <xdr:col>4</xdr:col>
      <xdr:colOff>171450</xdr:colOff>
      <xdr:row>31</xdr:row>
      <xdr:rowOff>104775</xdr:rowOff>
    </xdr:from>
    <xdr:ext cx="3209925" cy="2076450"/>
    <xdr:graphicFrame macro="">
      <xdr:nvGraphicFramePr>
        <xdr:cNvPr id="508554702" name="Chart 22" title="Chart">
          <a:extLst>
            <a:ext uri="{FF2B5EF4-FFF2-40B4-BE49-F238E27FC236}">
              <a16:creationId xmlns:a16="http://schemas.microsoft.com/office/drawing/2014/main" id="{00000000-0008-0000-0100-0000CEED4F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 fLocksWithSheet="0"/>
  </xdr:oneCellAnchor>
  <xdr:oneCellAnchor>
    <xdr:from>
      <xdr:col>5</xdr:col>
      <xdr:colOff>1590675</xdr:colOff>
      <xdr:row>31</xdr:row>
      <xdr:rowOff>66675</xdr:rowOff>
    </xdr:from>
    <xdr:ext cx="3209925" cy="2114550"/>
    <xdr:graphicFrame macro="">
      <xdr:nvGraphicFramePr>
        <xdr:cNvPr id="1841807051" name="Chart 23" title="Chart">
          <a:extLst>
            <a:ext uri="{FF2B5EF4-FFF2-40B4-BE49-F238E27FC236}">
              <a16:creationId xmlns:a16="http://schemas.microsoft.com/office/drawing/2014/main" id="{00000000-0008-0000-0100-0000CBBEC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 fLocksWithSheet="0"/>
  </xdr:oneCellAnchor>
  <xdr:oneCellAnchor>
    <xdr:from>
      <xdr:col>0</xdr:col>
      <xdr:colOff>752475</xdr:colOff>
      <xdr:row>48</xdr:row>
      <xdr:rowOff>38100</xdr:rowOff>
    </xdr:from>
    <xdr:ext cx="11906250" cy="2867025"/>
    <xdr:graphicFrame macro="">
      <xdr:nvGraphicFramePr>
        <xdr:cNvPr id="1308324737" name="Chart 24" title="Chart">
          <a:extLst>
            <a:ext uri="{FF2B5EF4-FFF2-40B4-BE49-F238E27FC236}">
              <a16:creationId xmlns:a16="http://schemas.microsoft.com/office/drawing/2014/main" id="{00000000-0008-0000-0100-00008173FB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 fLocksWithSheet="0"/>
  </xdr:oneCellAnchor>
  <xdr:oneCellAnchor>
    <xdr:from>
      <xdr:col>2</xdr:col>
      <xdr:colOff>1038225</xdr:colOff>
      <xdr:row>240</xdr:row>
      <xdr:rowOff>9525</xdr:rowOff>
    </xdr:from>
    <xdr:ext cx="352425" cy="352425"/>
    <xdr:pic>
      <xdr:nvPicPr>
        <xdr:cNvPr id="2" name="image3.jp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962025</xdr:colOff>
      <xdr:row>240</xdr:row>
      <xdr:rowOff>9525</xdr:rowOff>
    </xdr:from>
    <xdr:ext cx="352425" cy="352425"/>
    <xdr:pic>
      <xdr:nvPicPr>
        <xdr:cNvPr id="3" name="image3.jp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32</xdr:row>
      <xdr:rowOff>171450</xdr:rowOff>
    </xdr:from>
    <xdr:ext cx="4124325" cy="2543175"/>
    <xdr:graphicFrame macro="">
      <xdr:nvGraphicFramePr>
        <xdr:cNvPr id="1184385866" name="Chart 25" title="Chart">
          <a:extLst>
            <a:ext uri="{FF2B5EF4-FFF2-40B4-BE49-F238E27FC236}">
              <a16:creationId xmlns:a16="http://schemas.microsoft.com/office/drawing/2014/main" id="{00000000-0008-0000-0400-00004A4B9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9</xdr:col>
      <xdr:colOff>200025</xdr:colOff>
      <xdr:row>32</xdr:row>
      <xdr:rowOff>171450</xdr:rowOff>
    </xdr:from>
    <xdr:ext cx="4124325" cy="2543175"/>
    <xdr:graphicFrame macro="">
      <xdr:nvGraphicFramePr>
        <xdr:cNvPr id="98882247" name="Chart 26" title="Chart">
          <a:extLst>
            <a:ext uri="{FF2B5EF4-FFF2-40B4-BE49-F238E27FC236}">
              <a16:creationId xmlns:a16="http://schemas.microsoft.com/office/drawing/2014/main" id="{00000000-0008-0000-0400-0000C7D2E4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2</xdr:col>
      <xdr:colOff>0</xdr:colOff>
      <xdr:row>46</xdr:row>
      <xdr:rowOff>123825</xdr:rowOff>
    </xdr:from>
    <xdr:ext cx="8324850" cy="3533775"/>
    <xdr:graphicFrame macro="">
      <xdr:nvGraphicFramePr>
        <xdr:cNvPr id="377629224" name="Chart 27" title="Chart">
          <a:extLst>
            <a:ext uri="{FF2B5EF4-FFF2-40B4-BE49-F238E27FC236}">
              <a16:creationId xmlns:a16="http://schemas.microsoft.com/office/drawing/2014/main" id="{00000000-0008-0000-0400-0000282A8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5</xdr:col>
      <xdr:colOff>114300</xdr:colOff>
      <xdr:row>66</xdr:row>
      <xdr:rowOff>9525</xdr:rowOff>
    </xdr:from>
    <xdr:ext cx="4048125" cy="2495550"/>
    <xdr:graphicFrame macro="">
      <xdr:nvGraphicFramePr>
        <xdr:cNvPr id="354763225" name="Chart 28" title="Chart">
          <a:extLst>
            <a:ext uri="{FF2B5EF4-FFF2-40B4-BE49-F238E27FC236}">
              <a16:creationId xmlns:a16="http://schemas.microsoft.com/office/drawing/2014/main" id="{00000000-0008-0000-0400-0000D94125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0</xdr:col>
      <xdr:colOff>333375</xdr:colOff>
      <xdr:row>78</xdr:row>
      <xdr:rowOff>180975</xdr:rowOff>
    </xdr:from>
    <xdr:ext cx="9591675" cy="442912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19050</xdr:colOff>
      <xdr:row>1</xdr:row>
      <xdr:rowOff>9525</xdr:rowOff>
    </xdr:from>
    <xdr:ext cx="7258050" cy="2447925"/>
    <xdr:graphicFrame macro="">
      <xdr:nvGraphicFramePr>
        <xdr:cNvPr id="807928574" name="Chart 29">
          <a:extLst>
            <a:ext uri="{FF2B5EF4-FFF2-40B4-BE49-F238E27FC236}">
              <a16:creationId xmlns:a16="http://schemas.microsoft.com/office/drawing/2014/main" id="{00000000-0008-0000-0700-0000FE0228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15</xdr:col>
      <xdr:colOff>0</xdr:colOff>
      <xdr:row>15</xdr:row>
      <xdr:rowOff>0</xdr:rowOff>
    </xdr:from>
    <xdr:ext cx="7277100" cy="2876550"/>
    <xdr:graphicFrame macro="">
      <xdr:nvGraphicFramePr>
        <xdr:cNvPr id="1827579784" name="Chart 30">
          <a:extLst>
            <a:ext uri="{FF2B5EF4-FFF2-40B4-BE49-F238E27FC236}">
              <a16:creationId xmlns:a16="http://schemas.microsoft.com/office/drawing/2014/main" id="{00000000-0008-0000-0700-000088A7E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14</xdr:col>
      <xdr:colOff>600075</xdr:colOff>
      <xdr:row>31</xdr:row>
      <xdr:rowOff>19050</xdr:rowOff>
    </xdr:from>
    <xdr:ext cx="7219950" cy="2828925"/>
    <xdr:graphicFrame macro="">
      <xdr:nvGraphicFramePr>
        <xdr:cNvPr id="1652433998" name="Chart 31">
          <a:extLst>
            <a:ext uri="{FF2B5EF4-FFF2-40B4-BE49-F238E27FC236}">
              <a16:creationId xmlns:a16="http://schemas.microsoft.com/office/drawing/2014/main" id="{00000000-0008-0000-0700-00004E247E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16</xdr:col>
      <xdr:colOff>542925</xdr:colOff>
      <xdr:row>77</xdr:row>
      <xdr:rowOff>85725</xdr:rowOff>
    </xdr:from>
    <xdr:ext cx="7229475" cy="3810000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28</xdr:col>
      <xdr:colOff>0</xdr:colOff>
      <xdr:row>52</xdr:row>
      <xdr:rowOff>0</xdr:rowOff>
    </xdr:from>
    <xdr:ext cx="8429625" cy="3638550"/>
    <xdr:pic>
      <xdr:nvPicPr>
        <xdr:cNvPr id="3" name="image8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31</xdr:col>
      <xdr:colOff>0</xdr:colOff>
      <xdr:row>1</xdr:row>
      <xdr:rowOff>0</xdr:rowOff>
    </xdr:from>
    <xdr:ext cx="5191125" cy="6172200"/>
    <xdr:pic>
      <xdr:nvPicPr>
        <xdr:cNvPr id="4" name="image6.pn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profitfromit.in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profitfromit.in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1009"/>
  <sheetViews>
    <sheetView showGridLines="0" workbookViewId="0"/>
  </sheetViews>
  <sheetFormatPr defaultColWidth="14.44140625" defaultRowHeight="15" customHeight="1"/>
  <cols>
    <col min="1" max="1" width="4.33203125" customWidth="1"/>
    <col min="2" max="2" width="14.88671875" customWidth="1"/>
    <col min="3" max="3" width="11" customWidth="1"/>
    <col min="4" max="4" width="14.88671875" customWidth="1"/>
    <col min="5" max="5" width="13.109375" customWidth="1"/>
    <col min="6" max="6" width="15.88671875" customWidth="1"/>
    <col min="7" max="7" width="13.44140625" customWidth="1"/>
    <col min="8" max="8" width="11.88671875" customWidth="1"/>
    <col min="9" max="9" width="13.44140625" customWidth="1"/>
    <col min="10" max="10" width="8.33203125" customWidth="1"/>
    <col min="11" max="11" width="10" customWidth="1"/>
    <col min="12" max="12" width="11.88671875" customWidth="1"/>
    <col min="13" max="13" width="17.88671875" customWidth="1"/>
    <col min="14" max="14" width="11.88671875" customWidth="1"/>
    <col min="15" max="15" width="11.5546875" customWidth="1"/>
    <col min="16" max="17" width="9.33203125" customWidth="1"/>
    <col min="18" max="18" width="16.88671875" customWidth="1"/>
    <col min="19" max="19" width="13.5546875" customWidth="1"/>
    <col min="20" max="20" width="12.33203125" customWidth="1"/>
    <col min="21" max="21" width="8.6640625" customWidth="1"/>
    <col min="22" max="24" width="6.44140625" customWidth="1"/>
    <col min="25" max="26" width="7.5546875" customWidth="1"/>
    <col min="27" max="27" width="8.6640625" customWidth="1"/>
  </cols>
  <sheetData>
    <row r="1" spans="2:19" ht="14.4">
      <c r="B1" s="145" t="s">
        <v>0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</row>
    <row r="2" spans="2:19" ht="14.4"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"/>
    </row>
    <row r="3" spans="2:19" ht="14.4"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2"/>
    </row>
    <row r="5" spans="2:19" ht="14.4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3" t="s">
        <v>16</v>
      </c>
    </row>
    <row r="6" spans="2:19" ht="15.6">
      <c r="B6" s="4" t="s">
        <v>17</v>
      </c>
      <c r="C6" s="5">
        <f ca="1">IFERROR(__xludf.DUMMYFUNCTION("GOOGLEFINANCE(B6,""PRICE"")"),648)</f>
        <v>648</v>
      </c>
      <c r="D6" s="5">
        <f ca="1">IFERROR(__xludf.DUMMYFUNCTION("GOOGLEFINANCE(B6,""marketcap"")/10000000"),139145.2872)</f>
        <v>139145.28719999999</v>
      </c>
      <c r="E6" s="6">
        <f t="shared" ref="E6:E7" si="0">D29</f>
        <v>56878</v>
      </c>
      <c r="F6" s="6">
        <f>N31</f>
        <v>70827</v>
      </c>
      <c r="G6" s="6">
        <f t="shared" ref="G6:H6" si="1">E29</f>
        <v>1368</v>
      </c>
      <c r="H6" s="7">
        <f t="shared" si="1"/>
        <v>6.41</v>
      </c>
      <c r="I6" s="8">
        <v>10</v>
      </c>
      <c r="J6" s="8">
        <v>2149</v>
      </c>
      <c r="K6" s="8">
        <v>10821</v>
      </c>
      <c r="L6" s="8">
        <v>950</v>
      </c>
      <c r="M6" s="8">
        <v>12782</v>
      </c>
      <c r="N6" s="8">
        <v>239701</v>
      </c>
      <c r="O6" s="9">
        <v>0.52500000000000002</v>
      </c>
      <c r="P6" s="4">
        <v>238782</v>
      </c>
      <c r="Q6" s="4">
        <v>39527</v>
      </c>
    </row>
    <row r="7" spans="2:19" ht="14.4">
      <c r="B7" s="10" t="s">
        <v>18</v>
      </c>
      <c r="C7" s="10">
        <v>538</v>
      </c>
      <c r="D7" s="11">
        <f ca="1">(C7*D6)/C6</f>
        <v>115524.94523703703</v>
      </c>
      <c r="E7" s="6">
        <f t="shared" si="0"/>
        <v>46801</v>
      </c>
      <c r="F7" s="10">
        <f>O31</f>
        <v>67095</v>
      </c>
      <c r="G7" s="6">
        <f>E30</f>
        <v>1327</v>
      </c>
      <c r="H7" s="12">
        <v>6.49</v>
      </c>
      <c r="I7" s="10">
        <v>10</v>
      </c>
      <c r="J7" s="13">
        <v>2113</v>
      </c>
      <c r="K7" s="8">
        <v>13413</v>
      </c>
      <c r="L7" s="13">
        <v>600</v>
      </c>
      <c r="M7" s="13">
        <v>10125</v>
      </c>
      <c r="N7" s="13">
        <v>223787</v>
      </c>
      <c r="O7" s="14">
        <v>0.54</v>
      </c>
      <c r="P7" s="4">
        <v>204170</v>
      </c>
      <c r="Q7" s="4">
        <v>32958</v>
      </c>
    </row>
    <row r="8" spans="2:19" ht="14.4">
      <c r="B8" s="15" t="s">
        <v>19</v>
      </c>
      <c r="C8" s="16">
        <f t="shared" ref="C8:Q8" ca="1" si="2">(C6/C7)-1</f>
        <v>0.20446096654275103</v>
      </c>
      <c r="D8" s="16">
        <f t="shared" ca="1" si="2"/>
        <v>0.20446096654275103</v>
      </c>
      <c r="E8" s="16">
        <f t="shared" si="2"/>
        <v>0.21531591205316136</v>
      </c>
      <c r="F8" s="16">
        <f t="shared" si="2"/>
        <v>5.5622624636709084E-2</v>
      </c>
      <c r="G8" s="16">
        <f t="shared" si="2"/>
        <v>3.0896759608138646E-2</v>
      </c>
      <c r="H8" s="16">
        <f t="shared" si="2"/>
        <v>-1.2326656394452962E-2</v>
      </c>
      <c r="I8" s="16">
        <f t="shared" si="2"/>
        <v>0</v>
      </c>
      <c r="J8" s="16">
        <f t="shared" si="2"/>
        <v>1.7037387600567833E-2</v>
      </c>
      <c r="K8" s="16">
        <f t="shared" si="2"/>
        <v>-0.19324535898009398</v>
      </c>
      <c r="L8" s="16">
        <f t="shared" si="2"/>
        <v>0.58333333333333326</v>
      </c>
      <c r="M8" s="16">
        <f t="shared" si="2"/>
        <v>0.26241975308641985</v>
      </c>
      <c r="N8" s="16">
        <f t="shared" si="2"/>
        <v>7.1112263000084885E-2</v>
      </c>
      <c r="O8" s="16">
        <f t="shared" si="2"/>
        <v>-2.777777777777779E-2</v>
      </c>
      <c r="P8" s="16">
        <f t="shared" si="2"/>
        <v>0.16952539550374679</v>
      </c>
      <c r="Q8" s="16">
        <f t="shared" si="2"/>
        <v>0.19931427877905206</v>
      </c>
    </row>
    <row r="9" spans="2:19" ht="14.4">
      <c r="B9" s="17"/>
      <c r="C9" s="17"/>
      <c r="D9" s="17"/>
      <c r="E9" s="17"/>
      <c r="F9" s="17"/>
      <c r="G9" s="17"/>
      <c r="H9" s="17"/>
      <c r="I9" s="17"/>
      <c r="J9" s="18"/>
      <c r="K9" s="18"/>
      <c r="L9" s="18"/>
      <c r="M9" s="18"/>
      <c r="N9" s="18"/>
      <c r="O9" s="18"/>
    </row>
    <row r="10" spans="2:19" ht="14.4">
      <c r="B10" s="17" t="s">
        <v>19</v>
      </c>
      <c r="C10" s="17" t="s">
        <v>19</v>
      </c>
      <c r="D10" s="17"/>
      <c r="E10" s="17" t="s">
        <v>20</v>
      </c>
      <c r="G10" s="17" t="s">
        <v>21</v>
      </c>
      <c r="H10" s="17" t="s">
        <v>22</v>
      </c>
      <c r="K10" s="19" t="s">
        <v>23</v>
      </c>
      <c r="L10" s="18"/>
      <c r="M10" s="18"/>
      <c r="N10" s="18"/>
      <c r="O10" s="17"/>
    </row>
    <row r="11" spans="2:19" ht="14.4">
      <c r="B11" s="3" t="s">
        <v>24</v>
      </c>
      <c r="C11" s="3" t="s">
        <v>25</v>
      </c>
      <c r="D11" s="3" t="s">
        <v>26</v>
      </c>
      <c r="E11" s="3" t="s">
        <v>27</v>
      </c>
      <c r="F11" s="3" t="s">
        <v>28</v>
      </c>
      <c r="G11" s="3" t="s">
        <v>29</v>
      </c>
      <c r="H11" s="3" t="s">
        <v>30</v>
      </c>
      <c r="I11" s="3" t="s">
        <v>31</v>
      </c>
      <c r="J11" s="3" t="s">
        <v>32</v>
      </c>
      <c r="K11" s="3" t="s">
        <v>33</v>
      </c>
      <c r="L11" s="3" t="s">
        <v>34</v>
      </c>
      <c r="M11" s="3" t="s">
        <v>35</v>
      </c>
      <c r="N11" s="3" t="s">
        <v>36</v>
      </c>
      <c r="O11" s="3" t="s">
        <v>37</v>
      </c>
    </row>
    <row r="12" spans="2:19" ht="14.4">
      <c r="B12" s="20">
        <f>P29</f>
        <v>0.21534188034188029</v>
      </c>
      <c r="C12" s="20">
        <f>P31</f>
        <v>5.5622624636709084E-2</v>
      </c>
      <c r="D12" s="21">
        <v>0.108</v>
      </c>
      <c r="E12" s="22">
        <f>N35</f>
        <v>2.4051478603326418E-2</v>
      </c>
      <c r="F12" s="22">
        <v>0.20599999999999999</v>
      </c>
      <c r="G12" s="20">
        <v>2.0299999999999998</v>
      </c>
      <c r="H12" s="20">
        <f>N30/P6</f>
        <v>5.2784548249030498E-2</v>
      </c>
      <c r="I12" s="20">
        <f>G6/M6</f>
        <v>0.10702550461586606</v>
      </c>
      <c r="J12" s="20">
        <f>G6/Q6</f>
        <v>3.4609254433678245E-2</v>
      </c>
      <c r="K12" s="23">
        <f ca="1">C6/H6</f>
        <v>101.09204368174727</v>
      </c>
      <c r="L12" s="22">
        <f ca="1">H6/C6</f>
        <v>9.8919753086419756E-3</v>
      </c>
      <c r="M12" s="23">
        <f>M6/(J6/I6)</f>
        <v>59.478827361563518</v>
      </c>
      <c r="N12" s="23">
        <f ca="1">C6/M12</f>
        <v>10.894633077765608</v>
      </c>
      <c r="O12" s="23">
        <f ca="1">K12/23</f>
        <v>4.3953062470324902</v>
      </c>
    </row>
    <row r="14" spans="2:19" ht="14.4">
      <c r="B14" s="3" t="s">
        <v>38</v>
      </c>
      <c r="C14" s="3" t="s">
        <v>39</v>
      </c>
      <c r="D14" s="3" t="s">
        <v>40</v>
      </c>
      <c r="E14" s="3" t="s">
        <v>6</v>
      </c>
      <c r="F14" s="3" t="s">
        <v>7</v>
      </c>
      <c r="G14" s="3" t="s">
        <v>41</v>
      </c>
    </row>
    <row r="15" spans="2:19" ht="14.4">
      <c r="C15" s="3" t="s">
        <v>42</v>
      </c>
      <c r="D15" s="24">
        <f t="shared" ref="D15:F15" si="3">FV(15%,5,0,-D16,0)</f>
        <v>384394.36539170233</v>
      </c>
      <c r="E15" s="24">
        <f t="shared" si="3"/>
        <v>15638.657028759666</v>
      </c>
      <c r="F15" s="24">
        <f t="shared" si="3"/>
        <v>73.902245846501273</v>
      </c>
      <c r="G15" s="24">
        <f>F15*35</f>
        <v>2586.5786046275443</v>
      </c>
      <c r="M15" s="25" t="s">
        <v>43</v>
      </c>
      <c r="N15" s="25" t="s">
        <v>44</v>
      </c>
      <c r="O15" s="25" t="s">
        <v>45</v>
      </c>
      <c r="P15" s="25" t="s">
        <v>37</v>
      </c>
    </row>
    <row r="16" spans="2:19" ht="14.4">
      <c r="C16" s="3" t="s">
        <v>46</v>
      </c>
      <c r="D16" s="24">
        <f>FV(D20,6,0,-D17,0)</f>
        <v>191111.9356525045</v>
      </c>
      <c r="E16" s="24">
        <f t="shared" ref="E16:E17" si="4">D16*G20</f>
        <v>7775.176446008385</v>
      </c>
      <c r="F16" s="24">
        <f>(E16*F17)/E17</f>
        <v>36.742477321175109</v>
      </c>
      <c r="G16" s="24">
        <f>F16*40</f>
        <v>1469.6990928470043</v>
      </c>
      <c r="M16" s="26">
        <v>6.5</v>
      </c>
      <c r="N16" s="26">
        <v>6.4</v>
      </c>
      <c r="O16" s="26">
        <v>6.2</v>
      </c>
      <c r="P16" s="147">
        <f ca="1">N18/3</f>
        <v>33.75</v>
      </c>
    </row>
    <row r="17" spans="2:26" ht="14.4">
      <c r="C17" s="3" t="s">
        <v>47</v>
      </c>
      <c r="D17" s="24">
        <f>FV(D21,1,0,-D29,0)</f>
        <v>69391.16</v>
      </c>
      <c r="E17" s="24">
        <f t="shared" si="4"/>
        <v>1318.4320400000001</v>
      </c>
      <c r="F17" s="27">
        <f>FV(F21,1,0,-F30,0)</f>
        <v>6.2304000000000004</v>
      </c>
      <c r="G17" s="24">
        <f>F17*50</f>
        <v>311.52000000000004</v>
      </c>
      <c r="M17" s="25" t="s">
        <v>48</v>
      </c>
      <c r="N17" s="25" t="s">
        <v>49</v>
      </c>
      <c r="O17" s="25" t="s">
        <v>50</v>
      </c>
      <c r="P17" s="146"/>
    </row>
    <row r="18" spans="2:26" ht="14.4">
      <c r="M18" s="28">
        <f>538/M16</f>
        <v>82.769230769230774</v>
      </c>
      <c r="N18" s="28">
        <f ca="1">C6/N16</f>
        <v>101.25</v>
      </c>
      <c r="O18" s="29">
        <f ca="1">C6/O16</f>
        <v>104.51612903225806</v>
      </c>
      <c r="P18" s="146"/>
    </row>
    <row r="19" spans="2:26" ht="14.4">
      <c r="B19" s="3" t="s">
        <v>51</v>
      </c>
      <c r="C19" s="3" t="s">
        <v>39</v>
      </c>
      <c r="D19" s="3" t="s">
        <v>52</v>
      </c>
      <c r="E19" s="3" t="s">
        <v>53</v>
      </c>
      <c r="F19" s="3" t="s">
        <v>7</v>
      </c>
      <c r="G19" s="3" t="s">
        <v>54</v>
      </c>
      <c r="H19" s="1"/>
      <c r="I19" s="1"/>
      <c r="J19" s="1"/>
      <c r="K19" s="1"/>
    </row>
    <row r="20" spans="2:26" ht="14.4">
      <c r="C20" s="3" t="s">
        <v>55</v>
      </c>
      <c r="D20" s="9">
        <f>MEDIAN(D24:D25)</f>
        <v>0.18394249970100196</v>
      </c>
      <c r="E20" s="9">
        <v>0.18</v>
      </c>
      <c r="F20" s="9">
        <v>0.18</v>
      </c>
      <c r="G20" s="30">
        <f>MEDIAN(G24:G25)</f>
        <v>4.0683887269845107E-2</v>
      </c>
      <c r="M20" s="3" t="s">
        <v>56</v>
      </c>
      <c r="N20" s="3" t="s">
        <v>57</v>
      </c>
      <c r="O20" s="3" t="s">
        <v>58</v>
      </c>
      <c r="P20" s="3" t="s">
        <v>59</v>
      </c>
      <c r="Q20" s="3" t="s">
        <v>60</v>
      </c>
      <c r="R20" s="3" t="s">
        <v>61</v>
      </c>
    </row>
    <row r="21" spans="2:26" ht="14.4">
      <c r="C21" s="3" t="s">
        <v>62</v>
      </c>
      <c r="D21" s="9">
        <v>0.22</v>
      </c>
      <c r="E21" s="9">
        <f>(E17/E29)-1</f>
        <v>-3.6233888888888788E-2</v>
      </c>
      <c r="F21" s="9">
        <v>-0.04</v>
      </c>
      <c r="G21" s="30">
        <v>1.9E-2</v>
      </c>
      <c r="I21" s="31"/>
      <c r="J21" s="31"/>
      <c r="N21" s="4">
        <v>1.73</v>
      </c>
      <c r="O21" s="4">
        <v>1.54</v>
      </c>
      <c r="P21" s="4">
        <v>1.48</v>
      </c>
      <c r="Q21" s="4">
        <v>1.7</v>
      </c>
      <c r="R21" s="4">
        <f>SUM(N21:Q21)</f>
        <v>6.45</v>
      </c>
    </row>
    <row r="23" spans="2:26" ht="14.4">
      <c r="B23" s="3" t="s">
        <v>19</v>
      </c>
      <c r="C23" s="3" t="s">
        <v>39</v>
      </c>
      <c r="D23" s="3" t="s">
        <v>52</v>
      </c>
      <c r="E23" s="3" t="s">
        <v>53</v>
      </c>
      <c r="F23" s="3" t="s">
        <v>7</v>
      </c>
      <c r="G23" s="3" t="s">
        <v>63</v>
      </c>
      <c r="H23" s="3" t="s">
        <v>64</v>
      </c>
      <c r="I23" s="3" t="s">
        <v>65</v>
      </c>
      <c r="J23" s="3" t="s">
        <v>66</v>
      </c>
      <c r="K23" s="3" t="s">
        <v>67</v>
      </c>
      <c r="M23" s="3" t="s">
        <v>68</v>
      </c>
      <c r="N23" s="3" t="s">
        <v>57</v>
      </c>
      <c r="O23" s="3" t="s">
        <v>69</v>
      </c>
      <c r="P23" s="3" t="s">
        <v>70</v>
      </c>
      <c r="Q23" s="3" t="s">
        <v>71</v>
      </c>
      <c r="R23" s="3" t="s">
        <v>72</v>
      </c>
    </row>
    <row r="24" spans="2:26" ht="14.4">
      <c r="C24" s="3" t="s">
        <v>73</v>
      </c>
      <c r="D24" s="9">
        <f t="shared" ref="D24:E24" si="5">(D29/D39)^(1/10)-1</f>
        <v>0.17516346466061283</v>
      </c>
      <c r="E24" s="9">
        <f t="shared" si="5"/>
        <v>0.11735443092694298</v>
      </c>
      <c r="F24" s="9"/>
      <c r="G24" s="30">
        <f>MEDIAN(G29:G39)</f>
        <v>4.3753854587816075E-2</v>
      </c>
      <c r="H24" s="4"/>
      <c r="I24" s="4"/>
      <c r="J24" s="4"/>
      <c r="K24" s="32">
        <f>AVERAGE(J25:K25)</f>
        <v>78.668767805693207</v>
      </c>
      <c r="M24" s="4" t="s">
        <v>74</v>
      </c>
      <c r="N24" s="9">
        <v>0.31</v>
      </c>
      <c r="O24" s="9">
        <f>(23008/19029)-1</f>
        <v>0.20910189710441962</v>
      </c>
      <c r="P24" s="9">
        <v>0.2</v>
      </c>
      <c r="Q24" s="9">
        <v>0.22</v>
      </c>
      <c r="R24" s="9">
        <v>0.22</v>
      </c>
    </row>
    <row r="25" spans="2:26" ht="14.4">
      <c r="C25" s="3" t="s">
        <v>75</v>
      </c>
      <c r="D25" s="9">
        <f t="shared" ref="D25:F25" si="6">(D29/D34)^(1/5)-1</f>
        <v>0.19272153474139109</v>
      </c>
      <c r="E25" s="9">
        <f t="shared" si="6"/>
        <v>4.2871767015676632E-2</v>
      </c>
      <c r="F25" s="9">
        <f t="shared" si="6"/>
        <v>2.9974753812674226E-2</v>
      </c>
      <c r="G25" s="30">
        <f>MEDIAN(G29:G34)</f>
        <v>3.7613919951874145E-2</v>
      </c>
      <c r="H25" s="9">
        <f t="shared" ref="H25:I25" si="7">(H29/H34)^(1/5)-1</f>
        <v>4.6484856486778803E-2</v>
      </c>
      <c r="I25" s="9">
        <f t="shared" si="7"/>
        <v>8.2818245229108189E-2</v>
      </c>
      <c r="J25" s="33">
        <f t="shared" ref="J25:K25" si="8">MEDIAN(J29:J34)</f>
        <v>98.673460957129876</v>
      </c>
      <c r="K25" s="33">
        <f t="shared" si="8"/>
        <v>58.664074654256531</v>
      </c>
      <c r="M25" s="4" t="s">
        <v>6</v>
      </c>
      <c r="N25" s="9">
        <v>0.22</v>
      </c>
      <c r="O25" s="9">
        <f>(690/546)-1</f>
        <v>0.26373626373626369</v>
      </c>
      <c r="P25" s="9">
        <v>0.23</v>
      </c>
      <c r="Q25" s="9">
        <v>0.03</v>
      </c>
      <c r="R25" s="9">
        <v>-0.04</v>
      </c>
    </row>
    <row r="26" spans="2:26" ht="14.4">
      <c r="C26" s="3" t="s">
        <v>18</v>
      </c>
      <c r="D26" s="9">
        <f t="shared" ref="D26:F26" si="9">(D29/D30)-1</f>
        <v>0.21531591205316136</v>
      </c>
      <c r="E26" s="9">
        <f t="shared" si="9"/>
        <v>3.0896759608138646E-2</v>
      </c>
      <c r="F26" s="9">
        <f t="shared" si="9"/>
        <v>-1.2326656394452962E-2</v>
      </c>
      <c r="G26" s="30">
        <f>G29</f>
        <v>2.4051478603326418E-2</v>
      </c>
      <c r="H26" s="9">
        <f t="shared" ref="H26:I26" si="10">(H29/H30)-1</f>
        <v>-0.2010309278350515</v>
      </c>
      <c r="I26" s="9">
        <f t="shared" si="10"/>
        <v>-8.0482897384305807E-2</v>
      </c>
      <c r="J26" s="33">
        <f t="shared" ref="J26:K26" si="11">J29</f>
        <v>96.723868954758188</v>
      </c>
      <c r="K26" s="33">
        <f t="shared" si="11"/>
        <v>71.294851794071761</v>
      </c>
      <c r="M26" s="4" t="s">
        <v>54</v>
      </c>
      <c r="N26" s="30">
        <v>0.03</v>
      </c>
      <c r="O26" s="30">
        <f>690/23008</f>
        <v>2.9989568845618916E-2</v>
      </c>
      <c r="P26" s="30">
        <v>2.7E-2</v>
      </c>
      <c r="Q26" s="30">
        <v>2.4E-2</v>
      </c>
      <c r="R26" s="30">
        <v>1.9E-2</v>
      </c>
    </row>
    <row r="27" spans="2:26" ht="14.4">
      <c r="R27" s="31"/>
    </row>
    <row r="28" spans="2:26" ht="14.4">
      <c r="B28" s="3" t="s">
        <v>76</v>
      </c>
      <c r="C28" s="3" t="s">
        <v>39</v>
      </c>
      <c r="D28" s="3" t="s">
        <v>52</v>
      </c>
      <c r="E28" s="3" t="s">
        <v>53</v>
      </c>
      <c r="F28" s="3" t="s">
        <v>7</v>
      </c>
      <c r="G28" s="3" t="s">
        <v>63</v>
      </c>
      <c r="H28" s="3" t="s">
        <v>64</v>
      </c>
      <c r="I28" s="3" t="s">
        <v>65</v>
      </c>
      <c r="J28" s="3" t="s">
        <v>77</v>
      </c>
      <c r="K28" s="3" t="s">
        <v>78</v>
      </c>
      <c r="M28" s="3" t="s">
        <v>79</v>
      </c>
      <c r="N28" s="3" t="s">
        <v>71</v>
      </c>
      <c r="O28" s="3" t="s">
        <v>80</v>
      </c>
      <c r="P28" s="3" t="s">
        <v>19</v>
      </c>
      <c r="R28" s="3" t="s">
        <v>81</v>
      </c>
      <c r="S28" s="3" t="s">
        <v>82</v>
      </c>
      <c r="T28" s="3" t="s">
        <v>83</v>
      </c>
      <c r="U28" s="3" t="s">
        <v>19</v>
      </c>
    </row>
    <row r="29" spans="2:26" ht="14.4">
      <c r="C29" s="3" t="s">
        <v>84</v>
      </c>
      <c r="D29" s="1">
        <v>56878</v>
      </c>
      <c r="E29" s="1">
        <v>1368</v>
      </c>
      <c r="F29" s="34">
        <v>6.41</v>
      </c>
      <c r="G29" s="30">
        <f t="shared" ref="G29:G43" si="12">E29/D29</f>
        <v>2.4051478603326418E-2</v>
      </c>
      <c r="H29" s="1">
        <v>620</v>
      </c>
      <c r="I29" s="1">
        <v>457</v>
      </c>
      <c r="J29" s="33">
        <f t="shared" ref="J29:J34" si="13">H29/F29</f>
        <v>96.723868954758188</v>
      </c>
      <c r="K29" s="33">
        <f t="shared" ref="K29:K34" si="14">I29/F29</f>
        <v>71.294851794071761</v>
      </c>
      <c r="M29" s="4" t="s">
        <v>40</v>
      </c>
      <c r="N29" s="4">
        <v>56878</v>
      </c>
      <c r="O29" s="4">
        <v>46800</v>
      </c>
      <c r="P29" s="9">
        <f t="shared" ref="P29:P35" si="15">(N29/O29)^(1/1)-1</f>
        <v>0.21534188034188029</v>
      </c>
      <c r="R29" s="4" t="s">
        <v>40</v>
      </c>
      <c r="S29" s="4">
        <v>19468</v>
      </c>
      <c r="T29" s="4">
        <v>15624</v>
      </c>
      <c r="U29" s="9">
        <f t="shared" ref="U29:U35" si="16">(S29/T29)^(1/1)-1</f>
        <v>0.24603174603174605</v>
      </c>
    </row>
    <row r="30" spans="2:26" ht="15.75" customHeight="1">
      <c r="C30" s="3" t="s">
        <v>85</v>
      </c>
      <c r="D30" s="4">
        <v>46801</v>
      </c>
      <c r="E30" s="4">
        <v>1327</v>
      </c>
      <c r="F30" s="35">
        <v>6.49</v>
      </c>
      <c r="G30" s="30">
        <f t="shared" si="12"/>
        <v>2.835409499797013E-2</v>
      </c>
      <c r="H30" s="4">
        <v>776</v>
      </c>
      <c r="I30" s="4">
        <v>497</v>
      </c>
      <c r="J30" s="33">
        <f t="shared" si="13"/>
        <v>119.56856702619415</v>
      </c>
      <c r="K30" s="33">
        <f t="shared" si="14"/>
        <v>76.579352850539294</v>
      </c>
      <c r="M30" s="4" t="s">
        <v>86</v>
      </c>
      <c r="N30" s="4">
        <v>12604</v>
      </c>
      <c r="O30" s="4">
        <v>19511</v>
      </c>
      <c r="P30" s="9">
        <f t="shared" si="15"/>
        <v>-0.35400543283276098</v>
      </c>
      <c r="R30" s="4" t="s">
        <v>86</v>
      </c>
      <c r="S30" s="4">
        <v>1191</v>
      </c>
      <c r="T30" s="4">
        <v>1688</v>
      </c>
      <c r="U30" s="9">
        <f t="shared" si="16"/>
        <v>-0.29443127962085303</v>
      </c>
    </row>
    <row r="31" spans="2:26" ht="15.75" customHeight="1">
      <c r="C31" s="3" t="s">
        <v>87</v>
      </c>
      <c r="D31" s="4">
        <v>38194</v>
      </c>
      <c r="E31" s="4">
        <v>1361</v>
      </c>
      <c r="F31" s="35">
        <v>6.73</v>
      </c>
      <c r="G31" s="30">
        <f t="shared" si="12"/>
        <v>3.5633869194114258E-2</v>
      </c>
      <c r="H31" s="4">
        <v>746</v>
      </c>
      <c r="I31" s="4">
        <v>416</v>
      </c>
      <c r="J31" s="33">
        <f t="shared" si="13"/>
        <v>110.84695393759286</v>
      </c>
      <c r="K31" s="33">
        <f t="shared" si="14"/>
        <v>61.812778603268939</v>
      </c>
      <c r="M31" s="4" t="s">
        <v>88</v>
      </c>
      <c r="N31" s="4">
        <v>70827</v>
      </c>
      <c r="O31" s="4">
        <v>67095</v>
      </c>
      <c r="P31" s="9">
        <f t="shared" si="15"/>
        <v>5.5622624636709084E-2</v>
      </c>
      <c r="Q31" s="1"/>
      <c r="R31" s="4" t="s">
        <v>88</v>
      </c>
      <c r="S31" s="4">
        <v>21470</v>
      </c>
      <c r="T31" s="4">
        <v>17682</v>
      </c>
      <c r="U31" s="9">
        <f t="shared" si="16"/>
        <v>0.21422915959733069</v>
      </c>
    </row>
    <row r="32" spans="2:26" ht="15.75" customHeight="1">
      <c r="C32" s="3" t="s">
        <v>89</v>
      </c>
      <c r="D32" s="4">
        <v>32707</v>
      </c>
      <c r="E32" s="4">
        <v>1295</v>
      </c>
      <c r="F32" s="35">
        <v>6.42</v>
      </c>
      <c r="G32" s="30">
        <f t="shared" si="12"/>
        <v>3.9593970709634024E-2</v>
      </c>
      <c r="H32" s="4">
        <v>646</v>
      </c>
      <c r="I32" s="4">
        <v>340</v>
      </c>
      <c r="J32" s="33">
        <f t="shared" si="13"/>
        <v>100.62305295950156</v>
      </c>
      <c r="K32" s="33">
        <f t="shared" si="14"/>
        <v>52.9595015576324</v>
      </c>
      <c r="M32" s="4" t="s">
        <v>90</v>
      </c>
      <c r="N32" s="4">
        <v>69465</v>
      </c>
      <c r="O32" s="4">
        <v>66016</v>
      </c>
      <c r="P32" s="9">
        <f t="shared" si="15"/>
        <v>5.2244910324769744E-2</v>
      </c>
      <c r="Q32" s="36"/>
      <c r="R32" s="4" t="s">
        <v>90</v>
      </c>
      <c r="S32" s="4">
        <v>4037</v>
      </c>
      <c r="T32" s="4">
        <v>2729</v>
      </c>
      <c r="U32" s="9">
        <f t="shared" si="16"/>
        <v>0.47929644558446327</v>
      </c>
      <c r="W32" s="1"/>
      <c r="X32" s="1"/>
      <c r="Y32" s="1"/>
      <c r="Z32" s="1"/>
    </row>
    <row r="33" spans="2:26" ht="15.75" customHeight="1">
      <c r="C33" s="3" t="s">
        <v>91</v>
      </c>
      <c r="D33" s="4">
        <v>29186</v>
      </c>
      <c r="E33" s="37">
        <v>1277</v>
      </c>
      <c r="F33" s="38">
        <v>6.34</v>
      </c>
      <c r="G33" s="30">
        <f t="shared" si="12"/>
        <v>4.3753854587816075E-2</v>
      </c>
      <c r="H33" s="37">
        <v>548</v>
      </c>
      <c r="I33" s="37">
        <v>344</v>
      </c>
      <c r="J33" s="33">
        <f t="shared" si="13"/>
        <v>86.435331230283907</v>
      </c>
      <c r="K33" s="33">
        <f t="shared" si="14"/>
        <v>54.258675078864357</v>
      </c>
      <c r="M33" s="4" t="s">
        <v>6</v>
      </c>
      <c r="N33" s="4">
        <v>1368</v>
      </c>
      <c r="O33" s="4">
        <v>1326</v>
      </c>
      <c r="P33" s="9">
        <f t="shared" si="15"/>
        <v>3.167420814479649E-2</v>
      </c>
      <c r="Q33" s="36"/>
      <c r="R33" s="4" t="s">
        <v>6</v>
      </c>
      <c r="S33" s="4">
        <v>361</v>
      </c>
      <c r="T33" s="4">
        <v>506</v>
      </c>
      <c r="U33" s="9">
        <f t="shared" si="16"/>
        <v>-0.2865612648221344</v>
      </c>
      <c r="W33" s="1"/>
      <c r="X33" s="1"/>
      <c r="Y33" s="1"/>
      <c r="Z33" s="36"/>
    </row>
    <row r="34" spans="2:26" ht="15.75" customHeight="1">
      <c r="B34" s="1" t="s">
        <v>92</v>
      </c>
      <c r="C34" s="3" t="s">
        <v>93</v>
      </c>
      <c r="D34" s="4">
        <v>23564</v>
      </c>
      <c r="E34" s="37">
        <v>1109</v>
      </c>
      <c r="F34" s="38">
        <v>5.53</v>
      </c>
      <c r="G34" s="30">
        <f t="shared" si="12"/>
        <v>4.7063316924121544E-2</v>
      </c>
      <c r="H34" s="37">
        <v>494</v>
      </c>
      <c r="I34" s="37">
        <v>307</v>
      </c>
      <c r="J34" s="33">
        <f t="shared" si="13"/>
        <v>89.330922242314642</v>
      </c>
      <c r="K34" s="33">
        <f t="shared" si="14"/>
        <v>55.515370705244123</v>
      </c>
      <c r="M34" s="4" t="s">
        <v>7</v>
      </c>
      <c r="N34" s="35">
        <v>6.41</v>
      </c>
      <c r="O34" s="35">
        <v>6.49</v>
      </c>
      <c r="P34" s="9">
        <f t="shared" si="15"/>
        <v>-1.2326656394452962E-2</v>
      </c>
      <c r="Q34" s="36"/>
      <c r="R34" s="4" t="s">
        <v>7</v>
      </c>
      <c r="S34" s="35">
        <v>1.7</v>
      </c>
      <c r="T34" s="35">
        <v>2.4700000000000002</v>
      </c>
      <c r="U34" s="9">
        <f t="shared" si="16"/>
        <v>-0.31174089068825916</v>
      </c>
      <c r="W34" s="1"/>
      <c r="X34" s="1"/>
      <c r="Y34" s="1"/>
      <c r="Z34" s="36"/>
    </row>
    <row r="35" spans="2:26" ht="15.75" customHeight="1">
      <c r="C35" s="3" t="s">
        <v>94</v>
      </c>
      <c r="D35" s="4">
        <v>19445</v>
      </c>
      <c r="E35" s="37">
        <v>892</v>
      </c>
      <c r="F35" s="38"/>
      <c r="G35" s="30">
        <f t="shared" si="12"/>
        <v>4.5872975057855488E-2</v>
      </c>
      <c r="H35" s="39"/>
      <c r="I35" s="37"/>
      <c r="J35" s="4"/>
      <c r="K35" s="4"/>
      <c r="M35" s="4" t="s">
        <v>63</v>
      </c>
      <c r="N35" s="30">
        <f t="shared" ref="N35:O35" si="17">N33/N29</f>
        <v>2.4051478603326418E-2</v>
      </c>
      <c r="O35" s="30">
        <f t="shared" si="17"/>
        <v>2.8333333333333332E-2</v>
      </c>
      <c r="P35" s="9">
        <f t="shared" si="15"/>
        <v>-0.15112428458847937</v>
      </c>
      <c r="Q35" s="36"/>
      <c r="R35" s="4" t="s">
        <v>63</v>
      </c>
      <c r="S35" s="30">
        <f t="shared" ref="S35:T35" si="18">S33/S29</f>
        <v>1.8543250462297104E-2</v>
      </c>
      <c r="T35" s="30">
        <f t="shared" si="18"/>
        <v>3.2386072708653353E-2</v>
      </c>
      <c r="U35" s="9">
        <f t="shared" si="16"/>
        <v>-0.42743133355152185</v>
      </c>
      <c r="W35" s="1"/>
      <c r="X35" s="1"/>
      <c r="Y35" s="1"/>
      <c r="Z35" s="36"/>
    </row>
    <row r="36" spans="2:26" ht="15.75" customHeight="1">
      <c r="C36" s="3" t="s">
        <v>95</v>
      </c>
      <c r="D36" s="4">
        <v>16313</v>
      </c>
      <c r="E36" s="37">
        <v>818</v>
      </c>
      <c r="F36" s="38"/>
      <c r="G36" s="30">
        <f t="shared" si="12"/>
        <v>5.0144056887145225E-2</v>
      </c>
      <c r="H36" s="39"/>
      <c r="I36" s="37"/>
      <c r="J36" s="4"/>
      <c r="K36" s="4"/>
      <c r="S36" s="1"/>
      <c r="T36" s="1"/>
      <c r="U36" s="31"/>
      <c r="W36" s="1"/>
      <c r="X36" s="1"/>
      <c r="Y36" s="1"/>
      <c r="Z36" s="36"/>
    </row>
    <row r="37" spans="2:26" ht="15.75" customHeight="1">
      <c r="C37" s="3" t="s">
        <v>96</v>
      </c>
      <c r="D37" s="4">
        <v>14830</v>
      </c>
      <c r="E37" s="37">
        <v>786</v>
      </c>
      <c r="F37" s="38"/>
      <c r="G37" s="30">
        <f t="shared" si="12"/>
        <v>5.3000674308833443E-2</v>
      </c>
      <c r="H37" s="39"/>
      <c r="I37" s="37"/>
      <c r="J37" s="4"/>
      <c r="K37" s="4"/>
      <c r="M37" s="3" t="s">
        <v>97</v>
      </c>
      <c r="N37" s="3" t="s">
        <v>71</v>
      </c>
      <c r="O37" s="3" t="s">
        <v>80</v>
      </c>
      <c r="P37" s="3" t="s">
        <v>98</v>
      </c>
      <c r="Q37" s="3" t="s">
        <v>19</v>
      </c>
      <c r="S37" s="1"/>
      <c r="T37" s="1"/>
      <c r="U37" s="31"/>
      <c r="W37" s="1"/>
      <c r="X37" s="1"/>
      <c r="Y37" s="1"/>
      <c r="Z37" s="36"/>
    </row>
    <row r="38" spans="2:26" ht="15.75" customHeight="1">
      <c r="C38" s="3" t="s">
        <v>99</v>
      </c>
      <c r="D38" s="4">
        <v>12063</v>
      </c>
      <c r="E38" s="37">
        <v>725</v>
      </c>
      <c r="F38" s="38"/>
      <c r="G38" s="30">
        <f t="shared" si="12"/>
        <v>6.0101135704219516E-2</v>
      </c>
      <c r="H38" s="39"/>
      <c r="I38" s="37"/>
      <c r="J38" s="4"/>
      <c r="K38" s="4"/>
      <c r="M38" s="4" t="s">
        <v>100</v>
      </c>
      <c r="N38" s="33">
        <v>2890</v>
      </c>
      <c r="O38" s="33">
        <v>2007</v>
      </c>
      <c r="P38" s="9">
        <f t="shared" ref="P38:P45" si="19">N38/$N$47</f>
        <v>4.1605482134116495E-2</v>
      </c>
      <c r="Q38" s="9">
        <f t="shared" ref="Q38:Q40" si="20">(N38/O38)^(1/1)-1</f>
        <v>0.43996013951170898</v>
      </c>
      <c r="S38" s="1"/>
      <c r="T38" s="1"/>
      <c r="U38" s="31"/>
      <c r="W38" s="1"/>
      <c r="X38" s="31"/>
      <c r="Y38" s="31"/>
      <c r="Z38" s="36"/>
    </row>
    <row r="39" spans="2:26" ht="15.75" customHeight="1">
      <c r="C39" s="3" t="s">
        <v>101</v>
      </c>
      <c r="D39" s="4">
        <v>11323</v>
      </c>
      <c r="E39" s="37">
        <v>451</v>
      </c>
      <c r="F39" s="38"/>
      <c r="G39" s="30">
        <f t="shared" si="12"/>
        <v>3.9830433630663249E-2</v>
      </c>
      <c r="H39" s="39"/>
      <c r="I39" s="37"/>
      <c r="J39" s="4"/>
      <c r="K39" s="4"/>
      <c r="M39" s="4" t="s">
        <v>102</v>
      </c>
      <c r="N39" s="33">
        <v>3056</v>
      </c>
      <c r="O39" s="33">
        <v>2121</v>
      </c>
      <c r="P39" s="9">
        <f t="shared" si="19"/>
        <v>4.3995277993723186E-2</v>
      </c>
      <c r="Q39" s="9">
        <f t="shared" si="20"/>
        <v>0.44082979726544091</v>
      </c>
      <c r="S39" s="31"/>
      <c r="T39" s="31"/>
      <c r="U39" s="31"/>
    </row>
    <row r="40" spans="2:26" ht="15.75" customHeight="1">
      <c r="C40" s="3" t="s">
        <v>103</v>
      </c>
      <c r="D40" s="4">
        <v>10202</v>
      </c>
      <c r="E40" s="4">
        <v>271</v>
      </c>
      <c r="F40" s="35"/>
      <c r="G40" s="30">
        <f t="shared" si="12"/>
        <v>2.6563418937463241E-2</v>
      </c>
      <c r="H40" s="33"/>
      <c r="I40" s="4"/>
      <c r="J40" s="4"/>
      <c r="K40" s="4"/>
      <c r="M40" s="4" t="s">
        <v>104</v>
      </c>
      <c r="N40" s="33">
        <v>5393</v>
      </c>
      <c r="O40" s="33">
        <v>3731</v>
      </c>
      <c r="P40" s="9">
        <f t="shared" si="19"/>
        <v>7.7639572716017388E-2</v>
      </c>
      <c r="Q40" s="9">
        <f t="shared" si="20"/>
        <v>0.44545698204234796</v>
      </c>
      <c r="R40" s="36"/>
      <c r="S40" s="36"/>
    </row>
    <row r="41" spans="2:26" ht="15.75" customHeight="1">
      <c r="C41" s="3" t="s">
        <v>105</v>
      </c>
      <c r="D41" s="4">
        <v>9004</v>
      </c>
      <c r="E41" s="4">
        <v>-99</v>
      </c>
      <c r="F41" s="35"/>
      <c r="G41" s="30">
        <f t="shared" si="12"/>
        <v>-1.0995113282985339E-2</v>
      </c>
      <c r="H41" s="33"/>
      <c r="I41" s="4"/>
      <c r="J41" s="4"/>
      <c r="K41" s="4"/>
      <c r="M41" s="4" t="s">
        <v>106</v>
      </c>
      <c r="N41" s="33">
        <v>28</v>
      </c>
      <c r="O41" s="33">
        <v>-253</v>
      </c>
      <c r="P41" s="9">
        <f t="shared" si="19"/>
        <v>4.030980968011287E-4</v>
      </c>
      <c r="Q41" s="9">
        <v>1.1100000000000001</v>
      </c>
    </row>
    <row r="42" spans="2:26" ht="15.75" customHeight="1">
      <c r="C42" s="3" t="s">
        <v>107</v>
      </c>
      <c r="D42" s="4">
        <v>7005</v>
      </c>
      <c r="E42" s="4">
        <v>-275</v>
      </c>
      <c r="F42" s="35"/>
      <c r="G42" s="30">
        <f t="shared" si="12"/>
        <v>-3.9257673090649536E-2</v>
      </c>
      <c r="H42" s="33"/>
      <c r="I42" s="4"/>
      <c r="J42" s="4"/>
      <c r="K42" s="4"/>
      <c r="L42" s="40"/>
      <c r="M42" s="4" t="s">
        <v>108</v>
      </c>
      <c r="N42" s="33">
        <v>375</v>
      </c>
      <c r="O42" s="33">
        <v>370</v>
      </c>
      <c r="P42" s="9">
        <f t="shared" si="19"/>
        <v>5.3986352250151165E-3</v>
      </c>
      <c r="Q42" s="9">
        <f t="shared" ref="Q42:Q45" si="21">(N42/O42)^(1/1)-1</f>
        <v>1.3513513513513598E-2</v>
      </c>
    </row>
    <row r="43" spans="2:26" ht="15.75" customHeight="1">
      <c r="C43" s="3" t="s">
        <v>109</v>
      </c>
      <c r="D43" s="4">
        <v>5565</v>
      </c>
      <c r="E43" s="4">
        <v>-503</v>
      </c>
      <c r="F43" s="35"/>
      <c r="G43" s="30">
        <f t="shared" si="12"/>
        <v>-9.0386343216531898E-2</v>
      </c>
      <c r="H43" s="33"/>
      <c r="I43" s="4"/>
      <c r="J43" s="4"/>
      <c r="K43" s="4"/>
      <c r="L43" s="40"/>
      <c r="M43" s="4" t="s">
        <v>110</v>
      </c>
      <c r="N43" s="33">
        <v>159</v>
      </c>
      <c r="O43" s="33">
        <v>184</v>
      </c>
      <c r="P43" s="9">
        <f t="shared" si="19"/>
        <v>2.2890213354064093E-3</v>
      </c>
      <c r="Q43" s="9">
        <f t="shared" si="21"/>
        <v>-0.13586956521739135</v>
      </c>
    </row>
    <row r="44" spans="2:26" ht="15.75" customHeight="1">
      <c r="L44" s="40"/>
      <c r="M44" s="4" t="s">
        <v>111</v>
      </c>
      <c r="N44" s="33">
        <v>38971</v>
      </c>
      <c r="O44" s="33">
        <v>32616</v>
      </c>
      <c r="P44" s="9">
        <f t="shared" si="19"/>
        <v>0.56104056894417087</v>
      </c>
      <c r="Q44" s="9">
        <f t="shared" si="21"/>
        <v>0.19484302182977675</v>
      </c>
    </row>
    <row r="45" spans="2:26" ht="15.75" customHeight="1">
      <c r="I45" s="41" t="s">
        <v>112</v>
      </c>
      <c r="J45" s="3">
        <v>2017</v>
      </c>
      <c r="K45" s="3">
        <v>2023</v>
      </c>
      <c r="L45" s="40"/>
      <c r="M45" s="4" t="s">
        <v>113</v>
      </c>
      <c r="N45" s="33">
        <v>18590</v>
      </c>
      <c r="O45" s="33">
        <v>25237</v>
      </c>
      <c r="P45" s="9">
        <f t="shared" si="19"/>
        <v>0.26762834355474935</v>
      </c>
      <c r="Q45" s="9">
        <f t="shared" si="21"/>
        <v>-0.26338312794706187</v>
      </c>
    </row>
    <row r="46" spans="2:26" ht="15.75" customHeight="1">
      <c r="I46" s="9" t="s">
        <v>114</v>
      </c>
      <c r="J46" s="9">
        <v>0.81040000000000001</v>
      </c>
      <c r="K46" s="9">
        <v>0.50319999999999998</v>
      </c>
      <c r="L46" s="40"/>
    </row>
    <row r="47" spans="2:26" ht="15.75" customHeight="1">
      <c r="I47" s="9" t="s">
        <v>115</v>
      </c>
      <c r="J47" s="9">
        <f>2.77%+0.28%</f>
        <v>3.0499999999999999E-2</v>
      </c>
      <c r="K47" s="9">
        <f>4.05%+0.22%+0.05%+1.35%+0.31%+0.24%</f>
        <v>6.2199999999999998E-2</v>
      </c>
      <c r="M47" s="42" t="s">
        <v>116</v>
      </c>
      <c r="N47" s="43">
        <f t="shared" ref="N47:O47" si="22">SUM(N38:N45)</f>
        <v>69462</v>
      </c>
      <c r="O47" s="43">
        <f t="shared" si="22"/>
        <v>66013</v>
      </c>
      <c r="P47" s="44">
        <f>N47/$N$47</f>
        <v>1</v>
      </c>
      <c r="Q47" s="44">
        <f>(N47/O47)^(1/1)-1</f>
        <v>5.2247284625755563E-2</v>
      </c>
    </row>
    <row r="48" spans="2:26" ht="15.75" customHeight="1">
      <c r="I48" s="9" t="s">
        <v>117</v>
      </c>
      <c r="J48" s="9">
        <v>8.0699999999999994E-2</v>
      </c>
      <c r="K48" s="9">
        <v>0.30149999999999999</v>
      </c>
    </row>
    <row r="49" spans="9:11" ht="15.75" customHeight="1">
      <c r="I49" s="9" t="s">
        <v>118</v>
      </c>
      <c r="J49" s="9">
        <v>7.5800000000000006E-2</v>
      </c>
      <c r="K49" s="9">
        <f>13.28%-4.8%</f>
        <v>8.48E-2</v>
      </c>
    </row>
    <row r="50" spans="9:11" ht="15.75" customHeight="1">
      <c r="I50" s="9" t="s">
        <v>119</v>
      </c>
      <c r="J50" s="9"/>
      <c r="K50" s="9">
        <v>4.8000000000000001E-2</v>
      </c>
    </row>
    <row r="51" spans="9:11" ht="15.75" customHeight="1"/>
    <row r="52" spans="9:11" ht="15.75" customHeight="1">
      <c r="I52" s="45" t="s">
        <v>116</v>
      </c>
      <c r="J52" s="46">
        <f t="shared" ref="J52:K52" si="23">SUM(J46:J50)</f>
        <v>0.99739999999999995</v>
      </c>
      <c r="K52" s="46">
        <f t="shared" si="23"/>
        <v>0.99970000000000003</v>
      </c>
    </row>
    <row r="53" spans="9:11" ht="15.75" customHeight="1"/>
    <row r="54" spans="9:11" ht="15.75" customHeight="1"/>
    <row r="55" spans="9:11" ht="15.75" customHeight="1"/>
    <row r="56" spans="9:11" ht="15.75" customHeight="1"/>
    <row r="57" spans="9:11" ht="15.75" customHeight="1"/>
    <row r="58" spans="9:11" ht="15.75" customHeight="1"/>
    <row r="59" spans="9:11" ht="15.75" customHeight="1"/>
    <row r="60" spans="9:11" ht="15.75" customHeight="1"/>
    <row r="61" spans="9:11" ht="15.75" customHeight="1"/>
    <row r="62" spans="9:11" ht="15.75" customHeight="1"/>
    <row r="63" spans="9:11" ht="15.75" customHeight="1"/>
    <row r="64" spans="9:11" ht="15.75" customHeight="1"/>
    <row r="65" spans="2:18" ht="15.75" customHeight="1"/>
    <row r="66" spans="2:18" ht="15.75" customHeight="1"/>
    <row r="67" spans="2:18" ht="15.75" customHeight="1"/>
    <row r="68" spans="2:18" ht="15.75" customHeight="1"/>
    <row r="69" spans="2:18" ht="15.75" customHeight="1"/>
    <row r="70" spans="2:18" ht="15.75" customHeight="1"/>
    <row r="71" spans="2:18" ht="15.75" customHeight="1"/>
    <row r="72" spans="2:18" ht="15.75" customHeight="1"/>
    <row r="73" spans="2:18" ht="15.75" customHeight="1"/>
    <row r="74" spans="2:18" ht="15.75" customHeight="1"/>
    <row r="75" spans="2:18" ht="15.75" customHeight="1">
      <c r="B75" s="148" t="s">
        <v>120</v>
      </c>
      <c r="C75" s="146"/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</row>
    <row r="76" spans="2:18" ht="15.75" customHeight="1">
      <c r="B76" s="146"/>
      <c r="C76" s="146"/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</row>
    <row r="77" spans="2:18" ht="15.75" customHeight="1">
      <c r="B77" s="146"/>
      <c r="C77" s="146"/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</row>
    <row r="78" spans="2:18" ht="15.75" customHeight="1"/>
    <row r="79" spans="2:18" ht="15.75" customHeight="1"/>
    <row r="80" spans="2:18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spans="3:26" ht="15.75" customHeight="1"/>
    <row r="146" spans="3:26" ht="15.75" customHeight="1"/>
    <row r="147" spans="3:26" ht="15.75" customHeight="1"/>
    <row r="148" spans="3:26" ht="15.75" customHeight="1"/>
    <row r="149" spans="3:26" ht="15.75" customHeight="1"/>
    <row r="150" spans="3:26" ht="15.75" customHeight="1"/>
    <row r="151" spans="3:26" ht="15.75" customHeight="1"/>
    <row r="152" spans="3:26" ht="15.75" customHeight="1">
      <c r="I152" s="47" t="s">
        <v>121</v>
      </c>
      <c r="J152" s="28">
        <v>5565</v>
      </c>
      <c r="K152" s="28">
        <v>7005</v>
      </c>
      <c r="L152" s="28">
        <v>9004</v>
      </c>
      <c r="M152" s="28">
        <v>10202</v>
      </c>
      <c r="N152" s="28">
        <v>11323</v>
      </c>
      <c r="O152" s="28">
        <v>12063</v>
      </c>
      <c r="P152" s="28">
        <v>14830</v>
      </c>
      <c r="Q152" s="28">
        <v>16313</v>
      </c>
      <c r="R152" s="28">
        <v>19445</v>
      </c>
      <c r="S152" s="28">
        <v>23564</v>
      </c>
      <c r="T152" s="28">
        <v>29186</v>
      </c>
      <c r="U152" s="28">
        <v>32707</v>
      </c>
      <c r="V152" s="28">
        <v>38194</v>
      </c>
      <c r="W152" s="28">
        <v>46801</v>
      </c>
      <c r="X152" s="28">
        <v>55225.18</v>
      </c>
      <c r="Y152" s="28">
        <v>171625.65883393682</v>
      </c>
      <c r="Z152" s="28">
        <v>345200.50245506159</v>
      </c>
    </row>
    <row r="153" spans="3:26" ht="15.75" customHeight="1">
      <c r="C153" s="1" t="s">
        <v>39</v>
      </c>
      <c r="D153" s="1" t="s">
        <v>40</v>
      </c>
      <c r="F153" s="32" t="s">
        <v>39</v>
      </c>
      <c r="G153" s="32" t="s">
        <v>40</v>
      </c>
      <c r="I153" s="48" t="s">
        <v>39</v>
      </c>
      <c r="J153" s="28">
        <v>2009</v>
      </c>
      <c r="K153" s="28">
        <v>2010</v>
      </c>
      <c r="L153" s="28">
        <v>2011</v>
      </c>
      <c r="M153" s="28">
        <v>2012</v>
      </c>
      <c r="N153" s="28">
        <v>2013</v>
      </c>
      <c r="O153" s="28">
        <v>2014</v>
      </c>
      <c r="P153" s="28">
        <v>2015</v>
      </c>
      <c r="Q153" s="28">
        <v>2016</v>
      </c>
      <c r="R153" s="28">
        <v>2017</v>
      </c>
      <c r="S153" s="28">
        <v>2018</v>
      </c>
      <c r="T153" s="28">
        <v>2019</v>
      </c>
      <c r="U153" s="28">
        <v>2020</v>
      </c>
      <c r="V153" s="28">
        <v>2021</v>
      </c>
      <c r="W153" s="28">
        <v>2022</v>
      </c>
      <c r="X153" s="28">
        <v>2023</v>
      </c>
      <c r="Y153" s="28">
        <v>2030</v>
      </c>
      <c r="Z153" s="28">
        <v>2035</v>
      </c>
    </row>
    <row r="154" spans="3:26" ht="15.75" customHeight="1">
      <c r="C154" s="49">
        <v>2035</v>
      </c>
      <c r="D154" s="50">
        <v>345200.50245506159</v>
      </c>
      <c r="F154" s="51">
        <v>2035</v>
      </c>
      <c r="G154" s="32">
        <v>345200.50245506159</v>
      </c>
    </row>
    <row r="155" spans="3:26" ht="15.75" customHeight="1">
      <c r="C155" s="49">
        <v>2030</v>
      </c>
      <c r="D155" s="50">
        <v>171625.65883393682</v>
      </c>
      <c r="F155" s="51">
        <v>2030</v>
      </c>
      <c r="G155" s="32">
        <v>171625.65883393682</v>
      </c>
    </row>
    <row r="156" spans="3:26" ht="15.75" customHeight="1">
      <c r="C156" s="3">
        <v>2023</v>
      </c>
      <c r="D156" s="52">
        <v>55225.18</v>
      </c>
      <c r="F156" s="51">
        <v>2023</v>
      </c>
      <c r="G156" s="32">
        <v>55225.18</v>
      </c>
    </row>
    <row r="157" spans="3:26" ht="15.75" customHeight="1">
      <c r="C157" s="3">
        <v>2022</v>
      </c>
      <c r="D157" s="53">
        <v>46801</v>
      </c>
      <c r="F157" s="51">
        <v>2022</v>
      </c>
      <c r="G157" s="32">
        <v>46801</v>
      </c>
    </row>
    <row r="158" spans="3:26" ht="15.75" customHeight="1">
      <c r="C158" s="3">
        <v>2021</v>
      </c>
      <c r="D158" s="53">
        <v>38194</v>
      </c>
      <c r="F158" s="51">
        <v>2021</v>
      </c>
      <c r="G158" s="32">
        <v>38194</v>
      </c>
    </row>
    <row r="159" spans="3:26" ht="15.75" customHeight="1">
      <c r="C159" s="3">
        <v>2020</v>
      </c>
      <c r="D159" s="53">
        <v>32707</v>
      </c>
      <c r="F159" s="51">
        <v>2020</v>
      </c>
      <c r="G159" s="32">
        <v>32707</v>
      </c>
    </row>
    <row r="160" spans="3:26" ht="15.75" customHeight="1">
      <c r="C160" s="3">
        <v>2019</v>
      </c>
      <c r="D160" s="53">
        <v>29186</v>
      </c>
      <c r="F160" s="51">
        <v>2019</v>
      </c>
      <c r="G160" s="32">
        <v>29186</v>
      </c>
    </row>
    <row r="161" spans="3:7" ht="15.75" customHeight="1">
      <c r="C161" s="3">
        <v>2018</v>
      </c>
      <c r="D161" s="53">
        <v>23564</v>
      </c>
      <c r="F161" s="51">
        <v>2018</v>
      </c>
      <c r="G161" s="32">
        <v>23564</v>
      </c>
    </row>
    <row r="162" spans="3:7" ht="15.75" customHeight="1">
      <c r="C162" s="3">
        <v>2017</v>
      </c>
      <c r="D162" s="53">
        <v>19445</v>
      </c>
      <c r="F162" s="51">
        <v>2017</v>
      </c>
      <c r="G162" s="32">
        <v>19445</v>
      </c>
    </row>
    <row r="163" spans="3:7" ht="15.75" customHeight="1">
      <c r="C163" s="3">
        <v>2016</v>
      </c>
      <c r="D163" s="53">
        <v>16313</v>
      </c>
      <c r="F163" s="51">
        <v>2016</v>
      </c>
      <c r="G163" s="32">
        <v>16313</v>
      </c>
    </row>
    <row r="164" spans="3:7" ht="15.75" customHeight="1">
      <c r="C164" s="3">
        <v>2015</v>
      </c>
      <c r="D164" s="53">
        <v>14830</v>
      </c>
      <c r="F164" s="51">
        <v>2015</v>
      </c>
      <c r="G164" s="32">
        <v>14830</v>
      </c>
    </row>
    <row r="165" spans="3:7" ht="15.75" customHeight="1">
      <c r="C165" s="3">
        <v>2014</v>
      </c>
      <c r="D165" s="53">
        <v>12063</v>
      </c>
      <c r="F165" s="51">
        <v>2014</v>
      </c>
      <c r="G165" s="32">
        <v>12063</v>
      </c>
    </row>
    <row r="166" spans="3:7" ht="15.75" customHeight="1">
      <c r="C166" s="3">
        <v>2013</v>
      </c>
      <c r="D166" s="53">
        <v>11323</v>
      </c>
      <c r="F166" s="51">
        <v>2013</v>
      </c>
      <c r="G166" s="32">
        <v>11323</v>
      </c>
    </row>
    <row r="167" spans="3:7" ht="15.75" customHeight="1">
      <c r="C167" s="3">
        <v>2012</v>
      </c>
      <c r="D167" s="53">
        <v>10202</v>
      </c>
      <c r="F167" s="51">
        <v>2012</v>
      </c>
      <c r="G167" s="32">
        <v>10202</v>
      </c>
    </row>
    <row r="168" spans="3:7" ht="15.75" customHeight="1">
      <c r="C168" s="3">
        <v>2011</v>
      </c>
      <c r="D168" s="53">
        <v>9004</v>
      </c>
      <c r="F168" s="51">
        <v>2011</v>
      </c>
      <c r="G168" s="32">
        <v>9004</v>
      </c>
    </row>
    <row r="169" spans="3:7" ht="15.75" customHeight="1">
      <c r="C169" s="3">
        <v>2010</v>
      </c>
      <c r="D169" s="53">
        <v>7005</v>
      </c>
      <c r="F169" s="51">
        <v>2010</v>
      </c>
      <c r="G169" s="32">
        <v>7005</v>
      </c>
    </row>
    <row r="170" spans="3:7" ht="15.75" customHeight="1">
      <c r="C170" s="3">
        <v>2009</v>
      </c>
      <c r="D170" s="53">
        <v>5565</v>
      </c>
      <c r="F170" s="51">
        <v>2009</v>
      </c>
      <c r="G170" s="32">
        <v>5565</v>
      </c>
    </row>
    <row r="171" spans="3:7" ht="15.75" customHeight="1"/>
    <row r="172" spans="3:7" ht="15.75" customHeight="1"/>
    <row r="173" spans="3:7" ht="15.75" customHeight="1"/>
    <row r="174" spans="3:7" ht="15.75" customHeight="1"/>
    <row r="175" spans="3:7" ht="15.75" customHeight="1"/>
    <row r="176" spans="3:7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</sheetData>
  <mergeCells count="3">
    <mergeCell ref="B1:R3"/>
    <mergeCell ref="P16:P18"/>
    <mergeCell ref="B75:R77"/>
  </mergeCells>
  <conditionalFormatting sqref="D29:D43 D157:D170">
    <cfRule type="colorScale" priority="3">
      <colorScale>
        <cfvo type="min"/>
        <cfvo type="max"/>
        <color rgb="FFFFFFFF"/>
        <color rgb="FF57BB8A"/>
      </colorScale>
    </cfRule>
  </conditionalFormatting>
  <conditionalFormatting sqref="E29:E43">
    <cfRule type="colorScale" priority="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29:G43">
    <cfRule type="colorScale" priority="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29:I34">
    <cfRule type="colorScale" priority="6">
      <colorScale>
        <cfvo type="min"/>
        <cfvo type="max"/>
        <color rgb="FFFFFFFF"/>
        <color rgb="FF57BB8A"/>
      </colorScale>
    </cfRule>
  </conditionalFormatting>
  <conditionalFormatting sqref="J29:K34">
    <cfRule type="colorScale" priority="7">
      <colorScale>
        <cfvo type="min"/>
        <cfvo type="max"/>
        <color rgb="FFFFFFFF"/>
        <color rgb="FF57BB8A"/>
      </colorScale>
    </cfRule>
  </conditionalFormatting>
  <conditionalFormatting sqref="M16:O16">
    <cfRule type="colorScale" priority="1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M18:O18">
    <cfRule type="colorScale" priority="13">
      <colorScale>
        <cfvo type="min"/>
        <cfvo type="max"/>
        <color rgb="FFFFFFFF"/>
        <color rgb="FFE67C73"/>
      </colorScale>
    </cfRule>
  </conditionalFormatting>
  <conditionalFormatting sqref="N24:Q24">
    <cfRule type="colorScale" priority="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N25:Q25">
    <cfRule type="colorScale" priority="1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N26:Q26">
    <cfRule type="colorScale" priority="1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P29:P35 U29:U35">
    <cfRule type="colorScale" priority="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P38:P45">
    <cfRule type="colorScale" priority="1">
      <colorScale>
        <cfvo type="min"/>
        <cfvo type="max"/>
        <color rgb="FFFFFFFF"/>
        <color rgb="FF57BB8A"/>
      </colorScale>
    </cfRule>
  </conditionalFormatting>
  <conditionalFormatting sqref="Q38:Q45">
    <cfRule type="colorScale" priority="2">
      <colorScale>
        <cfvo type="min"/>
        <cfvo type="max"/>
        <color rgb="FFFFFFFF"/>
        <color rgb="FF57BB8A"/>
      </colorScale>
    </cfRule>
  </conditionalFormatting>
  <hyperlinks>
    <hyperlink ref="B75" r:id="rId1" xr:uid="{00000000-0004-0000-0000-000000000000}"/>
  </hyperlinks>
  <pageMargins left="0.7" right="0.7" top="0.75" bottom="0.75" header="0" footer="0"/>
  <pageSetup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Q1113"/>
  <sheetViews>
    <sheetView showGridLines="0" tabSelected="1" workbookViewId="0"/>
  </sheetViews>
  <sheetFormatPr defaultColWidth="14.44140625" defaultRowHeight="15" customHeight="1"/>
  <cols>
    <col min="1" max="1" width="11.44140625" customWidth="1"/>
    <col min="2" max="2" width="23.6640625" customWidth="1"/>
    <col min="3" max="3" width="31.33203125" customWidth="1"/>
    <col min="4" max="4" width="23.6640625" customWidth="1"/>
    <col min="5" max="6" width="27.5546875" customWidth="1"/>
    <col min="7" max="7" width="18.6640625" customWidth="1"/>
    <col min="8" max="8" width="17.44140625" customWidth="1"/>
    <col min="9" max="9" width="18.6640625" customWidth="1"/>
  </cols>
  <sheetData>
    <row r="1" spans="1:10">
      <c r="E1" s="54"/>
    </row>
    <row r="2" spans="1:10">
      <c r="B2" s="149" t="s">
        <v>122</v>
      </c>
      <c r="C2" s="146"/>
      <c r="D2" s="146"/>
      <c r="E2" s="146"/>
      <c r="F2" s="146"/>
      <c r="G2" s="146"/>
      <c r="H2" s="146"/>
    </row>
    <row r="3" spans="1:10" ht="15" customHeight="1">
      <c r="B3" s="146"/>
      <c r="C3" s="146"/>
      <c r="D3" s="146"/>
      <c r="E3" s="146"/>
      <c r="F3" s="146"/>
      <c r="G3" s="146"/>
      <c r="H3" s="146"/>
    </row>
    <row r="4" spans="1:10">
      <c r="E4" s="54"/>
    </row>
    <row r="5" spans="1:10">
      <c r="A5" s="55" t="s">
        <v>123</v>
      </c>
      <c r="B5" s="55" t="s">
        <v>124</v>
      </c>
      <c r="C5" s="55" t="s">
        <v>91</v>
      </c>
      <c r="D5" s="55" t="s">
        <v>101</v>
      </c>
      <c r="E5" s="54"/>
    </row>
    <row r="6" spans="1:10">
      <c r="B6" s="4" t="s">
        <v>125</v>
      </c>
      <c r="C6" s="4" t="s">
        <v>126</v>
      </c>
      <c r="D6" s="4" t="s">
        <v>126</v>
      </c>
      <c r="E6" s="54"/>
    </row>
    <row r="7" spans="1:10">
      <c r="B7" s="4" t="s">
        <v>127</v>
      </c>
      <c r="C7" s="4" t="s">
        <v>128</v>
      </c>
      <c r="D7" s="4" t="s">
        <v>128</v>
      </c>
      <c r="E7" s="54"/>
    </row>
    <row r="8" spans="1:10">
      <c r="B8" s="4" t="s">
        <v>129</v>
      </c>
      <c r="C8" s="4" t="s">
        <v>130</v>
      </c>
      <c r="D8" s="4" t="s">
        <v>130</v>
      </c>
      <c r="E8" s="54"/>
      <c r="J8" s="1"/>
    </row>
    <row r="9" spans="1:10">
      <c r="B9" s="4" t="s">
        <v>131</v>
      </c>
      <c r="C9" s="4" t="s">
        <v>132</v>
      </c>
      <c r="D9" s="4" t="s">
        <v>133</v>
      </c>
      <c r="J9" s="1"/>
    </row>
    <row r="10" spans="1:10">
      <c r="J10" s="1"/>
    </row>
    <row r="11" spans="1:10">
      <c r="J11" s="1"/>
    </row>
    <row r="12" spans="1:10">
      <c r="J12" s="1"/>
    </row>
    <row r="13" spans="1:10">
      <c r="J13" s="1"/>
    </row>
    <row r="14" spans="1:10">
      <c r="A14" s="55" t="s">
        <v>134</v>
      </c>
      <c r="B14" s="55" t="s">
        <v>135</v>
      </c>
      <c r="C14" s="55" t="s">
        <v>101</v>
      </c>
      <c r="D14" s="55" t="s">
        <v>85</v>
      </c>
      <c r="E14" s="1"/>
    </row>
    <row r="15" spans="1:10">
      <c r="B15" s="56" t="s">
        <v>136</v>
      </c>
      <c r="C15" s="9">
        <v>0.22</v>
      </c>
      <c r="D15" s="9">
        <v>0.2</v>
      </c>
      <c r="E15" s="31"/>
    </row>
    <row r="16" spans="1:10">
      <c r="B16" s="56" t="s">
        <v>137</v>
      </c>
      <c r="C16" s="9">
        <v>0.32</v>
      </c>
      <c r="D16" s="9">
        <v>0.48</v>
      </c>
      <c r="E16" s="31"/>
    </row>
    <row r="17" spans="1:5">
      <c r="B17" s="56" t="s">
        <v>138</v>
      </c>
      <c r="C17" s="9">
        <v>0.68</v>
      </c>
      <c r="D17" s="57">
        <v>0.52</v>
      </c>
    </row>
    <row r="19" spans="1:5">
      <c r="A19" s="55" t="s">
        <v>139</v>
      </c>
      <c r="B19" s="55" t="s">
        <v>135</v>
      </c>
      <c r="C19" s="55" t="s">
        <v>101</v>
      </c>
      <c r="D19" s="55" t="s">
        <v>85</v>
      </c>
      <c r="E19" s="54"/>
    </row>
    <row r="20" spans="1:5">
      <c r="B20" s="56" t="s">
        <v>140</v>
      </c>
      <c r="C20" s="9">
        <v>0.67</v>
      </c>
      <c r="D20" s="9">
        <v>0.38</v>
      </c>
      <c r="E20" s="54"/>
    </row>
    <row r="21" spans="1:5">
      <c r="B21" s="56" t="s">
        <v>141</v>
      </c>
      <c r="C21" s="9">
        <v>0.18</v>
      </c>
      <c r="D21" s="9">
        <v>0.17</v>
      </c>
      <c r="E21" s="54"/>
    </row>
    <row r="22" spans="1:5">
      <c r="B22" s="56" t="s">
        <v>142</v>
      </c>
      <c r="C22" s="9">
        <v>0.15</v>
      </c>
      <c r="D22" s="57">
        <v>0.23</v>
      </c>
      <c r="E22" s="54"/>
    </row>
    <row r="23" spans="1:5">
      <c r="B23" s="4" t="s">
        <v>143</v>
      </c>
      <c r="C23" s="9">
        <v>0</v>
      </c>
      <c r="D23" s="9">
        <v>0.22</v>
      </c>
      <c r="E23" s="54"/>
    </row>
    <row r="24" spans="1:5">
      <c r="E24" s="54"/>
    </row>
    <row r="25" spans="1:5">
      <c r="E25" s="54"/>
    </row>
    <row r="26" spans="1:5">
      <c r="E26" s="54"/>
    </row>
    <row r="27" spans="1:5">
      <c r="E27" s="54"/>
    </row>
    <row r="28" spans="1:5">
      <c r="E28" s="54"/>
    </row>
    <row r="29" spans="1:5">
      <c r="E29" s="54"/>
    </row>
    <row r="30" spans="1:5">
      <c r="E30" s="54"/>
    </row>
    <row r="31" spans="1:5">
      <c r="E31" s="54"/>
    </row>
    <row r="32" spans="1:5">
      <c r="E32" s="54"/>
    </row>
    <row r="33" spans="1:6">
      <c r="A33" s="55" t="s">
        <v>144</v>
      </c>
      <c r="B33" s="55" t="s">
        <v>145</v>
      </c>
      <c r="C33" s="55" t="s">
        <v>146</v>
      </c>
      <c r="D33" s="55" t="s">
        <v>147</v>
      </c>
      <c r="E33" s="54"/>
    </row>
    <row r="34" spans="1:6">
      <c r="B34" s="56" t="s">
        <v>148</v>
      </c>
      <c r="C34" s="30">
        <v>0.192</v>
      </c>
      <c r="D34" s="4">
        <f>8433*80</f>
        <v>674640</v>
      </c>
      <c r="E34" s="54"/>
    </row>
    <row r="35" spans="1:6">
      <c r="B35" s="56" t="s">
        <v>149</v>
      </c>
      <c r="C35" s="30">
        <v>0.14000000000000001</v>
      </c>
      <c r="D35" s="4">
        <f>3772*80</f>
        <v>301760</v>
      </c>
      <c r="E35" s="54"/>
    </row>
    <row r="36" spans="1:6">
      <c r="B36" s="56" t="s">
        <v>150</v>
      </c>
      <c r="C36" s="30">
        <v>7.5999999999999998E-2</v>
      </c>
      <c r="D36" s="4">
        <f>5414*80</f>
        <v>433120</v>
      </c>
      <c r="E36" s="54"/>
    </row>
    <row r="37" spans="1:6">
      <c r="B37" s="4" t="s">
        <v>151</v>
      </c>
      <c r="C37" s="30">
        <v>5.8000000000000003E-2</v>
      </c>
      <c r="D37" s="4">
        <f>2347*80</f>
        <v>187760</v>
      </c>
      <c r="E37" s="54"/>
    </row>
    <row r="38" spans="1:6">
      <c r="B38" s="4" t="s">
        <v>152</v>
      </c>
      <c r="C38" s="30">
        <v>0.04</v>
      </c>
      <c r="D38" s="4">
        <f>444*80</f>
        <v>35520</v>
      </c>
      <c r="E38" s="54"/>
    </row>
    <row r="39" spans="1:6">
      <c r="B39" s="4" t="s">
        <v>153</v>
      </c>
      <c r="C39" s="30">
        <v>3.4000000000000002E-2</v>
      </c>
      <c r="D39" s="4">
        <f>246*80</f>
        <v>19680</v>
      </c>
      <c r="E39" s="54"/>
    </row>
    <row r="40" spans="1:6">
      <c r="B40" s="4" t="s">
        <v>154</v>
      </c>
      <c r="C40" s="30">
        <v>3.2000000000000001E-2</v>
      </c>
      <c r="D40" s="4">
        <f>69*80</f>
        <v>5520</v>
      </c>
      <c r="E40" s="54"/>
    </row>
    <row r="41" spans="1:6">
      <c r="B41" s="4" t="s">
        <v>155</v>
      </c>
      <c r="C41" s="30">
        <v>0.03</v>
      </c>
      <c r="D41" s="4">
        <f>253*80</f>
        <v>20240</v>
      </c>
      <c r="E41" s="54"/>
    </row>
    <row r="42" spans="1:6">
      <c r="E42" s="54"/>
    </row>
    <row r="43" spans="1:6">
      <c r="E43" s="54"/>
    </row>
    <row r="44" spans="1:6">
      <c r="B44" s="55" t="s">
        <v>156</v>
      </c>
      <c r="C44" s="55" t="s">
        <v>103</v>
      </c>
      <c r="D44" s="55" t="s">
        <v>94</v>
      </c>
      <c r="E44" s="55" t="s">
        <v>85</v>
      </c>
      <c r="F44" s="55" t="s">
        <v>157</v>
      </c>
    </row>
    <row r="45" spans="1:6">
      <c r="B45" s="56" t="s">
        <v>158</v>
      </c>
      <c r="C45" s="9">
        <v>0.83</v>
      </c>
      <c r="D45" s="9">
        <v>0.76</v>
      </c>
      <c r="E45" s="9">
        <v>0.65</v>
      </c>
      <c r="F45" s="9">
        <v>0.44</v>
      </c>
    </row>
    <row r="46" spans="1:6">
      <c r="B46" s="56" t="s">
        <v>159</v>
      </c>
      <c r="C46" s="9">
        <v>0.16</v>
      </c>
      <c r="D46" s="9">
        <v>0.21</v>
      </c>
      <c r="E46" s="9">
        <v>0.32</v>
      </c>
      <c r="F46" s="9">
        <v>0.47</v>
      </c>
    </row>
    <row r="47" spans="1:6">
      <c r="B47" s="56" t="s">
        <v>160</v>
      </c>
      <c r="C47" s="30">
        <v>0.01</v>
      </c>
      <c r="D47" s="9">
        <v>0.02</v>
      </c>
      <c r="E47" s="9">
        <v>0.03</v>
      </c>
      <c r="F47" s="9">
        <v>0.09</v>
      </c>
    </row>
    <row r="48" spans="1:6">
      <c r="B48" s="1"/>
      <c r="C48" s="36"/>
      <c r="E48" s="54"/>
    </row>
    <row r="49" spans="2:5">
      <c r="B49" s="1"/>
      <c r="C49" s="36"/>
      <c r="E49" s="54"/>
    </row>
    <row r="50" spans="2:5">
      <c r="B50" s="1"/>
      <c r="C50" s="36"/>
      <c r="E50" s="54"/>
    </row>
    <row r="51" spans="2:5">
      <c r="B51" s="1"/>
      <c r="C51" s="36"/>
      <c r="E51" s="54"/>
    </row>
    <row r="52" spans="2:5">
      <c r="B52" s="1"/>
      <c r="C52" s="36"/>
      <c r="E52" s="54"/>
    </row>
    <row r="53" spans="2:5">
      <c r="B53" s="1"/>
      <c r="C53" s="36"/>
      <c r="E53" s="54"/>
    </row>
    <row r="54" spans="2:5">
      <c r="B54" s="1"/>
      <c r="C54" s="36"/>
      <c r="E54" s="54"/>
    </row>
    <row r="55" spans="2:5">
      <c r="B55" s="1"/>
      <c r="C55" s="36"/>
      <c r="E55" s="54"/>
    </row>
    <row r="56" spans="2:5">
      <c r="B56" s="1"/>
      <c r="C56" s="36"/>
      <c r="E56" s="54"/>
    </row>
    <row r="57" spans="2:5">
      <c r="B57" s="1"/>
      <c r="C57" s="36"/>
      <c r="E57" s="54"/>
    </row>
    <row r="58" spans="2:5">
      <c r="B58" s="1"/>
      <c r="C58" s="36"/>
      <c r="E58" s="54"/>
    </row>
    <row r="59" spans="2:5">
      <c r="E59" s="54"/>
    </row>
    <row r="60" spans="2:5">
      <c r="E60" s="54"/>
    </row>
    <row r="61" spans="2:5">
      <c r="E61" s="54"/>
    </row>
    <row r="62" spans="2:5">
      <c r="E62" s="54"/>
    </row>
    <row r="63" spans="2:5">
      <c r="E63" s="54"/>
    </row>
    <row r="64" spans="2:5">
      <c r="E64" s="54"/>
    </row>
    <row r="65" spans="1:9">
      <c r="E65" s="54"/>
    </row>
    <row r="66" spans="1:9">
      <c r="A66" s="55" t="s">
        <v>161</v>
      </c>
      <c r="B66" s="55" t="s">
        <v>162</v>
      </c>
      <c r="C66" s="55" t="s">
        <v>163</v>
      </c>
      <c r="D66" s="55" t="s">
        <v>164</v>
      </c>
      <c r="E66" s="55" t="s">
        <v>165</v>
      </c>
      <c r="F66" s="55" t="s">
        <v>166</v>
      </c>
      <c r="G66" s="55" t="s">
        <v>167</v>
      </c>
      <c r="H66" s="55" t="s">
        <v>168</v>
      </c>
      <c r="I66" s="1"/>
    </row>
    <row r="67" spans="1:9">
      <c r="B67" s="56" t="s">
        <v>96</v>
      </c>
      <c r="C67" s="58">
        <v>20000</v>
      </c>
      <c r="D67" s="59">
        <v>20800</v>
      </c>
      <c r="E67" s="9">
        <v>0.49</v>
      </c>
      <c r="F67" s="9">
        <v>0.16</v>
      </c>
      <c r="G67" s="9">
        <v>-0.27</v>
      </c>
      <c r="H67" s="9">
        <v>-0.11</v>
      </c>
    </row>
    <row r="68" spans="1:9">
      <c r="B68" s="56" t="s">
        <v>94</v>
      </c>
      <c r="C68" s="58">
        <v>28700</v>
      </c>
      <c r="D68" s="60">
        <v>24500</v>
      </c>
      <c r="E68" s="9">
        <v>0.54</v>
      </c>
      <c r="F68" s="9">
        <v>0.26</v>
      </c>
      <c r="G68" s="9">
        <v>0.15</v>
      </c>
      <c r="H68" s="9">
        <v>0.21</v>
      </c>
    </row>
    <row r="69" spans="1:9">
      <c r="B69" s="56" t="s">
        <v>91</v>
      </c>
      <c r="C69" s="58">
        <v>40100</v>
      </c>
      <c r="D69" s="61">
        <v>29100</v>
      </c>
      <c r="E69" s="9">
        <v>0.57999999999999996</v>
      </c>
      <c r="F69" s="9">
        <v>0.12</v>
      </c>
      <c r="G69" s="9">
        <v>0.05</v>
      </c>
      <c r="H69" s="9">
        <v>0.09</v>
      </c>
    </row>
    <row r="70" spans="1:9">
      <c r="B70" s="56" t="s">
        <v>87</v>
      </c>
      <c r="C70" s="58">
        <v>45200</v>
      </c>
      <c r="D70" s="61">
        <v>30500</v>
      </c>
      <c r="E70" s="9">
        <v>0.6</v>
      </c>
      <c r="F70" s="9">
        <v>0.08</v>
      </c>
      <c r="G70" s="9">
        <v>-0.03</v>
      </c>
      <c r="H70" s="9">
        <v>0.03</v>
      </c>
    </row>
    <row r="71" spans="1:9">
      <c r="B71" s="56" t="s">
        <v>84</v>
      </c>
      <c r="C71" s="62">
        <v>68400</v>
      </c>
      <c r="D71" s="62">
        <v>35600</v>
      </c>
      <c r="E71" s="9">
        <v>0.66</v>
      </c>
      <c r="F71" s="9">
        <v>0.24</v>
      </c>
      <c r="G71" s="9">
        <v>0.09</v>
      </c>
      <c r="H71" s="9">
        <v>0.19</v>
      </c>
    </row>
    <row r="72" spans="1:9">
      <c r="B72" s="56" t="s">
        <v>169</v>
      </c>
      <c r="C72" s="62">
        <v>11600</v>
      </c>
      <c r="D72" s="62">
        <v>6300</v>
      </c>
      <c r="E72" s="9">
        <v>0.65</v>
      </c>
      <c r="F72" s="9">
        <v>0.08</v>
      </c>
      <c r="G72" s="9">
        <v>-0.06</v>
      </c>
      <c r="H72" s="9">
        <v>0.02</v>
      </c>
    </row>
    <row r="93" spans="1:9">
      <c r="A93" s="55" t="s">
        <v>170</v>
      </c>
      <c r="B93" s="55" t="s">
        <v>124</v>
      </c>
      <c r="C93" s="55" t="s">
        <v>171</v>
      </c>
      <c r="D93" s="55" t="s">
        <v>172</v>
      </c>
      <c r="E93" s="55" t="s">
        <v>173</v>
      </c>
      <c r="F93" s="55" t="s">
        <v>174</v>
      </c>
      <c r="G93" s="55" t="s">
        <v>175</v>
      </c>
      <c r="H93" s="55" t="s">
        <v>176</v>
      </c>
      <c r="I93" s="55" t="s">
        <v>177</v>
      </c>
    </row>
    <row r="94" spans="1:9">
      <c r="B94" s="62">
        <v>1</v>
      </c>
      <c r="C94" s="63" t="s">
        <v>178</v>
      </c>
      <c r="D94" s="64">
        <v>29587.599999999999</v>
      </c>
      <c r="E94" s="64">
        <v>5590.71</v>
      </c>
      <c r="F94" s="65">
        <v>6205.71</v>
      </c>
      <c r="G94" s="66">
        <f t="shared" ref="G94:G118" si="0">F94/$F$122</f>
        <v>8.5004078496154697E-2</v>
      </c>
      <c r="H94" s="9">
        <f t="shared" ref="H94:H118" si="1">F94/$F$120</f>
        <v>0.2203134518901832</v>
      </c>
      <c r="I94" s="9">
        <f t="shared" ref="I94:I118" si="2">(F94/E94)-1</f>
        <v>0.11000391721266167</v>
      </c>
    </row>
    <row r="95" spans="1:9">
      <c r="B95" s="62">
        <v>2</v>
      </c>
      <c r="C95" s="63" t="s">
        <v>179</v>
      </c>
      <c r="D95" s="64">
        <v>28876.54</v>
      </c>
      <c r="E95" s="64">
        <v>4851.18</v>
      </c>
      <c r="F95" s="65">
        <v>5990.1</v>
      </c>
      <c r="G95" s="66">
        <f t="shared" si="0"/>
        <v>8.2050713069063225E-2</v>
      </c>
      <c r="H95" s="9">
        <f t="shared" si="1"/>
        <v>0.21265892350228846</v>
      </c>
      <c r="I95" s="9">
        <f t="shared" si="2"/>
        <v>0.23477174625555031</v>
      </c>
    </row>
    <row r="96" spans="1:9">
      <c r="B96" s="62">
        <v>3</v>
      </c>
      <c r="C96" s="63" t="s">
        <v>180</v>
      </c>
      <c r="D96" s="64">
        <v>16921.849999999999</v>
      </c>
      <c r="E96" s="64">
        <v>3183.99</v>
      </c>
      <c r="F96" s="65">
        <v>3051.23</v>
      </c>
      <c r="G96" s="66">
        <f t="shared" si="0"/>
        <v>4.1794894448793467E-2</v>
      </c>
      <c r="H96" s="9">
        <f t="shared" si="1"/>
        <v>0.10832394904223429</v>
      </c>
      <c r="I96" s="9">
        <f t="shared" si="2"/>
        <v>-4.1696110854619439E-2</v>
      </c>
    </row>
    <row r="97" spans="2:9">
      <c r="B97" s="62">
        <v>4</v>
      </c>
      <c r="C97" s="63" t="s">
        <v>181</v>
      </c>
      <c r="D97" s="64">
        <v>10736.98</v>
      </c>
      <c r="E97" s="64">
        <v>2916.2</v>
      </c>
      <c r="F97" s="65">
        <v>2156.58</v>
      </c>
      <c r="G97" s="66">
        <f t="shared" si="0"/>
        <v>2.9540229176554706E-2</v>
      </c>
      <c r="H97" s="9">
        <f t="shared" si="1"/>
        <v>7.6562324710199359E-2</v>
      </c>
      <c r="I97" s="9">
        <f t="shared" si="2"/>
        <v>-0.26048282010836021</v>
      </c>
    </row>
    <row r="98" spans="2:9">
      <c r="B98" s="62">
        <v>5</v>
      </c>
      <c r="C98" s="63" t="s">
        <v>182</v>
      </c>
      <c r="D98" s="64">
        <v>8959.49</v>
      </c>
      <c r="E98" s="64">
        <v>1483.98</v>
      </c>
      <c r="F98" s="65">
        <v>1853.46</v>
      </c>
      <c r="G98" s="66">
        <f t="shared" si="0"/>
        <v>2.5388176265001571E-2</v>
      </c>
      <c r="H98" s="9">
        <f t="shared" si="1"/>
        <v>6.580103977472021E-2</v>
      </c>
      <c r="I98" s="9">
        <f t="shared" si="2"/>
        <v>0.24897909675332563</v>
      </c>
    </row>
    <row r="99" spans="2:9">
      <c r="B99" s="62">
        <v>6</v>
      </c>
      <c r="C99" s="63" t="s">
        <v>183</v>
      </c>
      <c r="D99" s="64">
        <v>7672.22</v>
      </c>
      <c r="E99" s="64">
        <v>1333.93</v>
      </c>
      <c r="F99" s="65">
        <v>1661.46</v>
      </c>
      <c r="G99" s="66">
        <f t="shared" si="0"/>
        <v>2.2758214009069258E-2</v>
      </c>
      <c r="H99" s="9">
        <f t="shared" si="1"/>
        <v>5.8984707274020831E-2</v>
      </c>
      <c r="I99" s="9">
        <f t="shared" si="2"/>
        <v>0.24553762191419337</v>
      </c>
    </row>
    <row r="100" spans="2:9">
      <c r="B100" s="62">
        <v>7</v>
      </c>
      <c r="C100" s="63" t="s">
        <v>184</v>
      </c>
      <c r="D100" s="64">
        <v>8539.08</v>
      </c>
      <c r="E100" s="64">
        <v>1288.1500000000001</v>
      </c>
      <c r="F100" s="65">
        <v>1618.21</v>
      </c>
      <c r="G100" s="66">
        <f t="shared" si="0"/>
        <v>2.216578761548034E-2</v>
      </c>
      <c r="H100" s="9">
        <f t="shared" si="1"/>
        <v>5.7449257374774743E-2</v>
      </c>
      <c r="I100" s="9">
        <f t="shared" si="2"/>
        <v>0.25622792376664205</v>
      </c>
    </row>
    <row r="101" spans="2:9">
      <c r="B101" s="62">
        <v>8</v>
      </c>
      <c r="C101" s="63" t="s">
        <v>185</v>
      </c>
      <c r="D101" s="64">
        <v>7668.67</v>
      </c>
      <c r="E101" s="64">
        <v>1219.83</v>
      </c>
      <c r="F101" s="65">
        <v>1424.94</v>
      </c>
      <c r="G101" s="66">
        <f t="shared" si="0"/>
        <v>1.9518429255042644E-2</v>
      </c>
      <c r="H101" s="9">
        <f t="shared" si="1"/>
        <v>5.0587837674721775E-2</v>
      </c>
      <c r="I101" s="9">
        <f t="shared" si="2"/>
        <v>0.16814638105309765</v>
      </c>
    </row>
    <row r="102" spans="2:9">
      <c r="B102" s="62">
        <v>9</v>
      </c>
      <c r="C102" s="63" t="s">
        <v>186</v>
      </c>
      <c r="D102" s="64">
        <v>2717.17</v>
      </c>
      <c r="E102" s="64">
        <v>500.7</v>
      </c>
      <c r="F102" s="65">
        <v>735.95</v>
      </c>
      <c r="G102" s="66">
        <f t="shared" si="0"/>
        <v>1.0080837095069711E-2</v>
      </c>
      <c r="H102" s="9">
        <f t="shared" si="1"/>
        <v>2.6127499499425583E-2</v>
      </c>
      <c r="I102" s="9">
        <f t="shared" si="2"/>
        <v>0.46984222089075312</v>
      </c>
    </row>
    <row r="103" spans="2:9">
      <c r="B103" s="62">
        <v>10</v>
      </c>
      <c r="C103" s="63" t="s">
        <v>187</v>
      </c>
      <c r="D103" s="64">
        <v>3118.01</v>
      </c>
      <c r="E103" s="64">
        <v>625.72</v>
      </c>
      <c r="F103" s="65">
        <v>674.77</v>
      </c>
      <c r="G103" s="66">
        <f t="shared" si="0"/>
        <v>9.2428105803929461E-3</v>
      </c>
      <c r="H103" s="9">
        <f t="shared" si="1"/>
        <v>2.3955503549463141E-2</v>
      </c>
      <c r="I103" s="9">
        <f t="shared" si="2"/>
        <v>7.8389695071277909E-2</v>
      </c>
    </row>
    <row r="104" spans="2:9">
      <c r="B104" s="62">
        <v>11</v>
      </c>
      <c r="C104" s="63" t="s">
        <v>188</v>
      </c>
      <c r="D104" s="64">
        <v>3219.29</v>
      </c>
      <c r="E104" s="64">
        <v>497.7</v>
      </c>
      <c r="F104" s="65">
        <v>619.16</v>
      </c>
      <c r="G104" s="66">
        <f t="shared" si="0"/>
        <v>8.4810803665783842E-3</v>
      </c>
      <c r="H104" s="9">
        <f t="shared" si="1"/>
        <v>2.1981252245484535E-2</v>
      </c>
      <c r="I104" s="9">
        <f t="shared" si="2"/>
        <v>0.24404259594133015</v>
      </c>
    </row>
    <row r="105" spans="2:9">
      <c r="B105" s="62">
        <v>12</v>
      </c>
      <c r="C105" s="63" t="s">
        <v>189</v>
      </c>
      <c r="D105" s="64">
        <v>3682.01</v>
      </c>
      <c r="E105" s="64">
        <v>615.67999999999995</v>
      </c>
      <c r="F105" s="65">
        <v>611.07000000000005</v>
      </c>
      <c r="G105" s="66">
        <f t="shared" si="0"/>
        <v>8.3702658111070704E-3</v>
      </c>
      <c r="H105" s="9">
        <f t="shared" si="1"/>
        <v>2.1694043235429027E-2</v>
      </c>
      <c r="I105" s="9">
        <f t="shared" si="2"/>
        <v>-7.4876559251557673E-3</v>
      </c>
    </row>
    <row r="106" spans="2:9">
      <c r="B106" s="62">
        <v>13</v>
      </c>
      <c r="C106" s="63" t="s">
        <v>190</v>
      </c>
      <c r="D106" s="64">
        <v>1160.4000000000001</v>
      </c>
      <c r="E106" s="64">
        <v>209.27</v>
      </c>
      <c r="F106" s="65">
        <v>495.53</v>
      </c>
      <c r="G106" s="66">
        <f t="shared" si="0"/>
        <v>6.7876312327194693E-3</v>
      </c>
      <c r="H106" s="9">
        <f t="shared" si="1"/>
        <v>1.7592173146206071E-2</v>
      </c>
      <c r="I106" s="9">
        <f t="shared" si="2"/>
        <v>1.3678979309026613</v>
      </c>
    </row>
    <row r="107" spans="2:9">
      <c r="B107" s="62">
        <v>14</v>
      </c>
      <c r="C107" s="63" t="s">
        <v>191</v>
      </c>
      <c r="D107" s="64">
        <v>1125.5</v>
      </c>
      <c r="E107" s="64">
        <v>250.34</v>
      </c>
      <c r="F107" s="65">
        <v>266.49</v>
      </c>
      <c r="G107" s="66">
        <f t="shared" si="0"/>
        <v>3.65030542491355E-3</v>
      </c>
      <c r="H107" s="9">
        <f t="shared" si="1"/>
        <v>9.4608565005800983E-3</v>
      </c>
      <c r="I107" s="9">
        <f t="shared" si="2"/>
        <v>6.4512263321882202E-2</v>
      </c>
    </row>
    <row r="108" spans="2:9">
      <c r="B108" s="62">
        <v>15</v>
      </c>
      <c r="C108" s="63" t="s">
        <v>192</v>
      </c>
      <c r="D108" s="64">
        <v>1016.91</v>
      </c>
      <c r="E108" s="64">
        <v>195.45</v>
      </c>
      <c r="F108" s="65">
        <v>167.81</v>
      </c>
      <c r="G108" s="66">
        <f t="shared" si="0"/>
        <v>2.2986144071250061E-3</v>
      </c>
      <c r="H108" s="9">
        <f t="shared" si="1"/>
        <v>5.9575456090748113E-3</v>
      </c>
      <c r="I108" s="9">
        <f t="shared" si="2"/>
        <v>-0.14141724226144792</v>
      </c>
    </row>
    <row r="109" spans="2:9">
      <c r="B109" s="62">
        <v>16</v>
      </c>
      <c r="C109" s="63" t="s">
        <v>193</v>
      </c>
      <c r="D109" s="64">
        <v>911.4</v>
      </c>
      <c r="E109" s="64">
        <v>141.68</v>
      </c>
      <c r="F109" s="65">
        <v>166.23</v>
      </c>
      <c r="G109" s="66">
        <f t="shared" si="0"/>
        <v>2.2769720093938962E-3</v>
      </c>
      <c r="H109" s="9">
        <f t="shared" si="1"/>
        <v>5.9014528728711388E-3</v>
      </c>
      <c r="I109" s="9">
        <f t="shared" si="2"/>
        <v>0.17327780914737434</v>
      </c>
    </row>
    <row r="110" spans="2:9">
      <c r="B110" s="62">
        <v>17</v>
      </c>
      <c r="C110" s="63" t="s">
        <v>194</v>
      </c>
      <c r="D110" s="64">
        <v>697.09</v>
      </c>
      <c r="E110" s="65">
        <v>220.99</v>
      </c>
      <c r="F110" s="67">
        <v>125.83</v>
      </c>
      <c r="G110" s="66">
        <f t="shared" si="0"/>
        <v>1.7235841180414724E-3</v>
      </c>
      <c r="H110" s="9">
        <f t="shared" si="1"/>
        <v>4.4671829091823103E-3</v>
      </c>
      <c r="I110" s="9">
        <f t="shared" si="2"/>
        <v>-0.43060771980632606</v>
      </c>
    </row>
    <row r="111" spans="2:9">
      <c r="B111" s="62">
        <v>18</v>
      </c>
      <c r="C111" s="63" t="s">
        <v>195</v>
      </c>
      <c r="D111" s="64">
        <v>343.95</v>
      </c>
      <c r="E111" s="64">
        <v>56.63</v>
      </c>
      <c r="F111" s="65">
        <v>88.28</v>
      </c>
      <c r="G111" s="66">
        <f t="shared" si="0"/>
        <v>1.2092347289255438E-3</v>
      </c>
      <c r="H111" s="9">
        <f t="shared" si="1"/>
        <v>3.1340928810507378E-3</v>
      </c>
      <c r="I111" s="9">
        <f t="shared" si="2"/>
        <v>0.55889104714815474</v>
      </c>
    </row>
    <row r="112" spans="2:9">
      <c r="B112" s="62">
        <v>19</v>
      </c>
      <c r="C112" s="63" t="s">
        <v>196</v>
      </c>
      <c r="D112" s="64">
        <v>698.9</v>
      </c>
      <c r="E112" s="64">
        <v>163.91</v>
      </c>
      <c r="F112" s="65">
        <v>74.55</v>
      </c>
      <c r="G112" s="66">
        <f t="shared" si="0"/>
        <v>1.0211650321862175E-3</v>
      </c>
      <c r="H112" s="9">
        <f t="shared" si="1"/>
        <v>2.6466541037871829E-3</v>
      </c>
      <c r="I112" s="9">
        <f t="shared" si="2"/>
        <v>-0.54517723140747965</v>
      </c>
    </row>
    <row r="113" spans="2:9">
      <c r="B113" s="62">
        <v>20</v>
      </c>
      <c r="C113" s="63" t="s">
        <v>197</v>
      </c>
      <c r="D113" s="64">
        <v>543.69000000000005</v>
      </c>
      <c r="E113" s="64">
        <v>76.510000000000005</v>
      </c>
      <c r="F113" s="65">
        <v>70.31</v>
      </c>
      <c r="G113" s="66">
        <f t="shared" si="0"/>
        <v>9.6308669903437914E-4</v>
      </c>
      <c r="H113" s="9">
        <f t="shared" si="1"/>
        <v>2.496126761063405E-3</v>
      </c>
      <c r="I113" s="9">
        <f t="shared" si="2"/>
        <v>-8.1035158802770901E-2</v>
      </c>
    </row>
    <row r="114" spans="2:9">
      <c r="B114" s="62">
        <v>21</v>
      </c>
      <c r="C114" s="63" t="s">
        <v>198</v>
      </c>
      <c r="D114" s="64">
        <v>11.45</v>
      </c>
      <c r="E114" s="64">
        <v>0.68</v>
      </c>
      <c r="F114" s="65">
        <v>12.92</v>
      </c>
      <c r="G114" s="66">
        <f t="shared" si="0"/>
        <v>1.7697454347211176E-4</v>
      </c>
      <c r="H114" s="9">
        <f t="shared" si="1"/>
        <v>4.5868237452622939E-4</v>
      </c>
      <c r="I114" s="9">
        <f t="shared" si="2"/>
        <v>18</v>
      </c>
    </row>
    <row r="115" spans="2:9">
      <c r="B115" s="62">
        <v>22</v>
      </c>
      <c r="C115" s="63" t="s">
        <v>199</v>
      </c>
      <c r="D115" s="68"/>
      <c r="E115" s="65">
        <v>0</v>
      </c>
      <c r="F115" s="65">
        <v>1.9</v>
      </c>
      <c r="G115" s="66">
        <f t="shared" si="0"/>
        <v>2.6025668157663494E-5</v>
      </c>
      <c r="H115" s="9">
        <f t="shared" si="1"/>
        <v>6.7453290371504327E-5</v>
      </c>
      <c r="I115" s="9" t="e">
        <f t="shared" si="2"/>
        <v>#DIV/0!</v>
      </c>
    </row>
    <row r="116" spans="2:9">
      <c r="B116" s="62">
        <v>23</v>
      </c>
      <c r="C116" s="63" t="s">
        <v>200</v>
      </c>
      <c r="D116" s="68"/>
      <c r="E116" s="64">
        <v>0</v>
      </c>
      <c r="F116" s="65">
        <v>0.02</v>
      </c>
      <c r="G116" s="66">
        <f t="shared" si="0"/>
        <v>2.7395440165961576E-7</v>
      </c>
      <c r="H116" s="9">
        <f t="shared" si="1"/>
        <v>7.1003463548951923E-7</v>
      </c>
      <c r="I116" s="9" t="e">
        <f t="shared" si="2"/>
        <v>#DIV/0!</v>
      </c>
    </row>
    <row r="117" spans="2:9">
      <c r="B117" s="62">
        <v>24</v>
      </c>
      <c r="C117" s="63" t="s">
        <v>201</v>
      </c>
      <c r="D117" s="64">
        <v>0</v>
      </c>
      <c r="E117" s="68">
        <v>0</v>
      </c>
      <c r="F117" s="68">
        <v>0</v>
      </c>
      <c r="G117" s="66">
        <f t="shared" si="0"/>
        <v>0</v>
      </c>
      <c r="H117" s="9">
        <f t="shared" si="1"/>
        <v>0</v>
      </c>
      <c r="I117" s="9" t="e">
        <f t="shared" si="2"/>
        <v>#DIV/0!</v>
      </c>
    </row>
    <row r="118" spans="2:9">
      <c r="B118" s="62">
        <v>25</v>
      </c>
      <c r="C118" s="63" t="s">
        <v>202</v>
      </c>
      <c r="D118" s="64">
        <v>435.65</v>
      </c>
      <c r="E118" s="64">
        <v>173.41</v>
      </c>
      <c r="F118" s="65"/>
      <c r="G118" s="66">
        <f t="shared" si="0"/>
        <v>0</v>
      </c>
      <c r="H118" s="9">
        <f t="shared" si="1"/>
        <v>0</v>
      </c>
      <c r="I118" s="9">
        <f t="shared" si="2"/>
        <v>-1</v>
      </c>
    </row>
    <row r="119" spans="2:9">
      <c r="B119" s="69"/>
      <c r="C119" s="69"/>
      <c r="D119" s="70"/>
      <c r="E119" s="70"/>
      <c r="F119" s="70"/>
      <c r="G119" s="71"/>
      <c r="I119" s="31"/>
    </row>
    <row r="120" spans="2:9">
      <c r="B120" s="62"/>
      <c r="C120" s="72" t="s">
        <v>203</v>
      </c>
      <c r="D120" s="73">
        <v>138643.85</v>
      </c>
      <c r="E120" s="73">
        <v>25473.53</v>
      </c>
      <c r="F120" s="74">
        <v>28167.64</v>
      </c>
      <c r="G120" s="75">
        <f t="shared" ref="G120:G122" si="3">F120/$F$122</f>
        <v>0.38583244811817291</v>
      </c>
      <c r="H120" s="76">
        <f>F120/$F$120</f>
        <v>1</v>
      </c>
      <c r="I120" s="76">
        <f t="shared" ref="I120:I122" si="4">(F120/E120)-1</f>
        <v>0.10576115677725073</v>
      </c>
    </row>
    <row r="121" spans="2:9">
      <c r="B121" s="62"/>
      <c r="C121" s="72" t="s">
        <v>204</v>
      </c>
      <c r="D121" s="73">
        <v>231899.17</v>
      </c>
      <c r="E121" s="73">
        <v>48201</v>
      </c>
      <c r="F121" s="74">
        <v>44837.2</v>
      </c>
      <c r="G121" s="75">
        <f t="shared" si="3"/>
        <v>0.61416741490462612</v>
      </c>
      <c r="H121" s="77"/>
      <c r="I121" s="76">
        <f t="shared" si="4"/>
        <v>-6.9786933881039848E-2</v>
      </c>
    </row>
    <row r="122" spans="2:9">
      <c r="B122" s="62"/>
      <c r="C122" s="72" t="s">
        <v>205</v>
      </c>
      <c r="D122" s="73">
        <v>370543.02</v>
      </c>
      <c r="E122" s="73">
        <v>73674.53</v>
      </c>
      <c r="F122" s="74">
        <v>73004.850000000006</v>
      </c>
      <c r="G122" s="75">
        <f t="shared" si="3"/>
        <v>1</v>
      </c>
      <c r="H122" s="77"/>
      <c r="I122" s="76">
        <f t="shared" si="4"/>
        <v>-9.0897084786287774E-3</v>
      </c>
    </row>
    <row r="123" spans="2:9">
      <c r="B123" s="69"/>
      <c r="C123" s="69"/>
      <c r="D123" s="69"/>
      <c r="E123" s="69"/>
      <c r="F123" s="69"/>
      <c r="G123" s="69"/>
    </row>
    <row r="124" spans="2:9">
      <c r="B124" s="69"/>
      <c r="E124" s="69"/>
      <c r="F124" s="69"/>
      <c r="G124" s="69"/>
    </row>
    <row r="125" spans="2:9">
      <c r="B125" s="69"/>
      <c r="E125" s="69"/>
      <c r="F125" s="69"/>
      <c r="G125" s="69"/>
    </row>
    <row r="126" spans="2:9">
      <c r="B126" s="69"/>
      <c r="E126" s="69"/>
      <c r="F126" s="69"/>
      <c r="G126" s="69"/>
    </row>
    <row r="127" spans="2:9">
      <c r="B127" s="69"/>
      <c r="E127" s="69"/>
      <c r="F127" s="69"/>
      <c r="G127" s="69"/>
    </row>
    <row r="128" spans="2:9">
      <c r="B128" s="69"/>
      <c r="E128" s="69"/>
      <c r="F128" s="69"/>
      <c r="G128" s="69"/>
    </row>
    <row r="129" spans="2:7">
      <c r="B129" s="69"/>
      <c r="E129" s="69"/>
      <c r="F129" s="69"/>
      <c r="G129" s="69"/>
    </row>
    <row r="130" spans="2:7">
      <c r="B130" s="69"/>
      <c r="E130" s="69"/>
      <c r="F130" s="69"/>
      <c r="G130" s="69"/>
    </row>
    <row r="131" spans="2:7">
      <c r="B131" s="69"/>
      <c r="E131" s="69"/>
      <c r="F131" s="69"/>
      <c r="G131" s="69"/>
    </row>
    <row r="132" spans="2:7">
      <c r="B132" s="69"/>
      <c r="E132" s="69"/>
      <c r="F132" s="69"/>
      <c r="G132" s="69"/>
    </row>
    <row r="133" spans="2:7">
      <c r="B133" s="69"/>
      <c r="E133" s="69"/>
      <c r="F133" s="69"/>
      <c r="G133" s="69"/>
    </row>
    <row r="134" spans="2:7">
      <c r="B134" s="69"/>
      <c r="E134" s="69"/>
      <c r="F134" s="69"/>
      <c r="G134" s="69"/>
    </row>
    <row r="135" spans="2:7">
      <c r="B135" s="69"/>
      <c r="E135" s="69"/>
      <c r="F135" s="69"/>
      <c r="G135" s="69"/>
    </row>
    <row r="136" spans="2:7">
      <c r="B136" s="69"/>
      <c r="E136" s="69"/>
      <c r="F136" s="69"/>
      <c r="G136" s="69"/>
    </row>
    <row r="137" spans="2:7">
      <c r="B137" s="69"/>
      <c r="E137" s="69"/>
      <c r="F137" s="69"/>
      <c r="G137" s="69"/>
    </row>
    <row r="138" spans="2:7">
      <c r="B138" s="69"/>
      <c r="E138" s="69"/>
      <c r="F138" s="69"/>
      <c r="G138" s="69"/>
    </row>
    <row r="139" spans="2:7">
      <c r="B139" s="69"/>
      <c r="E139" s="69"/>
      <c r="F139" s="69"/>
      <c r="G139" s="69"/>
    </row>
    <row r="140" spans="2:7">
      <c r="B140" s="69"/>
      <c r="C140" s="55" t="s">
        <v>171</v>
      </c>
      <c r="D140" s="55" t="s">
        <v>172</v>
      </c>
      <c r="E140" s="69"/>
      <c r="F140" s="69"/>
      <c r="G140" s="69"/>
    </row>
    <row r="141" spans="2:7">
      <c r="B141" s="69"/>
      <c r="C141" s="63" t="s">
        <v>178</v>
      </c>
      <c r="D141" s="64">
        <v>29587.599999999999</v>
      </c>
      <c r="E141" s="69"/>
      <c r="F141" s="69"/>
      <c r="G141" s="69"/>
    </row>
    <row r="142" spans="2:7">
      <c r="B142" s="69"/>
      <c r="C142" s="63" t="s">
        <v>179</v>
      </c>
      <c r="D142" s="64">
        <v>28876.54</v>
      </c>
      <c r="E142" s="69"/>
      <c r="F142" s="69"/>
      <c r="G142" s="69"/>
    </row>
    <row r="143" spans="2:7">
      <c r="B143" s="69"/>
      <c r="C143" s="63" t="s">
        <v>180</v>
      </c>
      <c r="D143" s="64">
        <v>16921.849999999999</v>
      </c>
      <c r="E143" s="69"/>
      <c r="F143" s="69"/>
      <c r="G143" s="69"/>
    </row>
    <row r="144" spans="2:7">
      <c r="B144" s="69"/>
      <c r="C144" s="63" t="s">
        <v>181</v>
      </c>
      <c r="D144" s="64">
        <v>10736.98</v>
      </c>
      <c r="E144" s="69"/>
      <c r="F144" s="69"/>
      <c r="G144" s="69"/>
    </row>
    <row r="145" spans="1:17">
      <c r="B145" s="69"/>
      <c r="C145" s="63" t="s">
        <v>182</v>
      </c>
      <c r="D145" s="64">
        <v>8959.49</v>
      </c>
      <c r="E145" s="69"/>
      <c r="F145" s="69"/>
      <c r="G145" s="69"/>
    </row>
    <row r="146" spans="1:17">
      <c r="B146" s="69"/>
      <c r="C146" s="63" t="s">
        <v>183</v>
      </c>
      <c r="D146" s="64">
        <v>7672.22</v>
      </c>
      <c r="E146" s="69"/>
      <c r="F146" s="69"/>
      <c r="G146" s="69"/>
    </row>
    <row r="147" spans="1:17">
      <c r="B147" s="69"/>
      <c r="C147" s="63" t="s">
        <v>184</v>
      </c>
      <c r="D147" s="64">
        <v>8539.08</v>
      </c>
      <c r="E147" s="69"/>
      <c r="F147" s="69"/>
      <c r="G147" s="69"/>
    </row>
    <row r="148" spans="1:17">
      <c r="B148" s="69"/>
      <c r="C148" s="69" t="s">
        <v>143</v>
      </c>
      <c r="D148" s="70">
        <f>D120- SUM(D141:D147)</f>
        <v>27350.090000000011</v>
      </c>
      <c r="E148" s="69"/>
      <c r="F148" s="69"/>
      <c r="G148" s="69"/>
    </row>
    <row r="149" spans="1:17">
      <c r="B149" s="69"/>
      <c r="E149" s="69"/>
      <c r="F149" s="69"/>
      <c r="G149" s="69"/>
    </row>
    <row r="150" spans="1:17">
      <c r="B150" s="69"/>
      <c r="E150" s="69"/>
      <c r="F150" s="69"/>
      <c r="G150" s="69"/>
    </row>
    <row r="151" spans="1:17">
      <c r="B151" s="69"/>
      <c r="E151" s="69"/>
      <c r="F151" s="69"/>
      <c r="G151" s="69"/>
    </row>
    <row r="152" spans="1:17">
      <c r="B152" s="69"/>
      <c r="E152" s="69"/>
      <c r="F152" s="69"/>
      <c r="G152" s="69"/>
    </row>
    <row r="153" spans="1:17">
      <c r="B153" s="69"/>
      <c r="E153" s="69"/>
      <c r="F153" s="69"/>
      <c r="G153" s="69"/>
    </row>
    <row r="154" spans="1:17">
      <c r="B154" s="69"/>
      <c r="C154" s="69"/>
      <c r="D154" s="69"/>
      <c r="E154" s="69"/>
      <c r="F154" s="69"/>
      <c r="G154" s="69"/>
    </row>
    <row r="155" spans="1:17">
      <c r="B155" s="69"/>
      <c r="C155" s="69"/>
      <c r="D155" s="69"/>
      <c r="E155" s="69"/>
      <c r="F155" s="69"/>
      <c r="G155" s="69"/>
    </row>
    <row r="156" spans="1:17">
      <c r="A156" s="78" t="s">
        <v>206</v>
      </c>
      <c r="B156" s="79" t="s">
        <v>207</v>
      </c>
      <c r="C156" s="79" t="s">
        <v>208</v>
      </c>
      <c r="D156" s="79" t="s">
        <v>209</v>
      </c>
      <c r="E156" s="79" t="s">
        <v>40</v>
      </c>
      <c r="F156" s="79" t="s">
        <v>210</v>
      </c>
      <c r="G156" s="79" t="s">
        <v>6</v>
      </c>
      <c r="H156" s="79" t="s">
        <v>211</v>
      </c>
      <c r="I156" s="79" t="s">
        <v>212</v>
      </c>
      <c r="J156" s="79" t="s">
        <v>15</v>
      </c>
      <c r="K156" s="79" t="s">
        <v>29</v>
      </c>
      <c r="L156" s="79" t="s">
        <v>213</v>
      </c>
      <c r="M156" s="79" t="s">
        <v>7</v>
      </c>
      <c r="N156" s="79" t="s">
        <v>214</v>
      </c>
      <c r="O156" s="79" t="s">
        <v>215</v>
      </c>
      <c r="P156" s="79" t="s">
        <v>216</v>
      </c>
      <c r="Q156" s="79" t="s">
        <v>54</v>
      </c>
    </row>
    <row r="157" spans="1:17">
      <c r="B157" s="80">
        <v>540777</v>
      </c>
      <c r="C157" s="81" t="s">
        <v>17</v>
      </c>
      <c r="D157" s="65">
        <f ca="1">IFERROR(__xludf.DUMMYFUNCTION("GOOGLEFINANCE(C157,""MARKETCAP"")/10000000"),139145.2872)</f>
        <v>139145.28719999999</v>
      </c>
      <c r="E157" s="62">
        <v>57533</v>
      </c>
      <c r="F157" s="62">
        <v>70706</v>
      </c>
      <c r="G157" s="4">
        <v>1360</v>
      </c>
      <c r="H157" s="4">
        <v>2113</v>
      </c>
      <c r="I157" s="4">
        <v>13285</v>
      </c>
      <c r="J157" s="4">
        <v>238782</v>
      </c>
      <c r="K157" s="33">
        <v>203</v>
      </c>
      <c r="L157" s="33">
        <v>19.7</v>
      </c>
      <c r="M157" s="35">
        <v>6.38</v>
      </c>
      <c r="N157" s="4">
        <v>52.3</v>
      </c>
      <c r="O157" s="4">
        <v>0.95</v>
      </c>
      <c r="P157" s="30">
        <f t="shared" ref="P157:P161" si="5">G157/I157</f>
        <v>0.10237109522017313</v>
      </c>
      <c r="Q157" s="36">
        <f t="shared" ref="Q157:Q161" si="6">G157/E157</f>
        <v>2.363860740792241E-2</v>
      </c>
    </row>
    <row r="158" spans="1:17">
      <c r="B158" s="80">
        <v>540133</v>
      </c>
      <c r="C158" s="81" t="s">
        <v>217</v>
      </c>
      <c r="D158" s="65">
        <f ca="1">IFERROR(__xludf.DUMMYFUNCTION("GOOGLEFINANCE(C158,""MARKETCAP"")/10000000"),79275.265243)</f>
        <v>79275.265243000002</v>
      </c>
      <c r="E158" s="62">
        <v>39933</v>
      </c>
      <c r="F158" s="62">
        <v>50478</v>
      </c>
      <c r="G158" s="4">
        <v>811</v>
      </c>
      <c r="H158" s="4">
        <v>1437</v>
      </c>
      <c r="I158" s="4">
        <v>7560</v>
      </c>
      <c r="J158" s="4">
        <v>238108</v>
      </c>
      <c r="K158" s="33">
        <v>204.5</v>
      </c>
      <c r="L158" s="33">
        <v>14.3</v>
      </c>
      <c r="M158" s="35">
        <v>5.64</v>
      </c>
      <c r="N158" s="4">
        <v>54.4</v>
      </c>
      <c r="O158" s="4">
        <v>0.81</v>
      </c>
      <c r="P158" s="30">
        <f t="shared" si="5"/>
        <v>0.10727513227513227</v>
      </c>
      <c r="Q158" s="36">
        <f t="shared" si="6"/>
        <v>2.0309017604487518E-2</v>
      </c>
    </row>
    <row r="159" spans="1:17">
      <c r="B159" s="80">
        <v>543526</v>
      </c>
      <c r="C159" s="81" t="s">
        <v>218</v>
      </c>
      <c r="D159" s="65">
        <f ca="1">IFERROR(__xludf.DUMMYFUNCTION("GOOGLEFINANCE(C159,""MARKETCAP"")/10000000"),402363.8706603)</f>
        <v>402363.87066030002</v>
      </c>
      <c r="E159" s="62">
        <v>474668</v>
      </c>
      <c r="F159" s="62">
        <v>788173</v>
      </c>
      <c r="G159" s="4">
        <v>36397</v>
      </c>
      <c r="H159" s="4">
        <v>6325</v>
      </c>
      <c r="I159" s="4">
        <v>4043</v>
      </c>
      <c r="J159" s="4">
        <v>3926044</v>
      </c>
      <c r="K159" s="33">
        <v>187</v>
      </c>
      <c r="L159" s="33">
        <v>15.53</v>
      </c>
      <c r="M159" s="35">
        <v>57.55</v>
      </c>
      <c r="N159" s="4">
        <v>61.8</v>
      </c>
      <c r="O159" s="4">
        <v>0.92</v>
      </c>
      <c r="P159" s="30">
        <f t="shared" si="5"/>
        <v>9.0024734108335398</v>
      </c>
      <c r="Q159" s="36">
        <f t="shared" si="6"/>
        <v>7.667885764365831E-2</v>
      </c>
    </row>
    <row r="160" spans="1:17">
      <c r="B160" s="80">
        <v>500271</v>
      </c>
      <c r="C160" s="81" t="s">
        <v>219</v>
      </c>
      <c r="D160" s="65">
        <f ca="1">IFERROR(__xludf.DUMMYFUNCTION("GOOGLEFINANCE(C160,""MARKETCAP"")/10000000"),27683.38)</f>
        <v>27683.38</v>
      </c>
      <c r="E160" s="62">
        <v>22414</v>
      </c>
      <c r="F160" s="62">
        <v>31075</v>
      </c>
      <c r="G160" s="4">
        <v>417</v>
      </c>
      <c r="H160" s="4">
        <v>1919</v>
      </c>
      <c r="I160" s="4">
        <v>1276</v>
      </c>
      <c r="J160" s="4">
        <v>107510</v>
      </c>
      <c r="K160" s="33">
        <v>201</v>
      </c>
      <c r="L160" s="33">
        <v>13.5</v>
      </c>
      <c r="M160" s="35">
        <v>2.97</v>
      </c>
      <c r="N160" s="4">
        <v>52.9</v>
      </c>
      <c r="O160" s="4"/>
      <c r="P160" s="30">
        <f t="shared" si="5"/>
        <v>0.32680250783699061</v>
      </c>
      <c r="Q160" s="36">
        <f t="shared" si="6"/>
        <v>1.8604443651289371E-2</v>
      </c>
    </row>
    <row r="161" spans="1:17">
      <c r="B161" s="80">
        <v>540719</v>
      </c>
      <c r="C161" s="81" t="s">
        <v>220</v>
      </c>
      <c r="D161" s="65">
        <f ca="1">IFERROR(__xludf.DUMMYFUNCTION("GOOGLEFINANCE(C161,""MARKETCAP"")/10000000"),129338.3370289)</f>
        <v>129338.3370289</v>
      </c>
      <c r="E161" s="62">
        <v>67316</v>
      </c>
      <c r="F161" s="62">
        <v>81598</v>
      </c>
      <c r="G161" s="4">
        <v>1721</v>
      </c>
      <c r="H161" s="4">
        <v>1001</v>
      </c>
      <c r="I161" s="4">
        <v>11924</v>
      </c>
      <c r="J161" s="4">
        <v>304334</v>
      </c>
      <c r="K161" s="33">
        <v>215</v>
      </c>
      <c r="L161" s="33">
        <v>9.61</v>
      </c>
      <c r="M161" s="35">
        <v>17.2</v>
      </c>
      <c r="N161" s="4">
        <v>55.6</v>
      </c>
      <c r="O161" s="4">
        <v>0.82</v>
      </c>
      <c r="P161" s="30">
        <f t="shared" si="5"/>
        <v>0.14433076148943308</v>
      </c>
      <c r="Q161" s="36">
        <f t="shared" si="6"/>
        <v>2.556598728385525E-2</v>
      </c>
    </row>
    <row r="162" spans="1:17">
      <c r="B162" s="69"/>
      <c r="C162" s="69"/>
      <c r="D162" s="69"/>
      <c r="E162" s="69"/>
      <c r="F162" s="69"/>
    </row>
    <row r="163" spans="1:17">
      <c r="B163" s="82" t="s">
        <v>116</v>
      </c>
      <c r="C163" s="82" t="s">
        <v>221</v>
      </c>
      <c r="D163" s="83">
        <f t="shared" ref="D163:J163" ca="1" si="7">SUM(D157:D161)</f>
        <v>777806.14013220009</v>
      </c>
      <c r="E163" s="84">
        <f t="shared" si="7"/>
        <v>661864</v>
      </c>
      <c r="F163" s="84">
        <f t="shared" si="7"/>
        <v>1022030</v>
      </c>
      <c r="G163" s="84">
        <f t="shared" si="7"/>
        <v>40706</v>
      </c>
      <c r="H163" s="84">
        <f t="shared" si="7"/>
        <v>12795</v>
      </c>
      <c r="I163" s="84">
        <f t="shared" si="7"/>
        <v>38088</v>
      </c>
      <c r="J163" s="84">
        <f t="shared" si="7"/>
        <v>4814778</v>
      </c>
      <c r="K163" s="85">
        <f t="shared" ref="K163:L163" si="8">MEDIAN(K157:K161)</f>
        <v>203</v>
      </c>
      <c r="L163" s="85">
        <f t="shared" si="8"/>
        <v>14.3</v>
      </c>
      <c r="M163" s="86">
        <f>SUM(M157:M161)</f>
        <v>89.74</v>
      </c>
      <c r="N163" s="87">
        <f t="shared" ref="N163:P163" si="9">MEDIAN(N157:N161)</f>
        <v>54.4</v>
      </c>
      <c r="O163" s="87">
        <f t="shared" si="9"/>
        <v>0.87</v>
      </c>
      <c r="P163" s="88">
        <f t="shared" si="9"/>
        <v>0.14433076148943308</v>
      </c>
      <c r="Q163" s="88">
        <f>G163/E163</f>
        <v>6.1502060846337012E-2</v>
      </c>
    </row>
    <row r="164" spans="1:17">
      <c r="B164" s="69"/>
      <c r="C164" s="69"/>
      <c r="D164" s="69"/>
      <c r="E164" s="69"/>
      <c r="F164" s="69"/>
      <c r="G164" s="69"/>
    </row>
    <row r="165" spans="1:17">
      <c r="A165" s="78" t="s">
        <v>222</v>
      </c>
      <c r="B165" s="69"/>
      <c r="C165" s="69"/>
      <c r="D165" s="69"/>
      <c r="E165" s="69"/>
      <c r="F165" s="69"/>
      <c r="G165" s="69"/>
    </row>
    <row r="166" spans="1:17">
      <c r="B166" s="69"/>
      <c r="C166" s="69"/>
      <c r="D166" s="69"/>
      <c r="E166" s="69"/>
      <c r="F166" s="69"/>
      <c r="G166" s="69"/>
    </row>
    <row r="167" spans="1:17">
      <c r="B167" s="69"/>
      <c r="C167" s="69"/>
      <c r="D167" s="69"/>
      <c r="E167" s="69"/>
      <c r="F167" s="69"/>
      <c r="G167" s="69"/>
    </row>
    <row r="168" spans="1:17">
      <c r="B168" s="69"/>
      <c r="C168" s="69"/>
      <c r="D168" s="69"/>
      <c r="E168" s="69"/>
      <c r="F168" s="69"/>
      <c r="G168" s="69"/>
    </row>
    <row r="169" spans="1:17">
      <c r="B169" s="69"/>
      <c r="C169" s="69"/>
      <c r="D169" s="69"/>
      <c r="E169" s="69"/>
      <c r="F169" s="69"/>
      <c r="G169" s="69"/>
    </row>
    <row r="170" spans="1:17">
      <c r="B170" s="69"/>
      <c r="C170" s="69"/>
      <c r="D170" s="69"/>
      <c r="E170" s="69"/>
      <c r="F170" s="69"/>
      <c r="G170" s="69"/>
    </row>
    <row r="171" spans="1:17">
      <c r="B171" s="69"/>
      <c r="C171" s="69"/>
      <c r="D171" s="69"/>
      <c r="E171" s="69"/>
      <c r="F171" s="69"/>
      <c r="G171" s="69"/>
    </row>
    <row r="172" spans="1:17">
      <c r="B172" s="69"/>
      <c r="C172" s="69"/>
      <c r="D172" s="69"/>
      <c r="E172" s="69"/>
      <c r="F172" s="69"/>
      <c r="G172" s="69"/>
    </row>
    <row r="173" spans="1:17">
      <c r="B173" s="69"/>
      <c r="C173" s="69"/>
      <c r="D173" s="69"/>
      <c r="E173" s="69"/>
      <c r="F173" s="69"/>
      <c r="G173" s="69"/>
    </row>
    <row r="174" spans="1:17">
      <c r="B174" s="69"/>
      <c r="C174" s="69"/>
      <c r="D174" s="69"/>
      <c r="E174" s="69"/>
      <c r="F174" s="69"/>
      <c r="G174" s="69"/>
    </row>
    <row r="175" spans="1:17">
      <c r="B175" s="69"/>
      <c r="C175" s="69"/>
      <c r="D175" s="69"/>
      <c r="E175" s="69"/>
      <c r="F175" s="69"/>
      <c r="G175" s="69"/>
    </row>
    <row r="176" spans="1:17">
      <c r="B176" s="69"/>
      <c r="C176" s="69"/>
      <c r="D176" s="69"/>
      <c r="E176" s="69"/>
      <c r="F176" s="69"/>
      <c r="G176" s="69"/>
    </row>
    <row r="177" spans="1:9">
      <c r="B177" s="69"/>
      <c r="C177" s="69"/>
      <c r="D177" s="69"/>
      <c r="E177" s="69"/>
      <c r="F177" s="69"/>
      <c r="G177" s="69"/>
    </row>
    <row r="178" spans="1:9">
      <c r="B178" s="69"/>
      <c r="C178" s="69"/>
      <c r="D178" s="69"/>
      <c r="E178" s="69"/>
      <c r="F178" s="69"/>
      <c r="G178" s="69"/>
    </row>
    <row r="179" spans="1:9">
      <c r="B179" s="69"/>
      <c r="C179" s="69"/>
      <c r="D179" s="69"/>
      <c r="E179" s="69"/>
      <c r="F179" s="69"/>
      <c r="G179" s="69"/>
    </row>
    <row r="180" spans="1:9">
      <c r="B180" s="69"/>
      <c r="C180" s="69"/>
      <c r="D180" s="69"/>
      <c r="E180" s="69"/>
      <c r="F180" s="69"/>
      <c r="G180" s="69"/>
    </row>
    <row r="181" spans="1:9">
      <c r="B181" s="69"/>
      <c r="C181" s="69"/>
      <c r="D181" s="69"/>
      <c r="E181" s="69"/>
      <c r="F181" s="69"/>
      <c r="G181" s="69"/>
    </row>
    <row r="182" spans="1:9">
      <c r="B182" s="69"/>
      <c r="C182" s="69"/>
      <c r="D182" s="69"/>
      <c r="E182" s="69"/>
      <c r="F182" s="69"/>
      <c r="G182" s="69"/>
    </row>
    <row r="183" spans="1:9">
      <c r="B183" s="69"/>
      <c r="C183" s="69"/>
      <c r="D183" s="69"/>
      <c r="E183" s="69"/>
      <c r="F183" s="69"/>
      <c r="G183" s="69"/>
    </row>
    <row r="184" spans="1:9">
      <c r="B184" s="69"/>
      <c r="C184" s="69"/>
      <c r="D184" s="69"/>
      <c r="E184" s="69"/>
      <c r="F184" s="69"/>
      <c r="G184" s="69"/>
    </row>
    <row r="185" spans="1:9">
      <c r="B185" s="69"/>
      <c r="C185" s="69"/>
      <c r="D185" s="69"/>
      <c r="E185" s="69"/>
      <c r="F185" s="69"/>
      <c r="G185" s="69"/>
    </row>
    <row r="186" spans="1:9">
      <c r="B186" s="69"/>
      <c r="C186" s="69"/>
      <c r="D186" s="69"/>
      <c r="E186" s="69"/>
      <c r="F186" s="69"/>
      <c r="G186" s="69"/>
    </row>
    <row r="187" spans="1:9">
      <c r="B187" s="69"/>
      <c r="C187" s="69"/>
      <c r="D187" s="69"/>
      <c r="E187" s="69"/>
      <c r="F187" s="69"/>
      <c r="G187" s="69"/>
    </row>
    <row r="188" spans="1:9">
      <c r="B188" s="69"/>
      <c r="C188" s="69"/>
      <c r="D188" s="69"/>
      <c r="E188" s="69"/>
      <c r="F188" s="69"/>
      <c r="G188" s="69"/>
    </row>
    <row r="189" spans="1:9">
      <c r="B189" s="69"/>
      <c r="C189" s="69"/>
      <c r="D189" s="69"/>
      <c r="E189" s="69"/>
      <c r="F189" s="69"/>
      <c r="G189" s="69"/>
    </row>
    <row r="190" spans="1:9">
      <c r="B190" s="69"/>
      <c r="C190" s="69"/>
      <c r="D190" s="69"/>
      <c r="E190" s="69"/>
      <c r="F190" s="69"/>
      <c r="G190" s="69"/>
    </row>
    <row r="191" spans="1:9">
      <c r="B191" s="69"/>
      <c r="C191" s="69"/>
      <c r="D191" s="69"/>
      <c r="E191" s="69"/>
      <c r="F191" s="69"/>
      <c r="G191" s="69"/>
    </row>
    <row r="192" spans="1:9">
      <c r="A192" s="78" t="s">
        <v>20</v>
      </c>
      <c r="B192" s="69"/>
      <c r="C192" s="69"/>
      <c r="D192" s="69"/>
      <c r="E192" s="69"/>
      <c r="F192" s="69"/>
      <c r="G192" s="79" t="s">
        <v>208</v>
      </c>
      <c r="H192" s="79" t="s">
        <v>54</v>
      </c>
      <c r="I192" s="79" t="s">
        <v>213</v>
      </c>
    </row>
    <row r="193" spans="1:9">
      <c r="B193" s="69"/>
      <c r="C193" s="69"/>
      <c r="D193" s="69"/>
      <c r="E193" s="69"/>
      <c r="F193" s="69"/>
      <c r="G193" s="62" t="s">
        <v>17</v>
      </c>
      <c r="H193" s="30">
        <v>2.363860740792241E-2</v>
      </c>
      <c r="I193" s="33">
        <v>19.7</v>
      </c>
    </row>
    <row r="194" spans="1:9">
      <c r="B194" s="69"/>
      <c r="C194" s="69"/>
      <c r="D194" s="69"/>
      <c r="E194" s="69"/>
      <c r="F194" s="69"/>
      <c r="G194" s="62" t="s">
        <v>217</v>
      </c>
      <c r="H194" s="30">
        <v>2.0309017604487518E-2</v>
      </c>
      <c r="I194" s="33">
        <v>14.3</v>
      </c>
    </row>
    <row r="195" spans="1:9">
      <c r="B195" s="69"/>
      <c r="C195" s="69"/>
      <c r="D195" s="69"/>
      <c r="E195" s="69"/>
      <c r="F195" s="69"/>
      <c r="G195" s="62" t="s">
        <v>218</v>
      </c>
      <c r="H195" s="30">
        <v>7.667885764365831E-2</v>
      </c>
      <c r="I195" s="33">
        <v>15.53</v>
      </c>
    </row>
    <row r="196" spans="1:9">
      <c r="B196" s="69"/>
      <c r="C196" s="69"/>
      <c r="D196" s="69"/>
      <c r="E196" s="69"/>
      <c r="F196" s="69"/>
      <c r="G196" s="62" t="s">
        <v>219</v>
      </c>
      <c r="H196" s="30">
        <v>1.8604443651289371E-2</v>
      </c>
      <c r="I196" s="33">
        <v>13.5</v>
      </c>
    </row>
    <row r="197" spans="1:9">
      <c r="B197" s="69"/>
      <c r="C197" s="69"/>
      <c r="D197" s="69"/>
      <c r="E197" s="69"/>
      <c r="F197" s="69"/>
      <c r="G197" s="62" t="s">
        <v>220</v>
      </c>
      <c r="H197" s="30">
        <v>2.556598728385525E-2</v>
      </c>
      <c r="I197" s="33">
        <v>9.61</v>
      </c>
    </row>
    <row r="198" spans="1:9">
      <c r="B198" s="69"/>
      <c r="C198" s="69"/>
      <c r="D198" s="69"/>
      <c r="E198" s="69"/>
      <c r="F198" s="69"/>
      <c r="G198" s="69"/>
    </row>
    <row r="199" spans="1:9">
      <c r="B199" s="69"/>
      <c r="C199" s="69"/>
      <c r="D199" s="69"/>
      <c r="E199" s="69"/>
      <c r="F199" s="69"/>
      <c r="G199" s="85" t="s">
        <v>221</v>
      </c>
      <c r="H199" s="88">
        <f t="shared" ref="H199:I199" si="10">MEDIAN(H193:H197)</f>
        <v>2.363860740792241E-2</v>
      </c>
      <c r="I199" s="85">
        <f t="shared" si="10"/>
        <v>14.3</v>
      </c>
    </row>
    <row r="200" spans="1:9">
      <c r="B200" s="69"/>
      <c r="C200" s="69"/>
      <c r="D200" s="69"/>
      <c r="E200" s="69"/>
      <c r="F200" s="69"/>
      <c r="G200" s="69"/>
    </row>
    <row r="201" spans="1:9">
      <c r="B201" s="69"/>
      <c r="C201" s="69"/>
      <c r="D201" s="69"/>
      <c r="E201" s="69"/>
      <c r="F201" s="69"/>
      <c r="G201" s="69"/>
    </row>
    <row r="202" spans="1:9">
      <c r="B202" s="69"/>
      <c r="C202" s="69"/>
      <c r="D202" s="69"/>
      <c r="E202" s="69"/>
      <c r="F202" s="69"/>
      <c r="G202" s="69"/>
    </row>
    <row r="203" spans="1:9">
      <c r="B203" s="69"/>
      <c r="C203" s="69"/>
      <c r="D203" s="69"/>
      <c r="E203" s="69"/>
      <c r="F203" s="69"/>
      <c r="G203" s="69"/>
    </row>
    <row r="204" spans="1:9">
      <c r="B204" s="69"/>
      <c r="C204" s="69"/>
      <c r="D204" s="69"/>
      <c r="E204" s="69"/>
      <c r="F204" s="69"/>
      <c r="G204" s="69"/>
    </row>
    <row r="205" spans="1:9">
      <c r="B205" s="69"/>
      <c r="C205" s="69"/>
      <c r="D205" s="69"/>
      <c r="E205" s="69"/>
      <c r="F205" s="69"/>
      <c r="G205" s="69"/>
    </row>
    <row r="206" spans="1:9">
      <c r="B206" s="69"/>
      <c r="C206" s="69"/>
      <c r="D206" s="69"/>
      <c r="E206" s="69"/>
      <c r="F206" s="69"/>
      <c r="G206" s="69"/>
    </row>
    <row r="207" spans="1:9">
      <c r="A207" s="78" t="s">
        <v>21</v>
      </c>
      <c r="B207" s="69"/>
      <c r="C207" s="69"/>
      <c r="D207" s="69"/>
      <c r="E207" s="69"/>
      <c r="F207" s="69"/>
      <c r="G207" s="79" t="s">
        <v>208</v>
      </c>
      <c r="H207" s="79" t="s">
        <v>214</v>
      </c>
      <c r="I207" s="79" t="s">
        <v>215</v>
      </c>
    </row>
    <row r="208" spans="1:9">
      <c r="B208" s="69"/>
      <c r="C208" s="69"/>
      <c r="D208" s="69"/>
      <c r="E208" s="69"/>
      <c r="F208" s="69"/>
      <c r="G208" s="62" t="s">
        <v>17</v>
      </c>
      <c r="H208" s="4">
        <v>52.3</v>
      </c>
      <c r="I208" s="4">
        <v>0.95</v>
      </c>
    </row>
    <row r="209" spans="1:9">
      <c r="B209" s="69"/>
      <c r="C209" s="69"/>
      <c r="D209" s="69"/>
      <c r="E209" s="69"/>
      <c r="F209" s="69"/>
      <c r="G209" s="62" t="s">
        <v>217</v>
      </c>
      <c r="H209" s="4">
        <v>54.4</v>
      </c>
      <c r="I209" s="4">
        <v>0.81</v>
      </c>
    </row>
    <row r="210" spans="1:9">
      <c r="B210" s="69"/>
      <c r="C210" s="69"/>
      <c r="D210" s="69"/>
      <c r="E210" s="69"/>
      <c r="F210" s="69"/>
      <c r="G210" s="62" t="s">
        <v>218</v>
      </c>
      <c r="H210" s="4">
        <v>61.8</v>
      </c>
      <c r="I210" s="4">
        <v>0.92</v>
      </c>
    </row>
    <row r="211" spans="1:9">
      <c r="B211" s="69"/>
      <c r="C211" s="69"/>
      <c r="D211" s="69"/>
      <c r="E211" s="69"/>
      <c r="F211" s="69"/>
      <c r="G211" s="62" t="s">
        <v>219</v>
      </c>
      <c r="H211" s="4">
        <v>52.9</v>
      </c>
      <c r="I211" s="4"/>
    </row>
    <row r="212" spans="1:9">
      <c r="B212" s="69"/>
      <c r="C212" s="69"/>
      <c r="D212" s="69"/>
      <c r="E212" s="69"/>
      <c r="F212" s="69"/>
      <c r="G212" s="62" t="s">
        <v>220</v>
      </c>
      <c r="H212" s="4">
        <v>55.6</v>
      </c>
      <c r="I212" s="4">
        <v>0.82</v>
      </c>
    </row>
    <row r="213" spans="1:9">
      <c r="B213" s="69"/>
      <c r="C213" s="69"/>
      <c r="D213" s="69"/>
      <c r="E213" s="69"/>
      <c r="F213" s="69"/>
      <c r="G213" s="69"/>
    </row>
    <row r="214" spans="1:9">
      <c r="B214" s="69"/>
      <c r="C214" s="69"/>
      <c r="D214" s="69"/>
      <c r="E214" s="69"/>
      <c r="F214" s="69"/>
      <c r="G214" s="85" t="s">
        <v>221</v>
      </c>
      <c r="H214" s="87">
        <f t="shared" ref="H214:I214" si="11">MEDIAN(H208:H212)</f>
        <v>54.4</v>
      </c>
      <c r="I214" s="87">
        <f t="shared" si="11"/>
        <v>0.87</v>
      </c>
    </row>
    <row r="215" spans="1:9">
      <c r="B215" s="69"/>
      <c r="C215" s="69"/>
      <c r="D215" s="69"/>
      <c r="E215" s="69"/>
      <c r="F215" s="69"/>
      <c r="G215" s="69"/>
    </row>
    <row r="216" spans="1:9">
      <c r="B216" s="69"/>
      <c r="C216" s="69"/>
      <c r="D216" s="69"/>
      <c r="E216" s="69"/>
      <c r="F216" s="69"/>
      <c r="G216" s="69"/>
    </row>
    <row r="217" spans="1:9">
      <c r="B217" s="69"/>
      <c r="C217" s="69"/>
      <c r="D217" s="69"/>
      <c r="E217" s="69"/>
      <c r="F217" s="69"/>
      <c r="G217" s="69"/>
    </row>
    <row r="218" spans="1:9">
      <c r="B218" s="69"/>
      <c r="C218" s="69"/>
      <c r="D218" s="69"/>
      <c r="E218" s="69"/>
      <c r="F218" s="69"/>
      <c r="G218" s="69"/>
    </row>
    <row r="219" spans="1:9">
      <c r="B219" s="69"/>
      <c r="C219" s="69"/>
      <c r="D219" s="69"/>
      <c r="E219" s="69"/>
      <c r="F219" s="69"/>
      <c r="G219" s="69"/>
    </row>
    <row r="220" spans="1:9">
      <c r="B220" s="69"/>
      <c r="C220" s="69"/>
      <c r="D220" s="69"/>
      <c r="E220" s="69"/>
      <c r="F220" s="69"/>
      <c r="G220" s="69"/>
    </row>
    <row r="221" spans="1:9">
      <c r="A221" s="78" t="s">
        <v>22</v>
      </c>
      <c r="B221" s="69"/>
      <c r="C221" s="69"/>
      <c r="D221" s="69"/>
      <c r="E221" s="69"/>
      <c r="F221" s="69"/>
      <c r="G221" s="79" t="s">
        <v>208</v>
      </c>
      <c r="H221" s="79" t="s">
        <v>216</v>
      </c>
    </row>
    <row r="222" spans="1:9">
      <c r="B222" s="69"/>
      <c r="C222" s="69"/>
      <c r="D222" s="69"/>
      <c r="E222" s="69"/>
      <c r="F222" s="69"/>
      <c r="G222" s="62" t="s">
        <v>17</v>
      </c>
      <c r="H222" s="89">
        <v>0.10237109522017313</v>
      </c>
    </row>
    <row r="223" spans="1:9">
      <c r="B223" s="69"/>
      <c r="C223" s="69"/>
      <c r="D223" s="69"/>
      <c r="E223" s="69"/>
      <c r="F223" s="69"/>
      <c r="G223" s="62" t="s">
        <v>217</v>
      </c>
      <c r="H223" s="89">
        <v>0.10727513227513227</v>
      </c>
    </row>
    <row r="224" spans="1:9">
      <c r="B224" s="69"/>
      <c r="C224" s="69"/>
      <c r="D224" s="69"/>
      <c r="E224" s="69"/>
      <c r="F224" s="69"/>
      <c r="G224" s="62" t="s">
        <v>218</v>
      </c>
      <c r="H224" s="89">
        <v>9.0024734108335398</v>
      </c>
    </row>
    <row r="225" spans="2:8">
      <c r="B225" s="69"/>
      <c r="C225" s="69"/>
      <c r="D225" s="69"/>
      <c r="E225" s="69"/>
      <c r="F225" s="69"/>
      <c r="G225" s="62" t="s">
        <v>219</v>
      </c>
      <c r="H225" s="89">
        <v>0.32680250783699061</v>
      </c>
    </row>
    <row r="226" spans="2:8">
      <c r="B226" s="69"/>
      <c r="C226" s="69"/>
      <c r="D226" s="69"/>
      <c r="E226" s="69"/>
      <c r="F226" s="69"/>
      <c r="G226" s="62" t="s">
        <v>220</v>
      </c>
      <c r="H226" s="89">
        <v>0.14433076148943308</v>
      </c>
    </row>
    <row r="227" spans="2:8">
      <c r="B227" s="69"/>
      <c r="C227" s="69"/>
      <c r="D227" s="69"/>
      <c r="E227" s="69"/>
      <c r="F227" s="69"/>
      <c r="G227" s="69"/>
      <c r="H227" s="69"/>
    </row>
    <row r="228" spans="2:8">
      <c r="B228" s="69"/>
      <c r="C228" s="69"/>
      <c r="D228" s="69"/>
      <c r="E228" s="69"/>
      <c r="F228" s="69"/>
      <c r="G228" s="85" t="s">
        <v>221</v>
      </c>
      <c r="H228" s="85">
        <v>0.14433076148943308</v>
      </c>
    </row>
    <row r="229" spans="2:8">
      <c r="B229" s="69"/>
      <c r="C229" s="69"/>
      <c r="D229" s="69"/>
      <c r="E229" s="69"/>
      <c r="F229" s="69"/>
      <c r="G229" s="69"/>
    </row>
    <row r="230" spans="2:8">
      <c r="B230" s="69"/>
      <c r="C230" s="69"/>
      <c r="D230" s="69"/>
      <c r="E230" s="69"/>
      <c r="F230" s="69"/>
      <c r="G230" s="69"/>
    </row>
    <row r="231" spans="2:8">
      <c r="B231" s="69"/>
      <c r="C231" s="69"/>
      <c r="D231" s="69"/>
      <c r="E231" s="69"/>
      <c r="F231" s="69"/>
      <c r="G231" s="69"/>
    </row>
    <row r="232" spans="2:8">
      <c r="B232" s="69"/>
      <c r="C232" s="69"/>
      <c r="D232" s="69"/>
      <c r="E232" s="69"/>
      <c r="F232" s="69"/>
      <c r="G232" s="69"/>
    </row>
    <row r="233" spans="2:8">
      <c r="B233" s="69"/>
      <c r="C233" s="69"/>
      <c r="D233" s="69"/>
      <c r="E233" s="69"/>
      <c r="F233" s="69"/>
      <c r="G233" s="69"/>
    </row>
    <row r="234" spans="2:8">
      <c r="B234" s="69"/>
      <c r="C234" s="69"/>
      <c r="D234" s="69"/>
      <c r="E234" s="69"/>
      <c r="F234" s="69"/>
      <c r="G234" s="69"/>
    </row>
    <row r="235" spans="2:8">
      <c r="B235" s="69"/>
      <c r="C235" s="69"/>
      <c r="D235" s="69"/>
      <c r="E235" s="69"/>
      <c r="F235" s="69"/>
      <c r="G235" s="69"/>
    </row>
    <row r="236" spans="2:8">
      <c r="B236" s="69"/>
      <c r="C236" s="69"/>
      <c r="D236" s="69"/>
      <c r="E236" s="69"/>
      <c r="F236" s="69"/>
      <c r="G236" s="69"/>
    </row>
    <row r="237" spans="2:8">
      <c r="B237" s="69"/>
      <c r="C237" s="69"/>
      <c r="D237" s="69"/>
      <c r="E237" s="69"/>
      <c r="F237" s="69"/>
      <c r="G237" s="69"/>
    </row>
    <row r="238" spans="2:8">
      <c r="B238" s="69"/>
      <c r="C238" s="69"/>
      <c r="D238" s="69"/>
      <c r="E238" s="69"/>
      <c r="F238" s="69"/>
      <c r="G238" s="69"/>
    </row>
    <row r="239" spans="2:8">
      <c r="B239" s="69"/>
      <c r="C239" s="69"/>
      <c r="D239" s="69"/>
      <c r="E239" s="69"/>
      <c r="F239" s="69"/>
      <c r="G239" s="69"/>
    </row>
    <row r="240" spans="2:8">
      <c r="B240" s="69"/>
      <c r="C240" s="69"/>
      <c r="D240" s="69"/>
      <c r="E240" s="69"/>
      <c r="F240" s="69"/>
      <c r="G240" s="69"/>
    </row>
    <row r="241" spans="2:8">
      <c r="B241" s="150" t="s">
        <v>223</v>
      </c>
      <c r="C241" s="146"/>
      <c r="D241" s="146"/>
      <c r="E241" s="146"/>
      <c r="F241" s="146"/>
      <c r="G241" s="146"/>
      <c r="H241" s="146"/>
    </row>
    <row r="242" spans="2:8" ht="15" customHeight="1">
      <c r="B242" s="146"/>
      <c r="C242" s="146"/>
      <c r="D242" s="146"/>
      <c r="E242" s="146"/>
      <c r="F242" s="146"/>
      <c r="G242" s="146"/>
      <c r="H242" s="146"/>
    </row>
    <row r="243" spans="2:8">
      <c r="B243" s="69"/>
      <c r="C243" s="69"/>
      <c r="D243" s="69"/>
      <c r="E243" s="69"/>
      <c r="F243" s="69"/>
      <c r="G243" s="69"/>
    </row>
    <row r="244" spans="2:8">
      <c r="B244" s="69"/>
      <c r="C244" s="69"/>
      <c r="D244" s="69"/>
      <c r="E244" s="69"/>
      <c r="F244" s="69"/>
      <c r="G244" s="69"/>
    </row>
    <row r="245" spans="2:8">
      <c r="B245" s="69"/>
      <c r="C245" s="69"/>
      <c r="D245" s="69"/>
      <c r="E245" s="69"/>
      <c r="F245" s="69"/>
      <c r="G245" s="69"/>
    </row>
    <row r="246" spans="2:8">
      <c r="B246" s="69"/>
      <c r="C246" s="69"/>
      <c r="D246" s="69"/>
      <c r="E246" s="69"/>
      <c r="F246" s="69"/>
      <c r="G246" s="69"/>
    </row>
    <row r="247" spans="2:8">
      <c r="B247" s="69"/>
      <c r="C247" s="69"/>
      <c r="D247" s="69"/>
      <c r="E247" s="69"/>
      <c r="F247" s="69"/>
      <c r="G247" s="69"/>
    </row>
    <row r="248" spans="2:8">
      <c r="B248" s="69"/>
      <c r="C248" s="69"/>
      <c r="D248" s="69"/>
      <c r="E248" s="69"/>
      <c r="F248" s="69"/>
      <c r="G248" s="69"/>
    </row>
    <row r="249" spans="2:8">
      <c r="B249" s="69"/>
      <c r="C249" s="69"/>
      <c r="D249" s="69"/>
      <c r="E249" s="69"/>
      <c r="F249" s="69"/>
      <c r="G249" s="69"/>
    </row>
    <row r="250" spans="2:8">
      <c r="B250" s="69"/>
      <c r="C250" s="69"/>
      <c r="D250" s="69"/>
      <c r="E250" s="69"/>
      <c r="F250" s="69"/>
      <c r="G250" s="69"/>
    </row>
    <row r="251" spans="2:8">
      <c r="B251" s="69"/>
      <c r="C251" s="69"/>
      <c r="D251" s="69"/>
      <c r="E251" s="69"/>
      <c r="F251" s="69"/>
      <c r="G251" s="69"/>
    </row>
    <row r="252" spans="2:8">
      <c r="B252" s="69"/>
      <c r="C252" s="69"/>
      <c r="D252" s="69"/>
      <c r="E252" s="69"/>
      <c r="F252" s="69"/>
      <c r="G252" s="69"/>
    </row>
    <row r="253" spans="2:8">
      <c r="B253" s="69"/>
      <c r="C253" s="69"/>
      <c r="D253" s="69"/>
      <c r="E253" s="69"/>
      <c r="F253" s="69"/>
      <c r="G253" s="69"/>
    </row>
    <row r="254" spans="2:8">
      <c r="B254" s="69"/>
      <c r="C254" s="69"/>
      <c r="D254" s="69"/>
      <c r="E254" s="69"/>
      <c r="F254" s="69"/>
      <c r="G254" s="69"/>
    </row>
    <row r="255" spans="2:8">
      <c r="B255" s="69"/>
      <c r="C255" s="69"/>
      <c r="D255" s="69"/>
      <c r="E255" s="69"/>
      <c r="F255" s="69"/>
      <c r="G255" s="69"/>
    </row>
    <row r="256" spans="2:8">
      <c r="B256" s="69"/>
      <c r="C256" s="69"/>
      <c r="D256" s="69"/>
      <c r="E256" s="69"/>
      <c r="F256" s="69"/>
      <c r="G256" s="69"/>
    </row>
    <row r="257" spans="2:7">
      <c r="B257" s="69"/>
      <c r="C257" s="69"/>
      <c r="D257" s="69"/>
      <c r="E257" s="69"/>
      <c r="F257" s="69"/>
      <c r="G257" s="69"/>
    </row>
    <row r="258" spans="2:7">
      <c r="B258" s="69"/>
      <c r="C258" s="69"/>
      <c r="D258" s="69"/>
      <c r="E258" s="69"/>
      <c r="F258" s="69"/>
      <c r="G258" s="69"/>
    </row>
    <row r="259" spans="2:7">
      <c r="B259" s="69"/>
      <c r="C259" s="69"/>
      <c r="D259" s="69"/>
      <c r="E259" s="69"/>
      <c r="F259" s="69"/>
      <c r="G259" s="69"/>
    </row>
    <row r="260" spans="2:7">
      <c r="B260" s="69"/>
      <c r="C260" s="69"/>
      <c r="D260" s="69"/>
      <c r="E260" s="69"/>
      <c r="F260" s="69"/>
      <c r="G260" s="69"/>
    </row>
    <row r="261" spans="2:7">
      <c r="B261" s="69"/>
      <c r="C261" s="69"/>
      <c r="D261" s="69"/>
      <c r="E261" s="69"/>
      <c r="F261" s="69"/>
      <c r="G261" s="69"/>
    </row>
    <row r="262" spans="2:7">
      <c r="B262" s="69"/>
      <c r="C262" s="69"/>
      <c r="D262" s="69"/>
      <c r="E262" s="69"/>
      <c r="F262" s="69"/>
      <c r="G262" s="69"/>
    </row>
    <row r="263" spans="2:7">
      <c r="B263" s="69"/>
      <c r="C263" s="69"/>
      <c r="D263" s="69"/>
      <c r="E263" s="69"/>
      <c r="F263" s="69"/>
      <c r="G263" s="69"/>
    </row>
    <row r="264" spans="2:7">
      <c r="B264" s="69"/>
      <c r="C264" s="69"/>
      <c r="D264" s="69"/>
      <c r="E264" s="69"/>
      <c r="F264" s="69"/>
      <c r="G264" s="69"/>
    </row>
    <row r="265" spans="2:7">
      <c r="B265" s="69"/>
      <c r="C265" s="69"/>
      <c r="D265" s="69"/>
      <c r="E265" s="69"/>
      <c r="F265" s="69"/>
      <c r="G265" s="69"/>
    </row>
    <row r="266" spans="2:7">
      <c r="B266" s="69"/>
      <c r="C266" s="69"/>
      <c r="D266" s="69"/>
      <c r="E266" s="69"/>
      <c r="F266" s="69"/>
      <c r="G266" s="69"/>
    </row>
    <row r="267" spans="2:7">
      <c r="B267" s="69"/>
      <c r="C267" s="69"/>
      <c r="D267" s="69"/>
      <c r="E267" s="69"/>
      <c r="F267" s="69"/>
      <c r="G267" s="69"/>
    </row>
    <row r="268" spans="2:7">
      <c r="B268" s="69"/>
      <c r="C268" s="69"/>
      <c r="D268" s="69"/>
      <c r="E268" s="69"/>
      <c r="F268" s="69"/>
      <c r="G268" s="69"/>
    </row>
    <row r="269" spans="2:7">
      <c r="B269" s="69"/>
      <c r="C269" s="69"/>
      <c r="D269" s="69"/>
      <c r="E269" s="69"/>
      <c r="F269" s="69"/>
      <c r="G269" s="69"/>
    </row>
    <row r="270" spans="2:7">
      <c r="B270" s="69"/>
      <c r="C270" s="69"/>
      <c r="D270" s="69"/>
      <c r="E270" s="69"/>
      <c r="F270" s="69"/>
      <c r="G270" s="69"/>
    </row>
    <row r="271" spans="2:7">
      <c r="B271" s="69"/>
      <c r="C271" s="69"/>
      <c r="D271" s="69"/>
      <c r="E271" s="69"/>
      <c r="F271" s="69"/>
      <c r="G271" s="69"/>
    </row>
    <row r="272" spans="2:7">
      <c r="B272" s="69"/>
      <c r="C272" s="69"/>
      <c r="D272" s="69"/>
      <c r="E272" s="69"/>
      <c r="F272" s="69"/>
      <c r="G272" s="69"/>
    </row>
    <row r="273" spans="2:7">
      <c r="B273" s="69"/>
      <c r="C273" s="69"/>
      <c r="D273" s="69"/>
      <c r="E273" s="69"/>
      <c r="F273" s="69"/>
      <c r="G273" s="69"/>
    </row>
    <row r="274" spans="2:7">
      <c r="B274" s="69"/>
      <c r="C274" s="69"/>
      <c r="D274" s="69"/>
      <c r="E274" s="69"/>
      <c r="F274" s="69"/>
      <c r="G274" s="69"/>
    </row>
    <row r="275" spans="2:7">
      <c r="B275" s="69"/>
      <c r="C275" s="69"/>
      <c r="D275" s="69"/>
      <c r="E275" s="69"/>
      <c r="F275" s="69"/>
      <c r="G275" s="69"/>
    </row>
    <row r="276" spans="2:7">
      <c r="B276" s="69"/>
      <c r="C276" s="69"/>
      <c r="D276" s="69"/>
      <c r="E276" s="69"/>
      <c r="F276" s="69"/>
      <c r="G276" s="69"/>
    </row>
    <row r="277" spans="2:7">
      <c r="B277" s="69"/>
      <c r="C277" s="69"/>
      <c r="D277" s="69"/>
      <c r="E277" s="69"/>
      <c r="F277" s="69"/>
      <c r="G277" s="69"/>
    </row>
    <row r="278" spans="2:7">
      <c r="B278" s="69"/>
      <c r="C278" s="69"/>
      <c r="D278" s="69"/>
      <c r="E278" s="69"/>
      <c r="F278" s="69"/>
      <c r="G278" s="69"/>
    </row>
    <row r="279" spans="2:7">
      <c r="B279" s="69"/>
      <c r="C279" s="69"/>
      <c r="D279" s="69"/>
      <c r="E279" s="69"/>
      <c r="F279" s="69"/>
      <c r="G279" s="69"/>
    </row>
    <row r="280" spans="2:7">
      <c r="B280" s="69"/>
      <c r="C280" s="69"/>
      <c r="D280" s="69"/>
      <c r="E280" s="69"/>
      <c r="F280" s="69"/>
      <c r="G280" s="69"/>
    </row>
    <row r="281" spans="2:7">
      <c r="B281" s="69"/>
      <c r="C281" s="69"/>
      <c r="D281" s="69"/>
      <c r="E281" s="69"/>
      <c r="F281" s="69"/>
      <c r="G281" s="69"/>
    </row>
    <row r="282" spans="2:7">
      <c r="B282" s="69"/>
      <c r="C282" s="69"/>
      <c r="D282" s="69"/>
      <c r="E282" s="69"/>
      <c r="F282" s="69"/>
      <c r="G282" s="69"/>
    </row>
    <row r="283" spans="2:7">
      <c r="B283" s="69"/>
      <c r="C283" s="69"/>
      <c r="D283" s="69"/>
      <c r="E283" s="69"/>
      <c r="F283" s="69"/>
      <c r="G283" s="69"/>
    </row>
    <row r="284" spans="2:7">
      <c r="B284" s="69"/>
      <c r="C284" s="69"/>
      <c r="D284" s="69"/>
      <c r="E284" s="69"/>
      <c r="F284" s="69"/>
      <c r="G284" s="69"/>
    </row>
    <row r="285" spans="2:7">
      <c r="B285" s="69"/>
      <c r="C285" s="69"/>
      <c r="D285" s="69"/>
      <c r="E285" s="69"/>
      <c r="F285" s="69"/>
      <c r="G285" s="69"/>
    </row>
    <row r="286" spans="2:7">
      <c r="B286" s="69"/>
      <c r="C286" s="69"/>
      <c r="D286" s="69"/>
      <c r="E286" s="69"/>
      <c r="F286" s="69"/>
      <c r="G286" s="69"/>
    </row>
    <row r="287" spans="2:7">
      <c r="B287" s="69"/>
      <c r="C287" s="69"/>
      <c r="D287" s="69"/>
      <c r="E287" s="69"/>
      <c r="F287" s="69"/>
      <c r="G287" s="69"/>
    </row>
    <row r="288" spans="2:7">
      <c r="B288" s="69"/>
      <c r="C288" s="69"/>
      <c r="D288" s="69"/>
      <c r="E288" s="69"/>
      <c r="F288" s="69"/>
      <c r="G288" s="69"/>
    </row>
    <row r="289" spans="2:7">
      <c r="B289" s="69"/>
      <c r="C289" s="69"/>
      <c r="D289" s="69"/>
      <c r="E289" s="69"/>
      <c r="F289" s="69"/>
      <c r="G289" s="69"/>
    </row>
    <row r="290" spans="2:7">
      <c r="B290" s="69"/>
      <c r="C290" s="69"/>
      <c r="D290" s="69"/>
      <c r="E290" s="69"/>
      <c r="F290" s="69"/>
      <c r="G290" s="69"/>
    </row>
    <row r="291" spans="2:7">
      <c r="B291" s="69"/>
      <c r="C291" s="69"/>
      <c r="D291" s="69"/>
      <c r="E291" s="69"/>
      <c r="F291" s="69"/>
      <c r="G291" s="69"/>
    </row>
    <row r="292" spans="2:7">
      <c r="B292" s="69"/>
      <c r="C292" s="69"/>
      <c r="D292" s="69"/>
      <c r="E292" s="69"/>
      <c r="F292" s="69"/>
      <c r="G292" s="69"/>
    </row>
    <row r="293" spans="2:7">
      <c r="B293" s="69"/>
      <c r="C293" s="69"/>
      <c r="D293" s="69"/>
      <c r="E293" s="69"/>
      <c r="F293" s="69"/>
      <c r="G293" s="69"/>
    </row>
    <row r="294" spans="2:7">
      <c r="B294" s="69"/>
      <c r="C294" s="69"/>
      <c r="D294" s="69"/>
      <c r="E294" s="69"/>
      <c r="F294" s="69"/>
      <c r="G294" s="69"/>
    </row>
    <row r="295" spans="2:7">
      <c r="B295" s="69"/>
      <c r="C295" s="69"/>
      <c r="D295" s="69"/>
      <c r="E295" s="69"/>
      <c r="F295" s="69"/>
      <c r="G295" s="69"/>
    </row>
    <row r="296" spans="2:7">
      <c r="B296" s="69"/>
      <c r="C296" s="69"/>
      <c r="D296" s="69"/>
      <c r="E296" s="69"/>
      <c r="F296" s="69"/>
      <c r="G296" s="69"/>
    </row>
    <row r="297" spans="2:7">
      <c r="B297" s="69"/>
      <c r="C297" s="69"/>
      <c r="D297" s="69"/>
      <c r="E297" s="69"/>
      <c r="F297" s="69"/>
      <c r="G297" s="69"/>
    </row>
    <row r="298" spans="2:7">
      <c r="B298" s="69"/>
      <c r="C298" s="69"/>
      <c r="D298" s="69"/>
      <c r="E298" s="69"/>
      <c r="F298" s="69"/>
      <c r="G298" s="69"/>
    </row>
    <row r="299" spans="2:7">
      <c r="B299" s="69"/>
      <c r="C299" s="69"/>
      <c r="D299" s="69"/>
      <c r="E299" s="69"/>
      <c r="F299" s="69"/>
      <c r="G299" s="69"/>
    </row>
    <row r="300" spans="2:7">
      <c r="B300" s="69"/>
      <c r="C300" s="69"/>
      <c r="D300" s="69"/>
      <c r="E300" s="69"/>
      <c r="F300" s="69"/>
      <c r="G300" s="69"/>
    </row>
    <row r="301" spans="2:7">
      <c r="B301" s="69"/>
      <c r="C301" s="69"/>
      <c r="D301" s="69"/>
      <c r="E301" s="69"/>
      <c r="F301" s="69"/>
      <c r="G301" s="69"/>
    </row>
    <row r="302" spans="2:7">
      <c r="B302" s="69"/>
      <c r="C302" s="69"/>
      <c r="D302" s="69"/>
      <c r="E302" s="69"/>
      <c r="F302" s="69"/>
      <c r="G302" s="69"/>
    </row>
    <row r="303" spans="2:7">
      <c r="B303" s="69"/>
      <c r="C303" s="69"/>
      <c r="D303" s="69"/>
      <c r="E303" s="69"/>
      <c r="F303" s="69"/>
      <c r="G303" s="69"/>
    </row>
    <row r="304" spans="2:7">
      <c r="B304" s="69"/>
      <c r="C304" s="69"/>
      <c r="D304" s="69"/>
      <c r="E304" s="69"/>
      <c r="F304" s="69"/>
      <c r="G304" s="69"/>
    </row>
    <row r="305" spans="2:7">
      <c r="B305" s="69"/>
      <c r="C305" s="69"/>
      <c r="D305" s="69"/>
      <c r="E305" s="69"/>
      <c r="F305" s="69"/>
      <c r="G305" s="69"/>
    </row>
    <row r="306" spans="2:7">
      <c r="B306" s="69"/>
      <c r="C306" s="69"/>
      <c r="D306" s="69"/>
      <c r="E306" s="69"/>
      <c r="F306" s="69"/>
      <c r="G306" s="69"/>
    </row>
    <row r="307" spans="2:7">
      <c r="B307" s="69"/>
      <c r="C307" s="69"/>
      <c r="D307" s="69"/>
      <c r="E307" s="69"/>
      <c r="F307" s="69"/>
      <c r="G307" s="69"/>
    </row>
    <row r="308" spans="2:7">
      <c r="B308" s="69"/>
      <c r="C308" s="69"/>
      <c r="D308" s="69"/>
      <c r="E308" s="69"/>
      <c r="F308" s="69"/>
      <c r="G308" s="69"/>
    </row>
    <row r="309" spans="2:7">
      <c r="B309" s="69"/>
      <c r="C309" s="69"/>
      <c r="D309" s="69"/>
      <c r="E309" s="69"/>
      <c r="F309" s="69"/>
      <c r="G309" s="69"/>
    </row>
    <row r="310" spans="2:7">
      <c r="B310" s="69"/>
      <c r="C310" s="69"/>
      <c r="D310" s="69"/>
      <c r="E310" s="69"/>
      <c r="F310" s="69"/>
      <c r="G310" s="69"/>
    </row>
    <row r="311" spans="2:7">
      <c r="B311" s="69"/>
      <c r="C311" s="69"/>
      <c r="D311" s="69"/>
      <c r="E311" s="69"/>
      <c r="F311" s="69"/>
      <c r="G311" s="69"/>
    </row>
    <row r="312" spans="2:7">
      <c r="B312" s="69"/>
      <c r="C312" s="69"/>
      <c r="D312" s="69"/>
      <c r="E312" s="69"/>
      <c r="F312" s="69"/>
      <c r="G312" s="69"/>
    </row>
    <row r="313" spans="2:7">
      <c r="B313" s="69"/>
      <c r="C313" s="69"/>
      <c r="D313" s="69"/>
      <c r="E313" s="69"/>
      <c r="F313" s="69"/>
      <c r="G313" s="69"/>
    </row>
    <row r="314" spans="2:7">
      <c r="B314" s="69"/>
      <c r="C314" s="69"/>
      <c r="D314" s="69"/>
      <c r="E314" s="69"/>
      <c r="F314" s="69"/>
      <c r="G314" s="69"/>
    </row>
    <row r="315" spans="2:7">
      <c r="B315" s="69"/>
      <c r="C315" s="69"/>
      <c r="D315" s="69"/>
      <c r="E315" s="69"/>
      <c r="F315" s="69"/>
      <c r="G315" s="69"/>
    </row>
    <row r="316" spans="2:7">
      <c r="B316" s="69"/>
      <c r="C316" s="69"/>
      <c r="D316" s="69"/>
      <c r="E316" s="69"/>
      <c r="F316" s="69"/>
      <c r="G316" s="69"/>
    </row>
    <row r="317" spans="2:7">
      <c r="B317" s="69"/>
      <c r="C317" s="69"/>
      <c r="D317" s="69"/>
      <c r="E317" s="69"/>
      <c r="F317" s="69"/>
      <c r="G317" s="69"/>
    </row>
    <row r="318" spans="2:7">
      <c r="B318" s="69"/>
      <c r="C318" s="69"/>
      <c r="D318" s="69"/>
      <c r="E318" s="69"/>
      <c r="F318" s="69"/>
      <c r="G318" s="69"/>
    </row>
    <row r="319" spans="2:7">
      <c r="B319" s="69"/>
      <c r="C319" s="69"/>
      <c r="D319" s="69"/>
      <c r="E319" s="69"/>
      <c r="F319" s="69"/>
      <c r="G319" s="69"/>
    </row>
    <row r="320" spans="2:7">
      <c r="B320" s="69"/>
      <c r="C320" s="69"/>
      <c r="D320" s="69"/>
      <c r="E320" s="69"/>
      <c r="F320" s="69"/>
      <c r="G320" s="69"/>
    </row>
    <row r="321" spans="2:7">
      <c r="B321" s="69"/>
      <c r="C321" s="69"/>
      <c r="D321" s="69"/>
      <c r="E321" s="69"/>
      <c r="F321" s="69"/>
      <c r="G321" s="69"/>
    </row>
    <row r="322" spans="2:7">
      <c r="B322" s="69"/>
      <c r="C322" s="69"/>
      <c r="D322" s="69"/>
      <c r="E322" s="69"/>
      <c r="F322" s="69"/>
      <c r="G322" s="69"/>
    </row>
    <row r="323" spans="2:7">
      <c r="B323" s="69"/>
      <c r="C323" s="69"/>
      <c r="D323" s="69"/>
      <c r="E323" s="69"/>
      <c r="F323" s="69"/>
      <c r="G323" s="69"/>
    </row>
    <row r="324" spans="2:7">
      <c r="B324" s="69"/>
      <c r="C324" s="69"/>
      <c r="D324" s="69"/>
      <c r="E324" s="69"/>
      <c r="F324" s="69"/>
      <c r="G324" s="69"/>
    </row>
    <row r="325" spans="2:7">
      <c r="B325" s="69"/>
      <c r="C325" s="69"/>
      <c r="D325" s="69"/>
      <c r="E325" s="69"/>
      <c r="F325" s="69"/>
      <c r="G325" s="69"/>
    </row>
    <row r="326" spans="2:7">
      <c r="B326" s="69"/>
      <c r="C326" s="69"/>
      <c r="D326" s="69"/>
      <c r="E326" s="69"/>
      <c r="F326" s="69"/>
      <c r="G326" s="69"/>
    </row>
    <row r="327" spans="2:7">
      <c r="B327" s="69"/>
      <c r="C327" s="69"/>
      <c r="D327" s="69"/>
      <c r="E327" s="69"/>
      <c r="F327" s="69"/>
      <c r="G327" s="69"/>
    </row>
    <row r="328" spans="2:7">
      <c r="B328" s="69"/>
      <c r="C328" s="69"/>
      <c r="D328" s="69"/>
      <c r="E328" s="69"/>
      <c r="F328" s="69"/>
      <c r="G328" s="69"/>
    </row>
    <row r="329" spans="2:7">
      <c r="B329" s="69"/>
      <c r="C329" s="69"/>
      <c r="D329" s="69"/>
      <c r="E329" s="69"/>
      <c r="F329" s="69"/>
      <c r="G329" s="69"/>
    </row>
    <row r="330" spans="2:7">
      <c r="B330" s="69"/>
      <c r="C330" s="69"/>
      <c r="D330" s="69"/>
      <c r="E330" s="69"/>
      <c r="F330" s="69"/>
      <c r="G330" s="69"/>
    </row>
    <row r="331" spans="2:7">
      <c r="B331" s="69"/>
      <c r="C331" s="69"/>
      <c r="D331" s="69"/>
      <c r="E331" s="69"/>
      <c r="F331" s="69"/>
      <c r="G331" s="69"/>
    </row>
    <row r="332" spans="2:7">
      <c r="B332" s="69"/>
      <c r="C332" s="69"/>
      <c r="D332" s="69"/>
      <c r="E332" s="69"/>
      <c r="F332" s="69"/>
      <c r="G332" s="69"/>
    </row>
    <row r="333" spans="2:7">
      <c r="B333" s="69"/>
      <c r="C333" s="69"/>
      <c r="D333" s="69"/>
      <c r="E333" s="69"/>
      <c r="F333" s="69"/>
      <c r="G333" s="69"/>
    </row>
    <row r="334" spans="2:7">
      <c r="B334" s="69"/>
      <c r="C334" s="69"/>
      <c r="D334" s="69"/>
      <c r="E334" s="69"/>
      <c r="F334" s="69"/>
      <c r="G334" s="69"/>
    </row>
    <row r="335" spans="2:7">
      <c r="B335" s="69"/>
      <c r="C335" s="69"/>
      <c r="D335" s="69"/>
      <c r="E335" s="69"/>
      <c r="F335" s="69"/>
      <c r="G335" s="69"/>
    </row>
    <row r="336" spans="2:7">
      <c r="B336" s="69"/>
      <c r="C336" s="69"/>
      <c r="D336" s="69"/>
      <c r="E336" s="69"/>
      <c r="F336" s="69"/>
      <c r="G336" s="69"/>
    </row>
    <row r="337" spans="2:7">
      <c r="B337" s="69"/>
      <c r="C337" s="69"/>
      <c r="D337" s="69"/>
      <c r="E337" s="69"/>
      <c r="F337" s="69"/>
      <c r="G337" s="69"/>
    </row>
    <row r="338" spans="2:7">
      <c r="B338" s="69"/>
      <c r="C338" s="69"/>
      <c r="D338" s="69"/>
      <c r="E338" s="69"/>
      <c r="F338" s="69"/>
      <c r="G338" s="69"/>
    </row>
    <row r="339" spans="2:7">
      <c r="B339" s="69"/>
      <c r="C339" s="69"/>
      <c r="D339" s="69"/>
      <c r="E339" s="69"/>
      <c r="F339" s="69"/>
      <c r="G339" s="69"/>
    </row>
    <row r="340" spans="2:7">
      <c r="B340" s="69"/>
      <c r="C340" s="69"/>
      <c r="D340" s="69"/>
      <c r="E340" s="69"/>
      <c r="F340" s="69"/>
      <c r="G340" s="69"/>
    </row>
    <row r="341" spans="2:7">
      <c r="B341" s="69"/>
      <c r="C341" s="69"/>
      <c r="D341" s="69"/>
      <c r="E341" s="69"/>
      <c r="F341" s="69"/>
      <c r="G341" s="69"/>
    </row>
    <row r="342" spans="2:7">
      <c r="B342" s="69"/>
      <c r="C342" s="69"/>
      <c r="D342" s="69"/>
      <c r="E342" s="69"/>
      <c r="F342" s="69"/>
      <c r="G342" s="69"/>
    </row>
    <row r="343" spans="2:7">
      <c r="B343" s="69"/>
      <c r="C343" s="69"/>
      <c r="D343" s="69"/>
      <c r="E343" s="69"/>
      <c r="F343" s="69"/>
      <c r="G343" s="69"/>
    </row>
    <row r="344" spans="2:7">
      <c r="B344" s="69"/>
      <c r="C344" s="69"/>
      <c r="D344" s="69"/>
      <c r="E344" s="69"/>
      <c r="F344" s="69"/>
      <c r="G344" s="69"/>
    </row>
    <row r="345" spans="2:7">
      <c r="B345" s="69"/>
      <c r="C345" s="69"/>
      <c r="D345" s="69"/>
      <c r="E345" s="69"/>
      <c r="F345" s="69"/>
      <c r="G345" s="69"/>
    </row>
    <row r="346" spans="2:7">
      <c r="B346" s="69"/>
      <c r="C346" s="69"/>
      <c r="D346" s="69"/>
      <c r="E346" s="69"/>
      <c r="F346" s="69"/>
      <c r="G346" s="69"/>
    </row>
    <row r="347" spans="2:7">
      <c r="B347" s="69"/>
      <c r="C347" s="69"/>
      <c r="D347" s="69"/>
      <c r="E347" s="69"/>
      <c r="F347" s="69"/>
      <c r="G347" s="69"/>
    </row>
    <row r="348" spans="2:7">
      <c r="B348" s="69"/>
      <c r="C348" s="69"/>
      <c r="D348" s="69"/>
      <c r="E348" s="69"/>
      <c r="F348" s="69"/>
      <c r="G348" s="69"/>
    </row>
    <row r="349" spans="2:7">
      <c r="B349" s="69"/>
      <c r="C349" s="69"/>
      <c r="D349" s="69"/>
      <c r="E349" s="69"/>
      <c r="F349" s="69"/>
      <c r="G349" s="69"/>
    </row>
    <row r="350" spans="2:7">
      <c r="B350" s="69"/>
      <c r="C350" s="69"/>
      <c r="D350" s="69"/>
      <c r="E350" s="69"/>
      <c r="F350" s="69"/>
      <c r="G350" s="69"/>
    </row>
    <row r="351" spans="2:7">
      <c r="B351" s="69"/>
      <c r="C351" s="69"/>
      <c r="D351" s="69"/>
      <c r="E351" s="69"/>
      <c r="F351" s="69"/>
      <c r="G351" s="69"/>
    </row>
    <row r="352" spans="2:7">
      <c r="B352" s="69"/>
      <c r="C352" s="69"/>
      <c r="D352" s="69"/>
      <c r="E352" s="69"/>
      <c r="F352" s="69"/>
      <c r="G352" s="69"/>
    </row>
    <row r="353" spans="2:7">
      <c r="B353" s="69"/>
      <c r="C353" s="69"/>
      <c r="D353" s="69"/>
      <c r="E353" s="69"/>
      <c r="F353" s="69"/>
      <c r="G353" s="69"/>
    </row>
    <row r="354" spans="2:7">
      <c r="B354" s="69"/>
      <c r="C354" s="69"/>
      <c r="D354" s="69"/>
      <c r="E354" s="69"/>
      <c r="F354" s="69"/>
      <c r="G354" s="69"/>
    </row>
    <row r="355" spans="2:7">
      <c r="B355" s="69"/>
      <c r="C355" s="69"/>
      <c r="D355" s="69"/>
      <c r="E355" s="69"/>
      <c r="F355" s="69"/>
      <c r="G355" s="69"/>
    </row>
    <row r="356" spans="2:7">
      <c r="B356" s="69"/>
      <c r="C356" s="69"/>
      <c r="D356" s="69"/>
      <c r="E356" s="69"/>
      <c r="F356" s="69"/>
      <c r="G356" s="69"/>
    </row>
    <row r="357" spans="2:7">
      <c r="B357" s="69"/>
      <c r="C357" s="69"/>
      <c r="D357" s="69"/>
      <c r="E357" s="69"/>
      <c r="F357" s="69"/>
      <c r="G357" s="69"/>
    </row>
    <row r="358" spans="2:7">
      <c r="B358" s="69"/>
      <c r="C358" s="69"/>
      <c r="D358" s="69"/>
      <c r="E358" s="69"/>
      <c r="F358" s="69"/>
      <c r="G358" s="69"/>
    </row>
    <row r="359" spans="2:7">
      <c r="B359" s="69"/>
      <c r="C359" s="69"/>
      <c r="D359" s="69"/>
      <c r="E359" s="69"/>
      <c r="F359" s="69"/>
      <c r="G359" s="69"/>
    </row>
    <row r="360" spans="2:7">
      <c r="B360" s="69"/>
      <c r="C360" s="69"/>
      <c r="D360" s="69"/>
      <c r="E360" s="69"/>
      <c r="F360" s="69"/>
      <c r="G360" s="69"/>
    </row>
    <row r="361" spans="2:7">
      <c r="B361" s="69"/>
      <c r="C361" s="69"/>
      <c r="D361" s="69"/>
      <c r="E361" s="69"/>
      <c r="F361" s="69"/>
      <c r="G361" s="69"/>
    </row>
    <row r="362" spans="2:7">
      <c r="B362" s="69"/>
      <c r="C362" s="69"/>
      <c r="D362" s="69"/>
      <c r="E362" s="69"/>
      <c r="F362" s="69"/>
      <c r="G362" s="69"/>
    </row>
    <row r="363" spans="2:7">
      <c r="B363" s="69"/>
      <c r="C363" s="69"/>
      <c r="D363" s="69"/>
      <c r="E363" s="69"/>
      <c r="F363" s="69"/>
      <c r="G363" s="69"/>
    </row>
    <row r="364" spans="2:7">
      <c r="B364" s="69"/>
      <c r="C364" s="69"/>
      <c r="D364" s="69"/>
      <c r="E364" s="69"/>
      <c r="F364" s="69"/>
      <c r="G364" s="69"/>
    </row>
    <row r="365" spans="2:7">
      <c r="B365" s="69"/>
      <c r="C365" s="69"/>
      <c r="D365" s="69"/>
      <c r="E365" s="69"/>
      <c r="F365" s="69"/>
      <c r="G365" s="69"/>
    </row>
    <row r="366" spans="2:7">
      <c r="B366" s="69"/>
      <c r="C366" s="69"/>
      <c r="D366" s="69"/>
      <c r="E366" s="69"/>
      <c r="F366" s="69"/>
      <c r="G366" s="69"/>
    </row>
    <row r="367" spans="2:7">
      <c r="B367" s="69"/>
      <c r="C367" s="69"/>
      <c r="D367" s="69"/>
      <c r="E367" s="69"/>
      <c r="F367" s="69"/>
      <c r="G367" s="69"/>
    </row>
    <row r="368" spans="2:7">
      <c r="B368" s="69"/>
      <c r="C368" s="69"/>
      <c r="D368" s="69"/>
      <c r="E368" s="69"/>
      <c r="F368" s="69"/>
      <c r="G368" s="69"/>
    </row>
    <row r="369" spans="2:7">
      <c r="B369" s="69"/>
      <c r="C369" s="69"/>
      <c r="D369" s="69"/>
      <c r="E369" s="69"/>
      <c r="F369" s="69"/>
      <c r="G369" s="69"/>
    </row>
    <row r="370" spans="2:7">
      <c r="B370" s="69"/>
      <c r="C370" s="69"/>
      <c r="D370" s="69"/>
      <c r="E370" s="69"/>
      <c r="F370" s="69"/>
      <c r="G370" s="69"/>
    </row>
    <row r="371" spans="2:7">
      <c r="B371" s="69"/>
      <c r="C371" s="69"/>
      <c r="D371" s="69"/>
      <c r="E371" s="69"/>
      <c r="F371" s="69"/>
      <c r="G371" s="69"/>
    </row>
    <row r="372" spans="2:7">
      <c r="B372" s="69"/>
      <c r="C372" s="69"/>
      <c r="D372" s="69"/>
      <c r="E372" s="69"/>
      <c r="F372" s="69"/>
      <c r="G372" s="69"/>
    </row>
    <row r="373" spans="2:7">
      <c r="B373" s="69"/>
      <c r="C373" s="69"/>
      <c r="D373" s="69"/>
      <c r="E373" s="69"/>
      <c r="F373" s="69"/>
      <c r="G373" s="69"/>
    </row>
    <row r="374" spans="2:7">
      <c r="B374" s="69"/>
      <c r="C374" s="69"/>
      <c r="D374" s="69"/>
      <c r="E374" s="69"/>
      <c r="F374" s="69"/>
      <c r="G374" s="69"/>
    </row>
    <row r="375" spans="2:7">
      <c r="B375" s="69"/>
      <c r="C375" s="69"/>
      <c r="D375" s="69"/>
      <c r="E375" s="69"/>
      <c r="F375" s="69"/>
      <c r="G375" s="69"/>
    </row>
    <row r="376" spans="2:7">
      <c r="B376" s="69"/>
      <c r="C376" s="69"/>
      <c r="D376" s="69"/>
      <c r="E376" s="69"/>
      <c r="F376" s="69"/>
      <c r="G376" s="69"/>
    </row>
    <row r="377" spans="2:7">
      <c r="B377" s="69"/>
      <c r="C377" s="69"/>
      <c r="D377" s="69"/>
      <c r="E377" s="69"/>
      <c r="F377" s="69"/>
      <c r="G377" s="69"/>
    </row>
    <row r="378" spans="2:7">
      <c r="B378" s="69"/>
      <c r="C378" s="69"/>
      <c r="D378" s="69"/>
      <c r="E378" s="69"/>
      <c r="F378" s="69"/>
      <c r="G378" s="69"/>
    </row>
    <row r="379" spans="2:7">
      <c r="B379" s="69"/>
      <c r="C379" s="69"/>
      <c r="D379" s="69"/>
      <c r="E379" s="69"/>
      <c r="F379" s="69"/>
      <c r="G379" s="69"/>
    </row>
    <row r="380" spans="2:7">
      <c r="B380" s="69"/>
      <c r="C380" s="69"/>
      <c r="D380" s="69"/>
      <c r="E380" s="69"/>
      <c r="F380" s="69"/>
      <c r="G380" s="69"/>
    </row>
    <row r="381" spans="2:7">
      <c r="B381" s="69"/>
      <c r="C381" s="69"/>
      <c r="D381" s="69"/>
      <c r="E381" s="69"/>
      <c r="F381" s="69"/>
      <c r="G381" s="69"/>
    </row>
    <row r="382" spans="2:7">
      <c r="B382" s="69"/>
      <c r="C382" s="69"/>
      <c r="D382" s="69"/>
      <c r="E382" s="69"/>
      <c r="F382" s="69"/>
      <c r="G382" s="69"/>
    </row>
    <row r="383" spans="2:7">
      <c r="B383" s="69"/>
      <c r="C383" s="69"/>
      <c r="D383" s="69"/>
      <c r="E383" s="69"/>
      <c r="F383" s="69"/>
      <c r="G383" s="69"/>
    </row>
    <row r="384" spans="2:7">
      <c r="B384" s="69"/>
      <c r="C384" s="69"/>
      <c r="D384" s="69"/>
      <c r="E384" s="69"/>
      <c r="F384" s="69"/>
      <c r="G384" s="69"/>
    </row>
    <row r="385" spans="2:7">
      <c r="B385" s="69"/>
      <c r="C385" s="69"/>
      <c r="D385" s="69"/>
      <c r="E385" s="69"/>
      <c r="F385" s="69"/>
      <c r="G385" s="69"/>
    </row>
    <row r="386" spans="2:7">
      <c r="B386" s="69"/>
      <c r="C386" s="69"/>
      <c r="D386" s="69"/>
      <c r="E386" s="69"/>
      <c r="F386" s="69"/>
      <c r="G386" s="69"/>
    </row>
    <row r="387" spans="2:7">
      <c r="B387" s="69"/>
      <c r="C387" s="69"/>
      <c r="D387" s="69"/>
      <c r="E387" s="69"/>
      <c r="F387" s="69"/>
      <c r="G387" s="69"/>
    </row>
    <row r="388" spans="2:7">
      <c r="B388" s="69"/>
      <c r="C388" s="69"/>
      <c r="D388" s="69"/>
      <c r="E388" s="69"/>
      <c r="F388" s="69"/>
      <c r="G388" s="69"/>
    </row>
    <row r="389" spans="2:7">
      <c r="B389" s="69"/>
      <c r="C389" s="69"/>
      <c r="D389" s="69"/>
      <c r="E389" s="69"/>
      <c r="F389" s="69"/>
      <c r="G389" s="69"/>
    </row>
    <row r="390" spans="2:7">
      <c r="B390" s="69"/>
      <c r="C390" s="69"/>
      <c r="D390" s="69"/>
      <c r="E390" s="69"/>
      <c r="F390" s="69"/>
      <c r="G390" s="69"/>
    </row>
    <row r="391" spans="2:7">
      <c r="B391" s="69"/>
      <c r="C391" s="69"/>
      <c r="D391" s="69"/>
      <c r="E391" s="69"/>
      <c r="F391" s="69"/>
      <c r="G391" s="69"/>
    </row>
    <row r="392" spans="2:7">
      <c r="B392" s="69"/>
      <c r="C392" s="69"/>
      <c r="D392" s="69"/>
      <c r="E392" s="69"/>
      <c r="F392" s="69"/>
      <c r="G392" s="69"/>
    </row>
    <row r="393" spans="2:7">
      <c r="B393" s="69"/>
      <c r="C393" s="69"/>
      <c r="D393" s="69"/>
      <c r="E393" s="69"/>
      <c r="F393" s="69"/>
      <c r="G393" s="69"/>
    </row>
    <row r="394" spans="2:7">
      <c r="B394" s="69"/>
      <c r="C394" s="69"/>
      <c r="D394" s="69"/>
      <c r="E394" s="69"/>
      <c r="F394" s="69"/>
      <c r="G394" s="69"/>
    </row>
    <row r="395" spans="2:7">
      <c r="B395" s="69"/>
      <c r="C395" s="69"/>
      <c r="D395" s="69"/>
      <c r="E395" s="69"/>
      <c r="F395" s="69"/>
      <c r="G395" s="69"/>
    </row>
    <row r="396" spans="2:7">
      <c r="B396" s="69"/>
      <c r="C396" s="69"/>
      <c r="D396" s="69"/>
      <c r="E396" s="69"/>
      <c r="F396" s="69"/>
      <c r="G396" s="69"/>
    </row>
    <row r="397" spans="2:7">
      <c r="B397" s="69"/>
      <c r="C397" s="69"/>
      <c r="D397" s="69"/>
      <c r="E397" s="69"/>
      <c r="F397" s="69"/>
      <c r="G397" s="69"/>
    </row>
    <row r="398" spans="2:7">
      <c r="B398" s="69"/>
      <c r="C398" s="69"/>
      <c r="D398" s="69"/>
      <c r="E398" s="69"/>
      <c r="F398" s="69"/>
      <c r="G398" s="69"/>
    </row>
    <row r="399" spans="2:7">
      <c r="B399" s="69"/>
      <c r="C399" s="69"/>
      <c r="D399" s="69"/>
      <c r="E399" s="69"/>
      <c r="F399" s="69"/>
      <c r="G399" s="69"/>
    </row>
    <row r="400" spans="2:7">
      <c r="B400" s="69"/>
      <c r="C400" s="69"/>
      <c r="D400" s="69"/>
      <c r="E400" s="69"/>
      <c r="F400" s="69"/>
      <c r="G400" s="69"/>
    </row>
    <row r="401" spans="2:7">
      <c r="B401" s="69"/>
      <c r="C401" s="69"/>
      <c r="D401" s="69"/>
      <c r="E401" s="69"/>
      <c r="F401" s="69"/>
      <c r="G401" s="69"/>
    </row>
    <row r="402" spans="2:7">
      <c r="B402" s="69"/>
      <c r="C402" s="69"/>
      <c r="D402" s="69"/>
      <c r="E402" s="69"/>
      <c r="F402" s="69"/>
      <c r="G402" s="69"/>
    </row>
    <row r="403" spans="2:7">
      <c r="B403" s="69"/>
      <c r="C403" s="69"/>
      <c r="D403" s="69"/>
      <c r="E403" s="69"/>
      <c r="F403" s="69"/>
      <c r="G403" s="69"/>
    </row>
    <row r="404" spans="2:7">
      <c r="B404" s="69"/>
      <c r="C404" s="69"/>
      <c r="D404" s="69"/>
      <c r="E404" s="69"/>
      <c r="F404" s="69"/>
      <c r="G404" s="69"/>
    </row>
    <row r="405" spans="2:7">
      <c r="B405" s="69"/>
      <c r="C405" s="69"/>
      <c r="D405" s="69"/>
      <c r="E405" s="69"/>
      <c r="F405" s="69"/>
      <c r="G405" s="69"/>
    </row>
    <row r="406" spans="2:7">
      <c r="B406" s="69"/>
      <c r="C406" s="69"/>
      <c r="D406" s="69"/>
      <c r="E406" s="69"/>
      <c r="F406" s="69"/>
      <c r="G406" s="69"/>
    </row>
    <row r="407" spans="2:7">
      <c r="B407" s="69"/>
      <c r="C407" s="69"/>
      <c r="D407" s="69"/>
      <c r="E407" s="69"/>
      <c r="F407" s="69"/>
      <c r="G407" s="69"/>
    </row>
    <row r="408" spans="2:7">
      <c r="B408" s="69"/>
      <c r="C408" s="69"/>
      <c r="D408" s="69"/>
      <c r="E408" s="69"/>
      <c r="F408" s="69"/>
      <c r="G408" s="69"/>
    </row>
    <row r="409" spans="2:7">
      <c r="B409" s="69"/>
      <c r="C409" s="69"/>
      <c r="D409" s="69"/>
      <c r="E409" s="69"/>
      <c r="F409" s="69"/>
      <c r="G409" s="69"/>
    </row>
    <row r="410" spans="2:7">
      <c r="B410" s="69"/>
      <c r="C410" s="69"/>
      <c r="D410" s="69"/>
      <c r="E410" s="69"/>
      <c r="F410" s="69"/>
      <c r="G410" s="69"/>
    </row>
    <row r="411" spans="2:7">
      <c r="B411" s="69"/>
      <c r="C411" s="69"/>
      <c r="D411" s="69"/>
      <c r="E411" s="69"/>
      <c r="F411" s="69"/>
      <c r="G411" s="69"/>
    </row>
    <row r="412" spans="2:7">
      <c r="B412" s="69"/>
      <c r="C412" s="69"/>
      <c r="D412" s="69"/>
      <c r="E412" s="69"/>
      <c r="F412" s="69"/>
      <c r="G412" s="69"/>
    </row>
    <row r="413" spans="2:7">
      <c r="B413" s="69"/>
      <c r="C413" s="69"/>
      <c r="D413" s="69"/>
      <c r="E413" s="69"/>
      <c r="F413" s="69"/>
      <c r="G413" s="69"/>
    </row>
    <row r="414" spans="2:7">
      <c r="B414" s="69"/>
      <c r="C414" s="69"/>
      <c r="D414" s="69"/>
      <c r="E414" s="69"/>
      <c r="F414" s="69"/>
      <c r="G414" s="69"/>
    </row>
    <row r="415" spans="2:7">
      <c r="B415" s="69"/>
      <c r="C415" s="69"/>
      <c r="D415" s="69"/>
      <c r="E415" s="69"/>
      <c r="F415" s="69"/>
      <c r="G415" s="69"/>
    </row>
    <row r="416" spans="2:7">
      <c r="B416" s="69"/>
      <c r="C416" s="69"/>
      <c r="D416" s="69"/>
      <c r="E416" s="69"/>
      <c r="F416" s="69"/>
      <c r="G416" s="69"/>
    </row>
    <row r="417" spans="2:7">
      <c r="B417" s="69"/>
      <c r="C417" s="69"/>
      <c r="D417" s="69"/>
      <c r="E417" s="69"/>
      <c r="F417" s="69"/>
      <c r="G417" s="69"/>
    </row>
    <row r="418" spans="2:7">
      <c r="B418" s="69"/>
      <c r="C418" s="69"/>
      <c r="D418" s="69"/>
      <c r="E418" s="69"/>
      <c r="F418" s="69"/>
      <c r="G418" s="69"/>
    </row>
    <row r="419" spans="2:7">
      <c r="B419" s="69"/>
      <c r="C419" s="69"/>
      <c r="D419" s="69"/>
      <c r="E419" s="69"/>
      <c r="F419" s="69"/>
      <c r="G419" s="69"/>
    </row>
    <row r="420" spans="2:7">
      <c r="B420" s="69"/>
      <c r="C420" s="69"/>
      <c r="D420" s="69"/>
      <c r="E420" s="69"/>
      <c r="F420" s="69"/>
      <c r="G420" s="69"/>
    </row>
    <row r="421" spans="2:7">
      <c r="B421" s="69"/>
      <c r="C421" s="69"/>
      <c r="D421" s="69"/>
      <c r="E421" s="69"/>
      <c r="F421" s="69"/>
      <c r="G421" s="69"/>
    </row>
    <row r="422" spans="2:7">
      <c r="B422" s="69"/>
      <c r="C422" s="69"/>
      <c r="D422" s="69"/>
      <c r="E422" s="69"/>
      <c r="F422" s="69"/>
      <c r="G422" s="69"/>
    </row>
    <row r="423" spans="2:7">
      <c r="B423" s="69"/>
      <c r="C423" s="69"/>
      <c r="D423" s="69"/>
      <c r="E423" s="69"/>
      <c r="F423" s="69"/>
      <c r="G423" s="69"/>
    </row>
    <row r="424" spans="2:7">
      <c r="B424" s="69"/>
      <c r="C424" s="69"/>
      <c r="D424" s="69"/>
      <c r="E424" s="69"/>
      <c r="F424" s="69"/>
      <c r="G424" s="69"/>
    </row>
    <row r="425" spans="2:7">
      <c r="B425" s="69"/>
      <c r="C425" s="69"/>
      <c r="D425" s="69"/>
      <c r="E425" s="69"/>
      <c r="F425" s="69"/>
      <c r="G425" s="69"/>
    </row>
    <row r="426" spans="2:7">
      <c r="B426" s="69"/>
      <c r="C426" s="69"/>
      <c r="D426" s="69"/>
      <c r="E426" s="69"/>
      <c r="F426" s="69"/>
      <c r="G426" s="69"/>
    </row>
    <row r="427" spans="2:7">
      <c r="B427" s="69"/>
      <c r="C427" s="69"/>
      <c r="D427" s="69"/>
      <c r="E427" s="69"/>
      <c r="F427" s="69"/>
      <c r="G427" s="69"/>
    </row>
    <row r="428" spans="2:7">
      <c r="B428" s="69"/>
      <c r="C428" s="69"/>
      <c r="D428" s="69"/>
      <c r="E428" s="69"/>
      <c r="F428" s="69"/>
      <c r="G428" s="69"/>
    </row>
    <row r="429" spans="2:7">
      <c r="B429" s="69"/>
      <c r="C429" s="69"/>
      <c r="D429" s="69"/>
      <c r="E429" s="69"/>
      <c r="F429" s="69"/>
      <c r="G429" s="69"/>
    </row>
    <row r="430" spans="2:7">
      <c r="B430" s="69"/>
      <c r="C430" s="69"/>
      <c r="D430" s="69"/>
      <c r="E430" s="69"/>
      <c r="F430" s="69"/>
      <c r="G430" s="69"/>
    </row>
    <row r="431" spans="2:7">
      <c r="B431" s="69"/>
      <c r="C431" s="69"/>
      <c r="D431" s="69"/>
      <c r="E431" s="69"/>
      <c r="F431" s="69"/>
      <c r="G431" s="69"/>
    </row>
    <row r="432" spans="2:7">
      <c r="B432" s="69"/>
      <c r="C432" s="69"/>
      <c r="D432" s="69"/>
      <c r="E432" s="69"/>
      <c r="F432" s="69"/>
      <c r="G432" s="69"/>
    </row>
    <row r="433" spans="2:7">
      <c r="B433" s="69"/>
      <c r="C433" s="69"/>
      <c r="D433" s="69"/>
      <c r="E433" s="69"/>
      <c r="F433" s="69"/>
      <c r="G433" s="69"/>
    </row>
    <row r="434" spans="2:7">
      <c r="B434" s="69"/>
      <c r="C434" s="69"/>
      <c r="D434" s="69"/>
      <c r="E434" s="69"/>
      <c r="F434" s="69"/>
      <c r="G434" s="69"/>
    </row>
    <row r="435" spans="2:7">
      <c r="B435" s="69"/>
      <c r="C435" s="69"/>
      <c r="D435" s="69"/>
      <c r="E435" s="69"/>
      <c r="F435" s="69"/>
      <c r="G435" s="69"/>
    </row>
    <row r="436" spans="2:7">
      <c r="B436" s="69"/>
      <c r="C436" s="69"/>
      <c r="D436" s="69"/>
      <c r="E436" s="69"/>
      <c r="F436" s="69"/>
      <c r="G436" s="69"/>
    </row>
    <row r="437" spans="2:7">
      <c r="B437" s="69"/>
      <c r="C437" s="69"/>
      <c r="D437" s="69"/>
      <c r="E437" s="69"/>
      <c r="F437" s="69"/>
      <c r="G437" s="69"/>
    </row>
    <row r="438" spans="2:7">
      <c r="B438" s="69"/>
      <c r="C438" s="69"/>
      <c r="D438" s="69"/>
      <c r="E438" s="69"/>
      <c r="F438" s="69"/>
      <c r="G438" s="69"/>
    </row>
    <row r="439" spans="2:7">
      <c r="B439" s="69"/>
      <c r="C439" s="69"/>
      <c r="D439" s="69"/>
      <c r="E439" s="69"/>
      <c r="F439" s="69"/>
      <c r="G439" s="69"/>
    </row>
    <row r="440" spans="2:7">
      <c r="B440" s="69"/>
      <c r="C440" s="69"/>
      <c r="D440" s="69"/>
      <c r="E440" s="69"/>
      <c r="F440" s="69"/>
      <c r="G440" s="69"/>
    </row>
    <row r="441" spans="2:7">
      <c r="B441" s="69"/>
      <c r="C441" s="69"/>
      <c r="D441" s="69"/>
      <c r="E441" s="69"/>
      <c r="F441" s="69"/>
      <c r="G441" s="69"/>
    </row>
    <row r="442" spans="2:7">
      <c r="B442" s="69"/>
      <c r="C442" s="69"/>
      <c r="D442" s="69"/>
      <c r="E442" s="69"/>
      <c r="F442" s="69"/>
      <c r="G442" s="69"/>
    </row>
    <row r="443" spans="2:7">
      <c r="B443" s="69"/>
      <c r="C443" s="69"/>
      <c r="D443" s="69"/>
      <c r="E443" s="69"/>
      <c r="F443" s="69"/>
      <c r="G443" s="69"/>
    </row>
    <row r="444" spans="2:7">
      <c r="B444" s="69"/>
      <c r="C444" s="69"/>
      <c r="D444" s="69"/>
      <c r="E444" s="69"/>
      <c r="F444" s="69"/>
      <c r="G444" s="69"/>
    </row>
    <row r="445" spans="2:7">
      <c r="B445" s="69"/>
      <c r="C445" s="69"/>
      <c r="D445" s="69"/>
      <c r="E445" s="69"/>
      <c r="F445" s="69"/>
      <c r="G445" s="69"/>
    </row>
    <row r="446" spans="2:7">
      <c r="B446" s="69"/>
      <c r="C446" s="69"/>
      <c r="D446" s="69"/>
      <c r="E446" s="69"/>
      <c r="F446" s="69"/>
      <c r="G446" s="69"/>
    </row>
    <row r="447" spans="2:7">
      <c r="B447" s="69"/>
      <c r="C447" s="69"/>
      <c r="D447" s="69"/>
      <c r="E447" s="69"/>
      <c r="F447" s="69"/>
      <c r="G447" s="69"/>
    </row>
    <row r="448" spans="2:7">
      <c r="B448" s="69"/>
      <c r="C448" s="69"/>
      <c r="D448" s="69"/>
      <c r="E448" s="69"/>
      <c r="F448" s="69"/>
      <c r="G448" s="69"/>
    </row>
    <row r="449" spans="2:7">
      <c r="B449" s="69"/>
      <c r="C449" s="69"/>
      <c r="D449" s="69"/>
      <c r="E449" s="69"/>
      <c r="F449" s="69"/>
      <c r="G449" s="69"/>
    </row>
    <row r="450" spans="2:7">
      <c r="B450" s="69"/>
      <c r="C450" s="69"/>
      <c r="D450" s="69"/>
      <c r="E450" s="69"/>
      <c r="F450" s="69"/>
      <c r="G450" s="69"/>
    </row>
    <row r="451" spans="2:7">
      <c r="B451" s="69"/>
      <c r="C451" s="69"/>
      <c r="D451" s="69"/>
      <c r="E451" s="69"/>
      <c r="F451" s="69"/>
      <c r="G451" s="69"/>
    </row>
    <row r="452" spans="2:7">
      <c r="B452" s="69"/>
      <c r="C452" s="69"/>
      <c r="D452" s="69"/>
      <c r="E452" s="69"/>
      <c r="F452" s="69"/>
      <c r="G452" s="69"/>
    </row>
    <row r="453" spans="2:7">
      <c r="B453" s="69"/>
      <c r="C453" s="69"/>
      <c r="D453" s="69"/>
      <c r="E453" s="69"/>
      <c r="F453" s="69"/>
      <c r="G453" s="69"/>
    </row>
    <row r="454" spans="2:7">
      <c r="B454" s="69"/>
      <c r="C454" s="69"/>
      <c r="D454" s="69"/>
      <c r="E454" s="69"/>
      <c r="F454" s="69"/>
      <c r="G454" s="69"/>
    </row>
    <row r="455" spans="2:7">
      <c r="B455" s="69"/>
      <c r="C455" s="69"/>
      <c r="D455" s="69"/>
      <c r="E455" s="69"/>
      <c r="F455" s="69"/>
      <c r="G455" s="69"/>
    </row>
    <row r="456" spans="2:7">
      <c r="B456" s="69"/>
      <c r="C456" s="69"/>
      <c r="D456" s="69"/>
      <c r="E456" s="69"/>
      <c r="F456" s="69"/>
      <c r="G456" s="69"/>
    </row>
    <row r="457" spans="2:7">
      <c r="B457" s="69"/>
      <c r="C457" s="69"/>
      <c r="D457" s="69"/>
      <c r="E457" s="69"/>
      <c r="F457" s="69"/>
      <c r="G457" s="69"/>
    </row>
    <row r="458" spans="2:7">
      <c r="B458" s="69"/>
      <c r="C458" s="69"/>
      <c r="D458" s="69"/>
      <c r="E458" s="69"/>
      <c r="F458" s="69"/>
      <c r="G458" s="69"/>
    </row>
    <row r="459" spans="2:7">
      <c r="B459" s="69"/>
      <c r="C459" s="69"/>
      <c r="D459" s="69"/>
      <c r="E459" s="69"/>
      <c r="F459" s="69"/>
      <c r="G459" s="69"/>
    </row>
    <row r="460" spans="2:7">
      <c r="B460" s="69"/>
      <c r="C460" s="69"/>
      <c r="D460" s="69"/>
      <c r="E460" s="69"/>
      <c r="F460" s="69"/>
      <c r="G460" s="69"/>
    </row>
    <row r="461" spans="2:7">
      <c r="B461" s="69"/>
      <c r="C461" s="69"/>
      <c r="D461" s="69"/>
      <c r="E461" s="69"/>
      <c r="F461" s="69"/>
      <c r="G461" s="69"/>
    </row>
    <row r="462" spans="2:7">
      <c r="B462" s="69"/>
      <c r="C462" s="69"/>
      <c r="D462" s="69"/>
      <c r="E462" s="69"/>
      <c r="F462" s="69"/>
      <c r="G462" s="69"/>
    </row>
    <row r="463" spans="2:7">
      <c r="B463" s="69"/>
      <c r="C463" s="69"/>
      <c r="D463" s="69"/>
      <c r="E463" s="69"/>
      <c r="F463" s="69"/>
      <c r="G463" s="69"/>
    </row>
    <row r="464" spans="2:7">
      <c r="B464" s="69"/>
      <c r="C464" s="69"/>
      <c r="D464" s="69"/>
      <c r="E464" s="69"/>
      <c r="F464" s="69"/>
      <c r="G464" s="69"/>
    </row>
    <row r="465" spans="2:7">
      <c r="B465" s="69"/>
      <c r="C465" s="69"/>
      <c r="D465" s="69"/>
      <c r="E465" s="69"/>
      <c r="F465" s="69"/>
      <c r="G465" s="69"/>
    </row>
    <row r="466" spans="2:7">
      <c r="B466" s="69"/>
      <c r="C466" s="69"/>
      <c r="D466" s="69"/>
      <c r="E466" s="69"/>
      <c r="F466" s="69"/>
      <c r="G466" s="69"/>
    </row>
    <row r="467" spans="2:7">
      <c r="B467" s="69"/>
      <c r="C467" s="69"/>
      <c r="D467" s="69"/>
      <c r="E467" s="69"/>
      <c r="F467" s="69"/>
      <c r="G467" s="69"/>
    </row>
    <row r="468" spans="2:7">
      <c r="B468" s="69"/>
      <c r="C468" s="69"/>
      <c r="D468" s="69"/>
      <c r="E468" s="69"/>
      <c r="F468" s="69"/>
      <c r="G468" s="69"/>
    </row>
    <row r="469" spans="2:7">
      <c r="B469" s="69"/>
      <c r="C469" s="69"/>
      <c r="D469" s="69"/>
      <c r="E469" s="69"/>
      <c r="F469" s="69"/>
      <c r="G469" s="69"/>
    </row>
    <row r="470" spans="2:7">
      <c r="B470" s="69"/>
      <c r="C470" s="69"/>
      <c r="D470" s="69"/>
      <c r="E470" s="69"/>
      <c r="F470" s="69"/>
      <c r="G470" s="69"/>
    </row>
    <row r="471" spans="2:7">
      <c r="B471" s="69"/>
      <c r="C471" s="69"/>
      <c r="D471" s="69"/>
      <c r="E471" s="69"/>
      <c r="F471" s="69"/>
      <c r="G471" s="69"/>
    </row>
    <row r="472" spans="2:7">
      <c r="B472" s="69"/>
      <c r="C472" s="69"/>
      <c r="D472" s="69"/>
      <c r="E472" s="69"/>
      <c r="F472" s="69"/>
      <c r="G472" s="69"/>
    </row>
    <row r="473" spans="2:7">
      <c r="B473" s="69"/>
      <c r="C473" s="69"/>
      <c r="D473" s="69"/>
      <c r="E473" s="69"/>
      <c r="F473" s="69"/>
      <c r="G473" s="69"/>
    </row>
    <row r="474" spans="2:7">
      <c r="B474" s="69"/>
      <c r="C474" s="69"/>
      <c r="D474" s="69"/>
      <c r="E474" s="69"/>
      <c r="F474" s="69"/>
      <c r="G474" s="69"/>
    </row>
    <row r="475" spans="2:7">
      <c r="B475" s="69"/>
      <c r="C475" s="69"/>
      <c r="D475" s="69"/>
      <c r="E475" s="69"/>
      <c r="F475" s="69"/>
      <c r="G475" s="69"/>
    </row>
    <row r="476" spans="2:7">
      <c r="B476" s="69"/>
      <c r="C476" s="69"/>
      <c r="D476" s="69"/>
      <c r="E476" s="69"/>
      <c r="F476" s="69"/>
      <c r="G476" s="69"/>
    </row>
    <row r="477" spans="2:7">
      <c r="B477" s="69"/>
      <c r="C477" s="69"/>
      <c r="D477" s="69"/>
      <c r="E477" s="69"/>
      <c r="F477" s="69"/>
      <c r="G477" s="69"/>
    </row>
    <row r="478" spans="2:7">
      <c r="B478" s="69"/>
      <c r="C478" s="69"/>
      <c r="D478" s="69"/>
      <c r="E478" s="69"/>
      <c r="F478" s="69"/>
      <c r="G478" s="69"/>
    </row>
    <row r="479" spans="2:7">
      <c r="B479" s="69"/>
      <c r="C479" s="69"/>
      <c r="D479" s="69"/>
      <c r="E479" s="69"/>
      <c r="F479" s="69"/>
      <c r="G479" s="69"/>
    </row>
    <row r="480" spans="2:7">
      <c r="B480" s="69"/>
      <c r="C480" s="69"/>
      <c r="D480" s="69"/>
      <c r="E480" s="69"/>
      <c r="F480" s="69"/>
      <c r="G480" s="69"/>
    </row>
    <row r="481" spans="2:7">
      <c r="B481" s="69"/>
      <c r="C481" s="69"/>
      <c r="D481" s="69"/>
      <c r="E481" s="69"/>
      <c r="F481" s="69"/>
      <c r="G481" s="69"/>
    </row>
    <row r="482" spans="2:7">
      <c r="B482" s="69"/>
      <c r="C482" s="69"/>
      <c r="D482" s="69"/>
      <c r="E482" s="69"/>
      <c r="F482" s="69"/>
      <c r="G482" s="69"/>
    </row>
    <row r="483" spans="2:7">
      <c r="B483" s="69"/>
      <c r="C483" s="69"/>
      <c r="D483" s="69"/>
      <c r="E483" s="69"/>
      <c r="F483" s="69"/>
      <c r="G483" s="69"/>
    </row>
    <row r="484" spans="2:7">
      <c r="B484" s="69"/>
      <c r="C484" s="69"/>
      <c r="D484" s="69"/>
      <c r="E484" s="69"/>
      <c r="F484" s="69"/>
      <c r="G484" s="69"/>
    </row>
    <row r="485" spans="2:7">
      <c r="B485" s="69"/>
      <c r="C485" s="69"/>
      <c r="D485" s="69"/>
      <c r="E485" s="69"/>
      <c r="F485" s="69"/>
      <c r="G485" s="69"/>
    </row>
    <row r="486" spans="2:7">
      <c r="B486" s="69"/>
      <c r="C486" s="69"/>
      <c r="D486" s="69"/>
      <c r="E486" s="69"/>
      <c r="F486" s="69"/>
      <c r="G486" s="69"/>
    </row>
    <row r="487" spans="2:7">
      <c r="B487" s="69"/>
      <c r="C487" s="69"/>
      <c r="D487" s="69"/>
      <c r="E487" s="69"/>
      <c r="F487" s="69"/>
      <c r="G487" s="69"/>
    </row>
    <row r="488" spans="2:7">
      <c r="B488" s="69"/>
      <c r="C488" s="69"/>
      <c r="D488" s="69"/>
      <c r="E488" s="69"/>
      <c r="F488" s="69"/>
      <c r="G488" s="69"/>
    </row>
    <row r="489" spans="2:7">
      <c r="B489" s="69"/>
      <c r="C489" s="69"/>
      <c r="D489" s="69"/>
      <c r="E489" s="69"/>
      <c r="F489" s="69"/>
      <c r="G489" s="69"/>
    </row>
    <row r="490" spans="2:7">
      <c r="B490" s="69"/>
      <c r="C490" s="69"/>
      <c r="D490" s="69"/>
      <c r="E490" s="69"/>
      <c r="F490" s="69"/>
      <c r="G490" s="69"/>
    </row>
    <row r="491" spans="2:7">
      <c r="B491" s="69"/>
      <c r="C491" s="69"/>
      <c r="D491" s="69"/>
      <c r="E491" s="69"/>
      <c r="F491" s="69"/>
      <c r="G491" s="69"/>
    </row>
    <row r="492" spans="2:7">
      <c r="B492" s="69"/>
      <c r="C492" s="69"/>
      <c r="D492" s="69"/>
      <c r="E492" s="69"/>
      <c r="F492" s="69"/>
      <c r="G492" s="69"/>
    </row>
    <row r="493" spans="2:7">
      <c r="B493" s="69"/>
      <c r="C493" s="69"/>
      <c r="D493" s="69"/>
      <c r="E493" s="69"/>
      <c r="F493" s="69"/>
      <c r="G493" s="69"/>
    </row>
    <row r="494" spans="2:7">
      <c r="B494" s="69"/>
      <c r="C494" s="69"/>
      <c r="D494" s="69"/>
      <c r="E494" s="69"/>
      <c r="F494" s="69"/>
      <c r="G494" s="69"/>
    </row>
    <row r="495" spans="2:7">
      <c r="B495" s="69"/>
      <c r="C495" s="69"/>
      <c r="D495" s="69"/>
      <c r="E495" s="69"/>
      <c r="F495" s="69"/>
      <c r="G495" s="69"/>
    </row>
    <row r="496" spans="2:7">
      <c r="B496" s="69"/>
      <c r="C496" s="69"/>
      <c r="D496" s="69"/>
      <c r="E496" s="69"/>
      <c r="F496" s="69"/>
      <c r="G496" s="69"/>
    </row>
    <row r="497" spans="2:7">
      <c r="B497" s="69"/>
      <c r="C497" s="69"/>
      <c r="D497" s="69"/>
      <c r="E497" s="69"/>
      <c r="F497" s="69"/>
      <c r="G497" s="69"/>
    </row>
    <row r="498" spans="2:7">
      <c r="B498" s="69"/>
      <c r="C498" s="69"/>
      <c r="D498" s="69"/>
      <c r="E498" s="69"/>
      <c r="F498" s="69"/>
      <c r="G498" s="69"/>
    </row>
    <row r="499" spans="2:7">
      <c r="B499" s="69"/>
      <c r="C499" s="69"/>
      <c r="D499" s="69"/>
      <c r="E499" s="69"/>
      <c r="F499" s="69"/>
      <c r="G499" s="69"/>
    </row>
    <row r="500" spans="2:7">
      <c r="B500" s="69"/>
      <c r="C500" s="69"/>
      <c r="D500" s="69"/>
      <c r="E500" s="69"/>
      <c r="F500" s="69"/>
      <c r="G500" s="69"/>
    </row>
    <row r="501" spans="2:7">
      <c r="B501" s="69"/>
      <c r="C501" s="69"/>
      <c r="D501" s="69"/>
      <c r="E501" s="69"/>
      <c r="F501" s="69"/>
      <c r="G501" s="69"/>
    </row>
    <row r="502" spans="2:7">
      <c r="B502" s="69"/>
      <c r="C502" s="69"/>
      <c r="D502" s="69"/>
      <c r="E502" s="69"/>
      <c r="F502" s="69"/>
      <c r="G502" s="69"/>
    </row>
    <row r="503" spans="2:7">
      <c r="B503" s="69"/>
      <c r="C503" s="69"/>
      <c r="D503" s="69"/>
      <c r="E503" s="69"/>
      <c r="F503" s="69"/>
      <c r="G503" s="69"/>
    </row>
    <row r="504" spans="2:7">
      <c r="B504" s="69"/>
      <c r="C504" s="69"/>
      <c r="D504" s="69"/>
      <c r="E504" s="69"/>
      <c r="F504" s="69"/>
      <c r="G504" s="69"/>
    </row>
    <row r="505" spans="2:7">
      <c r="B505" s="69"/>
      <c r="C505" s="69"/>
      <c r="D505" s="69"/>
      <c r="E505" s="69"/>
      <c r="F505" s="69"/>
      <c r="G505" s="69"/>
    </row>
    <row r="506" spans="2:7">
      <c r="B506" s="69"/>
      <c r="C506" s="69"/>
      <c r="D506" s="69"/>
      <c r="E506" s="69"/>
      <c r="F506" s="69"/>
      <c r="G506" s="69"/>
    </row>
    <row r="507" spans="2:7">
      <c r="B507" s="69"/>
      <c r="C507" s="69"/>
      <c r="D507" s="69"/>
      <c r="E507" s="69"/>
      <c r="F507" s="69"/>
      <c r="G507" s="69"/>
    </row>
    <row r="508" spans="2:7">
      <c r="B508" s="69"/>
      <c r="C508" s="69"/>
      <c r="D508" s="69"/>
      <c r="E508" s="69"/>
      <c r="F508" s="69"/>
      <c r="G508" s="69"/>
    </row>
    <row r="509" spans="2:7">
      <c r="B509" s="69"/>
      <c r="C509" s="69"/>
      <c r="D509" s="69"/>
      <c r="E509" s="69"/>
      <c r="F509" s="69"/>
      <c r="G509" s="69"/>
    </row>
    <row r="510" spans="2:7">
      <c r="B510" s="69"/>
      <c r="C510" s="69"/>
      <c r="D510" s="69"/>
      <c r="E510" s="69"/>
      <c r="F510" s="69"/>
      <c r="G510" s="69"/>
    </row>
    <row r="511" spans="2:7">
      <c r="B511" s="69"/>
      <c r="C511" s="69"/>
      <c r="D511" s="69"/>
      <c r="E511" s="69"/>
      <c r="F511" s="69"/>
      <c r="G511" s="69"/>
    </row>
    <row r="512" spans="2:7">
      <c r="B512" s="69"/>
      <c r="C512" s="69"/>
      <c r="D512" s="69"/>
      <c r="E512" s="69"/>
      <c r="F512" s="69"/>
      <c r="G512" s="69"/>
    </row>
    <row r="513" spans="2:7">
      <c r="B513" s="69"/>
      <c r="C513" s="69"/>
      <c r="D513" s="69"/>
      <c r="E513" s="69"/>
      <c r="F513" s="69"/>
      <c r="G513" s="69"/>
    </row>
    <row r="514" spans="2:7">
      <c r="B514" s="69"/>
      <c r="C514" s="69"/>
      <c r="D514" s="69"/>
      <c r="E514" s="69"/>
      <c r="F514" s="69"/>
      <c r="G514" s="69"/>
    </row>
    <row r="515" spans="2:7">
      <c r="B515" s="69"/>
      <c r="C515" s="69"/>
      <c r="D515" s="69"/>
      <c r="E515" s="69"/>
      <c r="F515" s="69"/>
      <c r="G515" s="69"/>
    </row>
    <row r="516" spans="2:7">
      <c r="B516" s="69"/>
      <c r="C516" s="69"/>
      <c r="D516" s="69"/>
      <c r="E516" s="69"/>
      <c r="F516" s="69"/>
      <c r="G516" s="69"/>
    </row>
    <row r="517" spans="2:7">
      <c r="B517" s="69"/>
      <c r="C517" s="69"/>
      <c r="D517" s="69"/>
      <c r="E517" s="69"/>
      <c r="F517" s="69"/>
      <c r="G517" s="69"/>
    </row>
    <row r="518" spans="2:7">
      <c r="B518" s="69"/>
      <c r="C518" s="69"/>
      <c r="D518" s="69"/>
      <c r="E518" s="69"/>
      <c r="F518" s="69"/>
      <c r="G518" s="69"/>
    </row>
    <row r="519" spans="2:7">
      <c r="B519" s="69"/>
      <c r="C519" s="69"/>
      <c r="D519" s="69"/>
      <c r="E519" s="69"/>
      <c r="F519" s="69"/>
      <c r="G519" s="69"/>
    </row>
    <row r="520" spans="2:7">
      <c r="B520" s="69"/>
      <c r="C520" s="69"/>
      <c r="D520" s="69"/>
      <c r="E520" s="69"/>
      <c r="F520" s="69"/>
      <c r="G520" s="69"/>
    </row>
    <row r="521" spans="2:7">
      <c r="B521" s="69"/>
      <c r="C521" s="69"/>
      <c r="D521" s="69"/>
      <c r="E521" s="69"/>
      <c r="F521" s="69"/>
      <c r="G521" s="69"/>
    </row>
    <row r="522" spans="2:7">
      <c r="B522" s="69"/>
      <c r="C522" s="69"/>
      <c r="D522" s="69"/>
      <c r="E522" s="69"/>
      <c r="F522" s="69"/>
      <c r="G522" s="69"/>
    </row>
    <row r="523" spans="2:7">
      <c r="B523" s="69"/>
      <c r="C523" s="69"/>
      <c r="D523" s="69"/>
      <c r="E523" s="69"/>
      <c r="F523" s="69"/>
      <c r="G523" s="69"/>
    </row>
    <row r="524" spans="2:7">
      <c r="B524" s="69"/>
      <c r="C524" s="69"/>
      <c r="D524" s="69"/>
      <c r="E524" s="69"/>
      <c r="F524" s="69"/>
      <c r="G524" s="69"/>
    </row>
    <row r="525" spans="2:7">
      <c r="B525" s="69"/>
      <c r="C525" s="69"/>
      <c r="D525" s="69"/>
      <c r="E525" s="69"/>
      <c r="F525" s="69"/>
      <c r="G525" s="69"/>
    </row>
    <row r="526" spans="2:7">
      <c r="B526" s="69"/>
      <c r="C526" s="69"/>
      <c r="D526" s="69"/>
      <c r="E526" s="69"/>
      <c r="F526" s="69"/>
      <c r="G526" s="69"/>
    </row>
    <row r="527" spans="2:7">
      <c r="B527" s="69"/>
      <c r="C527" s="69"/>
      <c r="D527" s="69"/>
      <c r="E527" s="69"/>
      <c r="F527" s="69"/>
      <c r="G527" s="69"/>
    </row>
    <row r="528" spans="2:7">
      <c r="B528" s="69"/>
      <c r="C528" s="69"/>
      <c r="D528" s="69"/>
      <c r="E528" s="69"/>
      <c r="F528" s="69"/>
      <c r="G528" s="69"/>
    </row>
    <row r="529" spans="2:7">
      <c r="B529" s="69"/>
      <c r="C529" s="69"/>
      <c r="D529" s="69"/>
      <c r="E529" s="69"/>
      <c r="F529" s="69"/>
      <c r="G529" s="69"/>
    </row>
    <row r="530" spans="2:7">
      <c r="B530" s="69"/>
      <c r="C530" s="69"/>
      <c r="D530" s="69"/>
      <c r="E530" s="69"/>
      <c r="F530" s="69"/>
      <c r="G530" s="69"/>
    </row>
    <row r="531" spans="2:7">
      <c r="B531" s="69"/>
      <c r="C531" s="69"/>
      <c r="D531" s="69"/>
      <c r="E531" s="69"/>
      <c r="F531" s="69"/>
      <c r="G531" s="69"/>
    </row>
    <row r="532" spans="2:7">
      <c r="B532" s="69"/>
      <c r="C532" s="69"/>
      <c r="D532" s="69"/>
      <c r="E532" s="69"/>
      <c r="F532" s="69"/>
      <c r="G532" s="69"/>
    </row>
    <row r="533" spans="2:7">
      <c r="B533" s="69"/>
      <c r="C533" s="69"/>
      <c r="D533" s="69"/>
      <c r="E533" s="69"/>
      <c r="F533" s="69"/>
      <c r="G533" s="69"/>
    </row>
    <row r="534" spans="2:7">
      <c r="B534" s="69"/>
      <c r="C534" s="69"/>
      <c r="D534" s="69"/>
      <c r="E534" s="69"/>
      <c r="F534" s="69"/>
      <c r="G534" s="69"/>
    </row>
    <row r="535" spans="2:7">
      <c r="B535" s="69"/>
      <c r="C535" s="69"/>
      <c r="D535" s="69"/>
      <c r="E535" s="69"/>
      <c r="F535" s="69"/>
      <c r="G535" s="69"/>
    </row>
    <row r="536" spans="2:7">
      <c r="B536" s="69"/>
      <c r="C536" s="69"/>
      <c r="D536" s="69"/>
      <c r="E536" s="69"/>
      <c r="F536" s="69"/>
      <c r="G536" s="69"/>
    </row>
    <row r="537" spans="2:7">
      <c r="B537" s="69"/>
      <c r="C537" s="69"/>
      <c r="D537" s="69"/>
      <c r="E537" s="69"/>
      <c r="F537" s="69"/>
      <c r="G537" s="69"/>
    </row>
    <row r="538" spans="2:7">
      <c r="B538" s="69"/>
      <c r="C538" s="69"/>
      <c r="D538" s="69"/>
      <c r="E538" s="69"/>
      <c r="F538" s="69"/>
      <c r="G538" s="69"/>
    </row>
    <row r="539" spans="2:7">
      <c r="B539" s="69"/>
      <c r="C539" s="69"/>
      <c r="D539" s="69"/>
      <c r="E539" s="69"/>
      <c r="F539" s="69"/>
      <c r="G539" s="69"/>
    </row>
    <row r="540" spans="2:7">
      <c r="B540" s="69"/>
      <c r="C540" s="69"/>
      <c r="D540" s="69"/>
      <c r="E540" s="69"/>
      <c r="F540" s="69"/>
      <c r="G540" s="69"/>
    </row>
    <row r="541" spans="2:7">
      <c r="B541" s="69"/>
      <c r="C541" s="69"/>
      <c r="D541" s="69"/>
      <c r="E541" s="69"/>
      <c r="F541" s="69"/>
      <c r="G541" s="69"/>
    </row>
    <row r="542" spans="2:7">
      <c r="B542" s="69"/>
      <c r="C542" s="69"/>
      <c r="D542" s="69"/>
      <c r="E542" s="69"/>
      <c r="F542" s="69"/>
      <c r="G542" s="69"/>
    </row>
    <row r="543" spans="2:7">
      <c r="B543" s="69"/>
      <c r="C543" s="69"/>
      <c r="D543" s="69"/>
      <c r="E543" s="69"/>
      <c r="F543" s="69"/>
      <c r="G543" s="69"/>
    </row>
    <row r="544" spans="2:7">
      <c r="B544" s="69"/>
      <c r="C544" s="69"/>
      <c r="D544" s="69"/>
      <c r="E544" s="69"/>
      <c r="F544" s="69"/>
      <c r="G544" s="69"/>
    </row>
    <row r="545" spans="2:7">
      <c r="B545" s="69"/>
      <c r="C545" s="69"/>
      <c r="D545" s="69"/>
      <c r="E545" s="69"/>
      <c r="F545" s="69"/>
      <c r="G545" s="69"/>
    </row>
    <row r="546" spans="2:7">
      <c r="B546" s="69"/>
      <c r="C546" s="69"/>
      <c r="D546" s="69"/>
      <c r="E546" s="69"/>
      <c r="F546" s="69"/>
      <c r="G546" s="69"/>
    </row>
    <row r="547" spans="2:7">
      <c r="B547" s="69"/>
      <c r="C547" s="69"/>
      <c r="D547" s="69"/>
      <c r="E547" s="69"/>
      <c r="F547" s="69"/>
      <c r="G547" s="69"/>
    </row>
    <row r="548" spans="2:7">
      <c r="B548" s="69"/>
      <c r="C548" s="69"/>
      <c r="D548" s="69"/>
      <c r="E548" s="69"/>
      <c r="F548" s="69"/>
      <c r="G548" s="69"/>
    </row>
    <row r="549" spans="2:7">
      <c r="B549" s="69"/>
      <c r="C549" s="69"/>
      <c r="D549" s="69"/>
      <c r="E549" s="69"/>
      <c r="F549" s="69"/>
      <c r="G549" s="69"/>
    </row>
    <row r="550" spans="2:7">
      <c r="B550" s="69"/>
      <c r="C550" s="69"/>
      <c r="D550" s="69"/>
      <c r="E550" s="69"/>
      <c r="F550" s="69"/>
      <c r="G550" s="69"/>
    </row>
    <row r="551" spans="2:7">
      <c r="B551" s="69"/>
      <c r="C551" s="69"/>
      <c r="D551" s="69"/>
      <c r="E551" s="69"/>
      <c r="F551" s="69"/>
      <c r="G551" s="69"/>
    </row>
    <row r="552" spans="2:7">
      <c r="B552" s="69"/>
      <c r="C552" s="69"/>
      <c r="D552" s="69"/>
      <c r="E552" s="69"/>
      <c r="F552" s="69"/>
      <c r="G552" s="69"/>
    </row>
    <row r="553" spans="2:7">
      <c r="B553" s="69"/>
      <c r="C553" s="69"/>
      <c r="D553" s="69"/>
      <c r="E553" s="69"/>
      <c r="F553" s="69"/>
      <c r="G553" s="69"/>
    </row>
    <row r="554" spans="2:7">
      <c r="B554" s="69"/>
      <c r="C554" s="69"/>
      <c r="D554" s="69"/>
      <c r="E554" s="69"/>
      <c r="F554" s="69"/>
      <c r="G554" s="69"/>
    </row>
    <row r="555" spans="2:7">
      <c r="B555" s="69"/>
      <c r="C555" s="69"/>
      <c r="D555" s="69"/>
      <c r="E555" s="69"/>
      <c r="F555" s="69"/>
      <c r="G555" s="69"/>
    </row>
    <row r="556" spans="2:7">
      <c r="B556" s="69"/>
      <c r="C556" s="69"/>
      <c r="D556" s="69"/>
      <c r="E556" s="69"/>
      <c r="F556" s="69"/>
      <c r="G556" s="69"/>
    </row>
    <row r="557" spans="2:7">
      <c r="B557" s="69"/>
      <c r="C557" s="69"/>
      <c r="D557" s="69"/>
      <c r="E557" s="69"/>
      <c r="F557" s="69"/>
      <c r="G557" s="69"/>
    </row>
    <row r="558" spans="2:7">
      <c r="B558" s="69"/>
      <c r="C558" s="69"/>
      <c r="D558" s="69"/>
      <c r="E558" s="69"/>
      <c r="F558" s="69"/>
      <c r="G558" s="69"/>
    </row>
    <row r="559" spans="2:7">
      <c r="B559" s="69"/>
      <c r="C559" s="69"/>
      <c r="D559" s="69"/>
      <c r="E559" s="69"/>
      <c r="F559" s="69"/>
      <c r="G559" s="69"/>
    </row>
    <row r="560" spans="2:7">
      <c r="B560" s="69"/>
      <c r="C560" s="69"/>
      <c r="D560" s="69"/>
      <c r="E560" s="69"/>
      <c r="F560" s="69"/>
      <c r="G560" s="69"/>
    </row>
    <row r="561" spans="2:7">
      <c r="B561" s="69"/>
      <c r="C561" s="69"/>
      <c r="D561" s="69"/>
      <c r="E561" s="69"/>
      <c r="F561" s="69"/>
      <c r="G561" s="69"/>
    </row>
    <row r="562" spans="2:7">
      <c r="B562" s="69"/>
      <c r="C562" s="69"/>
      <c r="D562" s="69"/>
      <c r="E562" s="69"/>
      <c r="F562" s="69"/>
      <c r="G562" s="69"/>
    </row>
    <row r="563" spans="2:7">
      <c r="B563" s="69"/>
      <c r="C563" s="69"/>
      <c r="D563" s="69"/>
      <c r="E563" s="69"/>
      <c r="F563" s="69"/>
      <c r="G563" s="69"/>
    </row>
    <row r="564" spans="2:7">
      <c r="B564" s="69"/>
      <c r="C564" s="69"/>
      <c r="D564" s="69"/>
      <c r="E564" s="69"/>
      <c r="F564" s="69"/>
      <c r="G564" s="69"/>
    </row>
    <row r="565" spans="2:7">
      <c r="B565" s="69"/>
      <c r="C565" s="69"/>
      <c r="D565" s="69"/>
      <c r="E565" s="69"/>
      <c r="F565" s="69"/>
      <c r="G565" s="69"/>
    </row>
    <row r="566" spans="2:7">
      <c r="B566" s="69"/>
      <c r="C566" s="69"/>
      <c r="D566" s="69"/>
      <c r="E566" s="69"/>
      <c r="F566" s="69"/>
      <c r="G566" s="69"/>
    </row>
    <row r="567" spans="2:7">
      <c r="B567" s="69"/>
      <c r="C567" s="69"/>
      <c r="D567" s="69"/>
      <c r="E567" s="69"/>
      <c r="F567" s="69"/>
      <c r="G567" s="69"/>
    </row>
    <row r="568" spans="2:7">
      <c r="B568" s="69"/>
      <c r="C568" s="69"/>
      <c r="D568" s="69"/>
      <c r="E568" s="69"/>
      <c r="F568" s="69"/>
      <c r="G568" s="69"/>
    </row>
    <row r="569" spans="2:7">
      <c r="B569" s="69"/>
      <c r="C569" s="69"/>
      <c r="D569" s="69"/>
      <c r="E569" s="69"/>
      <c r="F569" s="69"/>
      <c r="G569" s="69"/>
    </row>
    <row r="570" spans="2:7">
      <c r="B570" s="69"/>
      <c r="C570" s="69"/>
      <c r="D570" s="69"/>
      <c r="E570" s="69"/>
      <c r="F570" s="69"/>
      <c r="G570" s="69"/>
    </row>
    <row r="571" spans="2:7">
      <c r="B571" s="69"/>
      <c r="C571" s="69"/>
      <c r="D571" s="69"/>
      <c r="E571" s="69"/>
      <c r="F571" s="69"/>
      <c r="G571" s="69"/>
    </row>
    <row r="572" spans="2:7">
      <c r="B572" s="69"/>
      <c r="C572" s="69"/>
      <c r="D572" s="69"/>
      <c r="E572" s="69"/>
      <c r="F572" s="69"/>
      <c r="G572" s="69"/>
    </row>
    <row r="573" spans="2:7">
      <c r="B573" s="69"/>
      <c r="C573" s="69"/>
      <c r="D573" s="69"/>
      <c r="E573" s="69"/>
      <c r="F573" s="69"/>
      <c r="G573" s="69"/>
    </row>
    <row r="574" spans="2:7">
      <c r="B574" s="69"/>
      <c r="C574" s="69"/>
      <c r="D574" s="69"/>
      <c r="E574" s="69"/>
      <c r="F574" s="69"/>
      <c r="G574" s="69"/>
    </row>
    <row r="575" spans="2:7">
      <c r="B575" s="69"/>
      <c r="C575" s="69"/>
      <c r="D575" s="69"/>
      <c r="E575" s="69"/>
      <c r="F575" s="69"/>
      <c r="G575" s="69"/>
    </row>
    <row r="576" spans="2:7">
      <c r="B576" s="69"/>
      <c r="C576" s="69"/>
      <c r="D576" s="69"/>
      <c r="E576" s="69"/>
      <c r="F576" s="69"/>
      <c r="G576" s="69"/>
    </row>
    <row r="577" spans="2:7">
      <c r="B577" s="69"/>
      <c r="C577" s="69"/>
      <c r="D577" s="69"/>
      <c r="E577" s="69"/>
      <c r="F577" s="69"/>
      <c r="G577" s="69"/>
    </row>
    <row r="578" spans="2:7">
      <c r="B578" s="69"/>
      <c r="C578" s="69"/>
      <c r="D578" s="69"/>
      <c r="E578" s="69"/>
      <c r="F578" s="69"/>
      <c r="G578" s="69"/>
    </row>
    <row r="579" spans="2:7">
      <c r="B579" s="69"/>
      <c r="C579" s="69"/>
      <c r="D579" s="69"/>
      <c r="E579" s="69"/>
      <c r="F579" s="69"/>
      <c r="G579" s="69"/>
    </row>
    <row r="580" spans="2:7">
      <c r="B580" s="69"/>
      <c r="C580" s="69"/>
      <c r="D580" s="69"/>
      <c r="E580" s="69"/>
      <c r="F580" s="69"/>
      <c r="G580" s="69"/>
    </row>
    <row r="581" spans="2:7">
      <c r="B581" s="69"/>
      <c r="C581" s="69"/>
      <c r="D581" s="69"/>
      <c r="E581" s="69"/>
      <c r="F581" s="69"/>
      <c r="G581" s="69"/>
    </row>
    <row r="582" spans="2:7">
      <c r="B582" s="69"/>
      <c r="C582" s="69"/>
      <c r="D582" s="69"/>
      <c r="E582" s="69"/>
      <c r="F582" s="69"/>
      <c r="G582" s="69"/>
    </row>
    <row r="583" spans="2:7">
      <c r="B583" s="69"/>
      <c r="C583" s="69"/>
      <c r="D583" s="69"/>
      <c r="E583" s="69"/>
      <c r="F583" s="69"/>
      <c r="G583" s="69"/>
    </row>
    <row r="584" spans="2:7">
      <c r="B584" s="69"/>
      <c r="C584" s="69"/>
      <c r="D584" s="69"/>
      <c r="E584" s="69"/>
      <c r="F584" s="69"/>
      <c r="G584" s="69"/>
    </row>
    <row r="585" spans="2:7">
      <c r="B585" s="69"/>
      <c r="C585" s="69"/>
      <c r="D585" s="69"/>
      <c r="E585" s="69"/>
      <c r="F585" s="69"/>
      <c r="G585" s="69"/>
    </row>
    <row r="586" spans="2:7">
      <c r="B586" s="69"/>
      <c r="C586" s="69"/>
      <c r="D586" s="69"/>
      <c r="E586" s="69"/>
      <c r="F586" s="69"/>
      <c r="G586" s="69"/>
    </row>
    <row r="587" spans="2:7">
      <c r="B587" s="69"/>
      <c r="C587" s="69"/>
      <c r="D587" s="69"/>
      <c r="E587" s="69"/>
      <c r="F587" s="69"/>
      <c r="G587" s="69"/>
    </row>
    <row r="588" spans="2:7">
      <c r="B588" s="69"/>
      <c r="C588" s="69"/>
      <c r="D588" s="69"/>
      <c r="E588" s="69"/>
      <c r="F588" s="69"/>
      <c r="G588" s="69"/>
    </row>
    <row r="589" spans="2:7">
      <c r="B589" s="69"/>
      <c r="C589" s="69"/>
      <c r="D589" s="69"/>
      <c r="E589" s="69"/>
      <c r="F589" s="69"/>
      <c r="G589" s="69"/>
    </row>
    <row r="590" spans="2:7">
      <c r="B590" s="69"/>
      <c r="C590" s="69"/>
      <c r="D590" s="69"/>
      <c r="E590" s="69"/>
      <c r="F590" s="69"/>
      <c r="G590" s="69"/>
    </row>
    <row r="591" spans="2:7">
      <c r="B591" s="69"/>
      <c r="C591" s="69"/>
      <c r="D591" s="69"/>
      <c r="E591" s="69"/>
      <c r="F591" s="69"/>
      <c r="G591" s="69"/>
    </row>
    <row r="592" spans="2:7">
      <c r="B592" s="69"/>
      <c r="C592" s="69"/>
      <c r="D592" s="69"/>
      <c r="E592" s="69"/>
      <c r="F592" s="69"/>
      <c r="G592" s="69"/>
    </row>
    <row r="593" spans="2:7">
      <c r="B593" s="69"/>
      <c r="C593" s="69"/>
      <c r="D593" s="69"/>
      <c r="E593" s="69"/>
      <c r="F593" s="69"/>
      <c r="G593" s="69"/>
    </row>
    <row r="594" spans="2:7">
      <c r="B594" s="69"/>
      <c r="C594" s="69"/>
      <c r="D594" s="69"/>
      <c r="E594" s="69"/>
      <c r="F594" s="69"/>
      <c r="G594" s="69"/>
    </row>
    <row r="595" spans="2:7">
      <c r="B595" s="69"/>
      <c r="C595" s="69"/>
      <c r="D595" s="69"/>
      <c r="E595" s="69"/>
      <c r="F595" s="69"/>
      <c r="G595" s="69"/>
    </row>
    <row r="596" spans="2:7">
      <c r="B596" s="69"/>
      <c r="C596" s="69"/>
      <c r="D596" s="69"/>
      <c r="E596" s="69"/>
      <c r="F596" s="69"/>
      <c r="G596" s="69"/>
    </row>
    <row r="597" spans="2:7">
      <c r="B597" s="69"/>
      <c r="C597" s="69"/>
      <c r="D597" s="69"/>
      <c r="E597" s="69"/>
      <c r="F597" s="69"/>
      <c r="G597" s="69"/>
    </row>
    <row r="598" spans="2:7">
      <c r="B598" s="69"/>
      <c r="C598" s="69"/>
      <c r="D598" s="69"/>
      <c r="E598" s="69"/>
      <c r="F598" s="69"/>
      <c r="G598" s="69"/>
    </row>
    <row r="599" spans="2:7">
      <c r="B599" s="69"/>
      <c r="C599" s="69"/>
      <c r="D599" s="69"/>
      <c r="E599" s="69"/>
      <c r="F599" s="69"/>
      <c r="G599" s="69"/>
    </row>
    <row r="600" spans="2:7">
      <c r="B600" s="69"/>
      <c r="C600" s="69"/>
      <c r="D600" s="69"/>
      <c r="E600" s="69"/>
      <c r="F600" s="69"/>
      <c r="G600" s="69"/>
    </row>
    <row r="601" spans="2:7">
      <c r="B601" s="69"/>
      <c r="C601" s="69"/>
      <c r="D601" s="69"/>
      <c r="E601" s="69"/>
      <c r="F601" s="69"/>
      <c r="G601" s="69"/>
    </row>
    <row r="602" spans="2:7">
      <c r="B602" s="69"/>
      <c r="C602" s="69"/>
      <c r="D602" s="69"/>
      <c r="E602" s="69"/>
      <c r="F602" s="69"/>
      <c r="G602" s="69"/>
    </row>
    <row r="603" spans="2:7">
      <c r="B603" s="69"/>
      <c r="C603" s="69"/>
      <c r="D603" s="69"/>
      <c r="E603" s="69"/>
      <c r="F603" s="69"/>
      <c r="G603" s="69"/>
    </row>
    <row r="604" spans="2:7">
      <c r="B604" s="69"/>
      <c r="C604" s="69"/>
      <c r="D604" s="69"/>
      <c r="E604" s="69"/>
      <c r="F604" s="69"/>
      <c r="G604" s="69"/>
    </row>
    <row r="605" spans="2:7">
      <c r="B605" s="69"/>
      <c r="C605" s="69"/>
      <c r="D605" s="69"/>
      <c r="E605" s="69"/>
      <c r="F605" s="69"/>
      <c r="G605" s="69"/>
    </row>
    <row r="606" spans="2:7">
      <c r="B606" s="69"/>
      <c r="C606" s="69"/>
      <c r="D606" s="69"/>
      <c r="E606" s="69"/>
      <c r="F606" s="69"/>
      <c r="G606" s="69"/>
    </row>
    <row r="607" spans="2:7">
      <c r="B607" s="69"/>
      <c r="C607" s="69"/>
      <c r="D607" s="69"/>
      <c r="E607" s="69"/>
      <c r="F607" s="69"/>
      <c r="G607" s="69"/>
    </row>
    <row r="608" spans="2:7">
      <c r="B608" s="69"/>
      <c r="C608" s="69"/>
      <c r="D608" s="69"/>
      <c r="E608" s="69"/>
      <c r="F608" s="69"/>
      <c r="G608" s="69"/>
    </row>
    <row r="609" spans="2:7">
      <c r="B609" s="69"/>
      <c r="C609" s="69"/>
      <c r="D609" s="69"/>
      <c r="E609" s="69"/>
      <c r="F609" s="69"/>
      <c r="G609" s="69"/>
    </row>
    <row r="610" spans="2:7">
      <c r="B610" s="69"/>
      <c r="C610" s="69"/>
      <c r="D610" s="69"/>
      <c r="E610" s="69"/>
      <c r="F610" s="69"/>
      <c r="G610" s="69"/>
    </row>
    <row r="611" spans="2:7">
      <c r="B611" s="69"/>
      <c r="C611" s="69"/>
      <c r="D611" s="69"/>
      <c r="E611" s="69"/>
      <c r="F611" s="69"/>
      <c r="G611" s="69"/>
    </row>
    <row r="612" spans="2:7">
      <c r="B612" s="69"/>
      <c r="C612" s="69"/>
      <c r="D612" s="69"/>
      <c r="E612" s="69"/>
      <c r="F612" s="69"/>
      <c r="G612" s="69"/>
    </row>
    <row r="613" spans="2:7">
      <c r="B613" s="69"/>
      <c r="C613" s="69"/>
      <c r="D613" s="69"/>
      <c r="E613" s="69"/>
      <c r="F613" s="69"/>
      <c r="G613" s="69"/>
    </row>
    <row r="614" spans="2:7">
      <c r="B614" s="69"/>
      <c r="C614" s="69"/>
      <c r="D614" s="69"/>
      <c r="E614" s="69"/>
      <c r="F614" s="69"/>
      <c r="G614" s="69"/>
    </row>
    <row r="615" spans="2:7">
      <c r="B615" s="69"/>
      <c r="C615" s="69"/>
      <c r="D615" s="69"/>
      <c r="E615" s="69"/>
      <c r="F615" s="69"/>
      <c r="G615" s="69"/>
    </row>
    <row r="616" spans="2:7">
      <c r="B616" s="69"/>
      <c r="C616" s="69"/>
      <c r="D616" s="69"/>
      <c r="E616" s="69"/>
      <c r="F616" s="69"/>
      <c r="G616" s="69"/>
    </row>
    <row r="617" spans="2:7">
      <c r="B617" s="69"/>
      <c r="C617" s="69"/>
      <c r="D617" s="69"/>
      <c r="E617" s="69"/>
      <c r="F617" s="69"/>
      <c r="G617" s="69"/>
    </row>
    <row r="618" spans="2:7">
      <c r="B618" s="69"/>
      <c r="C618" s="69"/>
      <c r="D618" s="69"/>
      <c r="E618" s="69"/>
      <c r="F618" s="69"/>
      <c r="G618" s="69"/>
    </row>
    <row r="619" spans="2:7">
      <c r="B619" s="69"/>
      <c r="C619" s="69"/>
      <c r="D619" s="69"/>
      <c r="E619" s="69"/>
      <c r="F619" s="69"/>
      <c r="G619" s="69"/>
    </row>
    <row r="620" spans="2:7">
      <c r="B620" s="69"/>
      <c r="C620" s="69"/>
      <c r="D620" s="69"/>
      <c r="E620" s="69"/>
      <c r="F620" s="69"/>
      <c r="G620" s="69"/>
    </row>
    <row r="621" spans="2:7">
      <c r="B621" s="69"/>
      <c r="C621" s="69"/>
      <c r="D621" s="69"/>
      <c r="E621" s="69"/>
      <c r="F621" s="69"/>
      <c r="G621" s="69"/>
    </row>
    <row r="622" spans="2:7">
      <c r="B622" s="69"/>
      <c r="C622" s="69"/>
      <c r="D622" s="69"/>
      <c r="E622" s="69"/>
      <c r="F622" s="69"/>
      <c r="G622" s="69"/>
    </row>
    <row r="623" spans="2:7">
      <c r="B623" s="69"/>
      <c r="C623" s="69"/>
      <c r="D623" s="69"/>
      <c r="E623" s="69"/>
      <c r="F623" s="69"/>
      <c r="G623" s="69"/>
    </row>
    <row r="624" spans="2:7">
      <c r="B624" s="69"/>
      <c r="C624" s="69"/>
      <c r="D624" s="69"/>
      <c r="E624" s="69"/>
      <c r="F624" s="69"/>
      <c r="G624" s="69"/>
    </row>
    <row r="625" spans="2:7">
      <c r="B625" s="69"/>
      <c r="C625" s="69"/>
      <c r="D625" s="69"/>
      <c r="E625" s="69"/>
      <c r="F625" s="69"/>
      <c r="G625" s="69"/>
    </row>
    <row r="626" spans="2:7">
      <c r="B626" s="69"/>
      <c r="C626" s="69"/>
      <c r="D626" s="69"/>
      <c r="E626" s="69"/>
      <c r="F626" s="69"/>
      <c r="G626" s="69"/>
    </row>
    <row r="627" spans="2:7">
      <c r="B627" s="69"/>
      <c r="C627" s="69"/>
      <c r="D627" s="69"/>
      <c r="E627" s="69"/>
      <c r="F627" s="69"/>
      <c r="G627" s="69"/>
    </row>
    <row r="628" spans="2:7">
      <c r="B628" s="69"/>
      <c r="C628" s="69"/>
      <c r="D628" s="69"/>
      <c r="E628" s="69"/>
      <c r="F628" s="69"/>
      <c r="G628" s="69"/>
    </row>
    <row r="629" spans="2:7">
      <c r="B629" s="69"/>
      <c r="C629" s="69"/>
      <c r="D629" s="69"/>
      <c r="E629" s="69"/>
      <c r="F629" s="69"/>
      <c r="G629" s="69"/>
    </row>
    <row r="630" spans="2:7">
      <c r="B630" s="69"/>
      <c r="C630" s="69"/>
      <c r="D630" s="69"/>
      <c r="E630" s="69"/>
      <c r="F630" s="69"/>
      <c r="G630" s="69"/>
    </row>
    <row r="631" spans="2:7">
      <c r="B631" s="69"/>
      <c r="C631" s="69"/>
      <c r="D631" s="69"/>
      <c r="E631" s="69"/>
      <c r="F631" s="69"/>
      <c r="G631" s="69"/>
    </row>
    <row r="632" spans="2:7">
      <c r="B632" s="69"/>
      <c r="C632" s="69"/>
      <c r="D632" s="69"/>
      <c r="E632" s="69"/>
      <c r="F632" s="69"/>
      <c r="G632" s="69"/>
    </row>
    <row r="633" spans="2:7">
      <c r="B633" s="69"/>
      <c r="C633" s="69"/>
      <c r="D633" s="69"/>
      <c r="E633" s="69"/>
      <c r="F633" s="69"/>
      <c r="G633" s="69"/>
    </row>
    <row r="634" spans="2:7">
      <c r="B634" s="69"/>
      <c r="C634" s="69"/>
      <c r="D634" s="69"/>
      <c r="E634" s="69"/>
      <c r="F634" s="69"/>
      <c r="G634" s="69"/>
    </row>
    <row r="635" spans="2:7">
      <c r="B635" s="69"/>
      <c r="C635" s="69"/>
      <c r="D635" s="69"/>
      <c r="E635" s="69"/>
      <c r="F635" s="69"/>
      <c r="G635" s="69"/>
    </row>
    <row r="636" spans="2:7">
      <c r="B636" s="69"/>
      <c r="C636" s="69"/>
      <c r="D636" s="69"/>
      <c r="E636" s="69"/>
      <c r="F636" s="69"/>
      <c r="G636" s="69"/>
    </row>
    <row r="637" spans="2:7">
      <c r="B637" s="69"/>
      <c r="C637" s="69"/>
      <c r="D637" s="69"/>
      <c r="E637" s="69"/>
      <c r="F637" s="69"/>
      <c r="G637" s="69"/>
    </row>
    <row r="638" spans="2:7">
      <c r="B638" s="69"/>
      <c r="C638" s="69"/>
      <c r="D638" s="69"/>
      <c r="E638" s="69"/>
      <c r="F638" s="69"/>
      <c r="G638" s="69"/>
    </row>
    <row r="639" spans="2:7">
      <c r="B639" s="69"/>
      <c r="C639" s="69"/>
      <c r="D639" s="69"/>
      <c r="E639" s="69"/>
      <c r="F639" s="69"/>
      <c r="G639" s="69"/>
    </row>
    <row r="640" spans="2:7">
      <c r="B640" s="69"/>
      <c r="C640" s="69"/>
      <c r="D640" s="69"/>
      <c r="E640" s="69"/>
      <c r="F640" s="69"/>
      <c r="G640" s="69"/>
    </row>
    <row r="641" spans="2:7">
      <c r="B641" s="69"/>
      <c r="C641" s="69"/>
      <c r="D641" s="69"/>
      <c r="E641" s="69"/>
      <c r="F641" s="69"/>
      <c r="G641" s="69"/>
    </row>
    <row r="642" spans="2:7">
      <c r="B642" s="69"/>
      <c r="C642" s="69"/>
      <c r="D642" s="69"/>
      <c r="E642" s="69"/>
      <c r="F642" s="69"/>
      <c r="G642" s="69"/>
    </row>
    <row r="643" spans="2:7">
      <c r="B643" s="69"/>
      <c r="C643" s="69"/>
      <c r="D643" s="69"/>
      <c r="E643" s="69"/>
      <c r="F643" s="69"/>
      <c r="G643" s="69"/>
    </row>
    <row r="644" spans="2:7">
      <c r="B644" s="69"/>
      <c r="C644" s="69"/>
      <c r="D644" s="69"/>
      <c r="E644" s="69"/>
      <c r="F644" s="69"/>
      <c r="G644" s="69"/>
    </row>
    <row r="645" spans="2:7">
      <c r="B645" s="69"/>
      <c r="C645" s="69"/>
      <c r="D645" s="69"/>
      <c r="E645" s="69"/>
      <c r="F645" s="69"/>
      <c r="G645" s="69"/>
    </row>
    <row r="646" spans="2:7">
      <c r="B646" s="69"/>
      <c r="C646" s="69"/>
      <c r="D646" s="69"/>
      <c r="E646" s="69"/>
      <c r="F646" s="69"/>
      <c r="G646" s="69"/>
    </row>
    <row r="647" spans="2:7">
      <c r="B647" s="69"/>
      <c r="C647" s="69"/>
      <c r="D647" s="69"/>
      <c r="E647" s="69"/>
      <c r="F647" s="69"/>
      <c r="G647" s="69"/>
    </row>
    <row r="648" spans="2:7">
      <c r="B648" s="69"/>
      <c r="C648" s="69"/>
      <c r="D648" s="69"/>
      <c r="E648" s="69"/>
      <c r="F648" s="69"/>
      <c r="G648" s="69"/>
    </row>
    <row r="649" spans="2:7">
      <c r="B649" s="69"/>
      <c r="C649" s="69"/>
      <c r="D649" s="69"/>
      <c r="E649" s="69"/>
      <c r="F649" s="69"/>
      <c r="G649" s="69"/>
    </row>
    <row r="650" spans="2:7">
      <c r="B650" s="69"/>
      <c r="C650" s="69"/>
      <c r="D650" s="69"/>
      <c r="E650" s="69"/>
      <c r="F650" s="69"/>
      <c r="G650" s="69"/>
    </row>
    <row r="651" spans="2:7">
      <c r="B651" s="69"/>
      <c r="C651" s="69"/>
      <c r="D651" s="69"/>
      <c r="E651" s="69"/>
      <c r="F651" s="69"/>
      <c r="G651" s="69"/>
    </row>
    <row r="652" spans="2:7">
      <c r="B652" s="69"/>
      <c r="C652" s="69"/>
      <c r="D652" s="69"/>
      <c r="E652" s="69"/>
      <c r="F652" s="69"/>
      <c r="G652" s="69"/>
    </row>
    <row r="653" spans="2:7">
      <c r="B653" s="69"/>
      <c r="C653" s="69"/>
      <c r="D653" s="69"/>
      <c r="E653" s="69"/>
      <c r="F653" s="69"/>
      <c r="G653" s="69"/>
    </row>
    <row r="654" spans="2:7">
      <c r="B654" s="69"/>
      <c r="C654" s="69"/>
      <c r="D654" s="69"/>
      <c r="E654" s="69"/>
      <c r="F654" s="69"/>
      <c r="G654" s="69"/>
    </row>
    <row r="655" spans="2:7">
      <c r="B655" s="69"/>
      <c r="C655" s="69"/>
      <c r="D655" s="69"/>
      <c r="E655" s="69"/>
      <c r="F655" s="69"/>
      <c r="G655" s="69"/>
    </row>
    <row r="656" spans="2:7">
      <c r="B656" s="69"/>
      <c r="C656" s="69"/>
      <c r="D656" s="69"/>
      <c r="E656" s="69"/>
      <c r="F656" s="69"/>
      <c r="G656" s="69"/>
    </row>
    <row r="657" spans="2:7">
      <c r="B657" s="69"/>
      <c r="C657" s="69"/>
      <c r="D657" s="69"/>
      <c r="E657" s="69"/>
      <c r="F657" s="69"/>
      <c r="G657" s="69"/>
    </row>
    <row r="658" spans="2:7">
      <c r="B658" s="69"/>
      <c r="C658" s="69"/>
      <c r="D658" s="69"/>
      <c r="E658" s="69"/>
      <c r="F658" s="69"/>
      <c r="G658" s="69"/>
    </row>
    <row r="659" spans="2:7">
      <c r="B659" s="69"/>
      <c r="C659" s="69"/>
      <c r="D659" s="69"/>
      <c r="E659" s="69"/>
      <c r="F659" s="69"/>
      <c r="G659" s="69"/>
    </row>
    <row r="660" spans="2:7">
      <c r="B660" s="69"/>
      <c r="C660" s="69"/>
      <c r="D660" s="69"/>
      <c r="E660" s="69"/>
      <c r="F660" s="69"/>
      <c r="G660" s="69"/>
    </row>
    <row r="661" spans="2:7">
      <c r="B661" s="69"/>
      <c r="C661" s="69"/>
      <c r="D661" s="69"/>
      <c r="E661" s="69"/>
      <c r="F661" s="69"/>
      <c r="G661" s="69"/>
    </row>
    <row r="662" spans="2:7">
      <c r="B662" s="69"/>
      <c r="C662" s="69"/>
      <c r="D662" s="69"/>
      <c r="E662" s="69"/>
      <c r="F662" s="69"/>
      <c r="G662" s="69"/>
    </row>
    <row r="663" spans="2:7">
      <c r="B663" s="69"/>
      <c r="C663" s="69"/>
      <c r="D663" s="69"/>
      <c r="E663" s="69"/>
      <c r="F663" s="69"/>
      <c r="G663" s="69"/>
    </row>
    <row r="664" spans="2:7">
      <c r="B664" s="69"/>
      <c r="C664" s="69"/>
      <c r="D664" s="69"/>
      <c r="E664" s="69"/>
      <c r="F664" s="69"/>
      <c r="G664" s="69"/>
    </row>
    <row r="665" spans="2:7">
      <c r="B665" s="69"/>
      <c r="C665" s="69"/>
      <c r="D665" s="69"/>
      <c r="E665" s="69"/>
      <c r="F665" s="69"/>
      <c r="G665" s="69"/>
    </row>
    <row r="666" spans="2:7">
      <c r="B666" s="69"/>
      <c r="C666" s="69"/>
      <c r="D666" s="69"/>
      <c r="E666" s="69"/>
      <c r="F666" s="69"/>
      <c r="G666" s="69"/>
    </row>
    <row r="667" spans="2:7">
      <c r="B667" s="69"/>
      <c r="C667" s="69"/>
      <c r="D667" s="69"/>
      <c r="E667" s="69"/>
      <c r="F667" s="69"/>
      <c r="G667" s="69"/>
    </row>
    <row r="668" spans="2:7">
      <c r="B668" s="69"/>
      <c r="C668" s="69"/>
      <c r="D668" s="69"/>
      <c r="E668" s="69"/>
      <c r="F668" s="69"/>
      <c r="G668" s="69"/>
    </row>
    <row r="669" spans="2:7">
      <c r="B669" s="69"/>
      <c r="C669" s="69"/>
      <c r="D669" s="69"/>
      <c r="E669" s="69"/>
      <c r="F669" s="69"/>
      <c r="G669" s="69"/>
    </row>
    <row r="670" spans="2:7">
      <c r="B670" s="69"/>
      <c r="C670" s="69"/>
      <c r="D670" s="69"/>
      <c r="E670" s="69"/>
      <c r="F670" s="69"/>
      <c r="G670" s="69"/>
    </row>
    <row r="671" spans="2:7">
      <c r="B671" s="69"/>
      <c r="C671" s="69"/>
      <c r="D671" s="69"/>
      <c r="E671" s="69"/>
      <c r="F671" s="69"/>
      <c r="G671" s="69"/>
    </row>
    <row r="672" spans="2:7">
      <c r="B672" s="69"/>
      <c r="C672" s="69"/>
      <c r="D672" s="69"/>
      <c r="E672" s="69"/>
      <c r="F672" s="69"/>
      <c r="G672" s="69"/>
    </row>
    <row r="673" spans="2:7">
      <c r="B673" s="69"/>
      <c r="C673" s="69"/>
      <c r="D673" s="69"/>
      <c r="E673" s="69"/>
      <c r="F673" s="69"/>
      <c r="G673" s="69"/>
    </row>
    <row r="674" spans="2:7">
      <c r="B674" s="69"/>
      <c r="C674" s="69"/>
      <c r="D674" s="69"/>
      <c r="E674" s="69"/>
      <c r="F674" s="69"/>
      <c r="G674" s="69"/>
    </row>
    <row r="675" spans="2:7">
      <c r="B675" s="69"/>
      <c r="C675" s="69"/>
      <c r="D675" s="69"/>
      <c r="E675" s="69"/>
      <c r="F675" s="69"/>
      <c r="G675" s="69"/>
    </row>
    <row r="676" spans="2:7">
      <c r="B676" s="69"/>
      <c r="C676" s="69"/>
      <c r="D676" s="69"/>
      <c r="E676" s="69"/>
      <c r="F676" s="69"/>
      <c r="G676" s="69"/>
    </row>
    <row r="677" spans="2:7">
      <c r="B677" s="69"/>
      <c r="C677" s="69"/>
      <c r="D677" s="69"/>
      <c r="E677" s="69"/>
      <c r="F677" s="69"/>
      <c r="G677" s="69"/>
    </row>
    <row r="678" spans="2:7">
      <c r="B678" s="69"/>
      <c r="C678" s="69"/>
      <c r="D678" s="69"/>
      <c r="E678" s="69"/>
      <c r="F678" s="69"/>
      <c r="G678" s="69"/>
    </row>
    <row r="679" spans="2:7">
      <c r="B679" s="69"/>
      <c r="C679" s="69"/>
      <c r="D679" s="69"/>
      <c r="E679" s="69"/>
      <c r="F679" s="69"/>
      <c r="G679" s="69"/>
    </row>
    <row r="680" spans="2:7">
      <c r="B680" s="69"/>
      <c r="C680" s="69"/>
      <c r="D680" s="69"/>
      <c r="E680" s="69"/>
      <c r="F680" s="69"/>
      <c r="G680" s="69"/>
    </row>
    <row r="681" spans="2:7">
      <c r="B681" s="69"/>
      <c r="C681" s="69"/>
      <c r="D681" s="69"/>
      <c r="E681" s="69"/>
      <c r="F681" s="69"/>
      <c r="G681" s="69"/>
    </row>
    <row r="682" spans="2:7">
      <c r="B682" s="69"/>
      <c r="C682" s="69"/>
      <c r="D682" s="69"/>
      <c r="E682" s="69"/>
      <c r="F682" s="69"/>
      <c r="G682" s="69"/>
    </row>
    <row r="683" spans="2:7">
      <c r="B683" s="69"/>
      <c r="C683" s="69"/>
      <c r="D683" s="69"/>
      <c r="E683" s="69"/>
      <c r="F683" s="69"/>
      <c r="G683" s="69"/>
    </row>
    <row r="684" spans="2:7">
      <c r="B684" s="69"/>
      <c r="C684" s="69"/>
      <c r="D684" s="69"/>
      <c r="E684" s="69"/>
      <c r="F684" s="69"/>
      <c r="G684" s="69"/>
    </row>
    <row r="685" spans="2:7">
      <c r="B685" s="69"/>
      <c r="C685" s="69"/>
      <c r="D685" s="69"/>
      <c r="E685" s="69"/>
      <c r="F685" s="69"/>
      <c r="G685" s="69"/>
    </row>
    <row r="686" spans="2:7">
      <c r="B686" s="69"/>
      <c r="C686" s="69"/>
      <c r="D686" s="69"/>
      <c r="E686" s="69"/>
      <c r="F686" s="69"/>
      <c r="G686" s="69"/>
    </row>
    <row r="687" spans="2:7">
      <c r="B687" s="69"/>
      <c r="C687" s="69"/>
      <c r="D687" s="69"/>
      <c r="E687" s="69"/>
      <c r="F687" s="69"/>
      <c r="G687" s="69"/>
    </row>
    <row r="688" spans="2:7">
      <c r="B688" s="69"/>
      <c r="C688" s="69"/>
      <c r="D688" s="69"/>
      <c r="E688" s="69"/>
      <c r="F688" s="69"/>
      <c r="G688" s="69"/>
    </row>
    <row r="689" spans="2:7">
      <c r="B689" s="69"/>
      <c r="C689" s="69"/>
      <c r="D689" s="69"/>
      <c r="E689" s="69"/>
      <c r="F689" s="69"/>
      <c r="G689" s="69"/>
    </row>
    <row r="690" spans="2:7">
      <c r="B690" s="69"/>
      <c r="C690" s="69"/>
      <c r="D690" s="69"/>
      <c r="E690" s="69"/>
      <c r="F690" s="69"/>
      <c r="G690" s="69"/>
    </row>
    <row r="691" spans="2:7">
      <c r="B691" s="69"/>
      <c r="C691" s="69"/>
      <c r="D691" s="69"/>
      <c r="E691" s="69"/>
      <c r="F691" s="69"/>
      <c r="G691" s="69"/>
    </row>
    <row r="692" spans="2:7">
      <c r="B692" s="69"/>
      <c r="C692" s="69"/>
      <c r="D692" s="69"/>
      <c r="E692" s="69"/>
      <c r="F692" s="69"/>
      <c r="G692" s="69"/>
    </row>
    <row r="693" spans="2:7">
      <c r="B693" s="69"/>
      <c r="C693" s="69"/>
      <c r="D693" s="69"/>
      <c r="E693" s="69"/>
      <c r="F693" s="69"/>
      <c r="G693" s="69"/>
    </row>
    <row r="694" spans="2:7">
      <c r="B694" s="69"/>
      <c r="C694" s="69"/>
      <c r="D694" s="69"/>
      <c r="E694" s="69"/>
      <c r="F694" s="69"/>
      <c r="G694" s="69"/>
    </row>
    <row r="695" spans="2:7">
      <c r="B695" s="69"/>
      <c r="C695" s="69"/>
      <c r="D695" s="69"/>
      <c r="E695" s="69"/>
      <c r="F695" s="69"/>
      <c r="G695" s="69"/>
    </row>
    <row r="696" spans="2:7">
      <c r="B696" s="69"/>
      <c r="C696" s="69"/>
      <c r="D696" s="69"/>
      <c r="E696" s="69"/>
      <c r="F696" s="69"/>
      <c r="G696" s="69"/>
    </row>
    <row r="697" spans="2:7">
      <c r="B697" s="69"/>
      <c r="C697" s="69"/>
      <c r="D697" s="69"/>
      <c r="E697" s="69"/>
      <c r="F697" s="69"/>
      <c r="G697" s="69"/>
    </row>
    <row r="698" spans="2:7">
      <c r="B698" s="69"/>
      <c r="C698" s="69"/>
      <c r="D698" s="69"/>
      <c r="E698" s="69"/>
      <c r="F698" s="69"/>
      <c r="G698" s="69"/>
    </row>
    <row r="699" spans="2:7">
      <c r="B699" s="69"/>
      <c r="C699" s="69"/>
      <c r="D699" s="69"/>
      <c r="E699" s="69"/>
      <c r="F699" s="69"/>
      <c r="G699" s="69"/>
    </row>
    <row r="700" spans="2:7">
      <c r="B700" s="69"/>
      <c r="C700" s="69"/>
      <c r="D700" s="69"/>
      <c r="E700" s="69"/>
      <c r="F700" s="69"/>
      <c r="G700" s="69"/>
    </row>
    <row r="701" spans="2:7">
      <c r="B701" s="69"/>
      <c r="C701" s="69"/>
      <c r="D701" s="69"/>
      <c r="E701" s="69"/>
      <c r="F701" s="69"/>
      <c r="G701" s="69"/>
    </row>
    <row r="702" spans="2:7">
      <c r="B702" s="69"/>
      <c r="C702" s="69"/>
      <c r="D702" s="69"/>
      <c r="E702" s="69"/>
      <c r="F702" s="69"/>
      <c r="G702" s="69"/>
    </row>
    <row r="703" spans="2:7">
      <c r="B703" s="69"/>
      <c r="C703" s="69"/>
      <c r="D703" s="69"/>
      <c r="E703" s="69"/>
      <c r="F703" s="69"/>
      <c r="G703" s="69"/>
    </row>
    <row r="704" spans="2:7">
      <c r="B704" s="69"/>
      <c r="C704" s="69"/>
      <c r="D704" s="69"/>
      <c r="E704" s="69"/>
      <c r="F704" s="69"/>
      <c r="G704" s="69"/>
    </row>
    <row r="705" spans="2:7">
      <c r="B705" s="69"/>
      <c r="C705" s="69"/>
      <c r="D705" s="69"/>
      <c r="E705" s="69"/>
      <c r="F705" s="69"/>
      <c r="G705" s="69"/>
    </row>
    <row r="706" spans="2:7">
      <c r="B706" s="69"/>
      <c r="C706" s="69"/>
      <c r="D706" s="69"/>
      <c r="E706" s="69"/>
      <c r="F706" s="69"/>
      <c r="G706" s="69"/>
    </row>
    <row r="707" spans="2:7">
      <c r="B707" s="69"/>
      <c r="C707" s="69"/>
      <c r="D707" s="69"/>
      <c r="E707" s="69"/>
      <c r="F707" s="69"/>
      <c r="G707" s="69"/>
    </row>
    <row r="708" spans="2:7">
      <c r="B708" s="69"/>
      <c r="C708" s="69"/>
      <c r="D708" s="69"/>
      <c r="E708" s="69"/>
      <c r="F708" s="69"/>
      <c r="G708" s="69"/>
    </row>
    <row r="709" spans="2:7">
      <c r="B709" s="69"/>
      <c r="C709" s="69"/>
      <c r="D709" s="69"/>
      <c r="E709" s="69"/>
      <c r="F709" s="69"/>
      <c r="G709" s="69"/>
    </row>
    <row r="710" spans="2:7">
      <c r="B710" s="69"/>
      <c r="C710" s="69"/>
      <c r="D710" s="69"/>
      <c r="E710" s="69"/>
      <c r="F710" s="69"/>
      <c r="G710" s="69"/>
    </row>
    <row r="711" spans="2:7">
      <c r="B711" s="69"/>
      <c r="C711" s="69"/>
      <c r="D711" s="69"/>
      <c r="E711" s="69"/>
      <c r="F711" s="69"/>
      <c r="G711" s="69"/>
    </row>
    <row r="712" spans="2:7">
      <c r="B712" s="69"/>
      <c r="C712" s="69"/>
      <c r="D712" s="69"/>
      <c r="E712" s="69"/>
      <c r="F712" s="69"/>
      <c r="G712" s="69"/>
    </row>
    <row r="713" spans="2:7">
      <c r="B713" s="69"/>
      <c r="C713" s="69"/>
      <c r="D713" s="69"/>
      <c r="E713" s="69"/>
      <c r="F713" s="69"/>
      <c r="G713" s="69"/>
    </row>
    <row r="714" spans="2:7">
      <c r="B714" s="69"/>
      <c r="C714" s="69"/>
      <c r="D714" s="69"/>
      <c r="E714" s="69"/>
      <c r="F714" s="69"/>
      <c r="G714" s="69"/>
    </row>
    <row r="715" spans="2:7">
      <c r="B715" s="69"/>
      <c r="C715" s="69"/>
      <c r="D715" s="69"/>
      <c r="E715" s="69"/>
      <c r="F715" s="69"/>
      <c r="G715" s="69"/>
    </row>
    <row r="716" spans="2:7">
      <c r="B716" s="69"/>
      <c r="C716" s="69"/>
      <c r="D716" s="69"/>
      <c r="E716" s="69"/>
      <c r="F716" s="69"/>
      <c r="G716" s="69"/>
    </row>
    <row r="717" spans="2:7">
      <c r="B717" s="69"/>
      <c r="C717" s="69"/>
      <c r="D717" s="69"/>
      <c r="E717" s="69"/>
      <c r="F717" s="69"/>
      <c r="G717" s="69"/>
    </row>
    <row r="718" spans="2:7">
      <c r="B718" s="69"/>
      <c r="C718" s="69"/>
      <c r="D718" s="69"/>
      <c r="E718" s="69"/>
      <c r="F718" s="69"/>
      <c r="G718" s="69"/>
    </row>
    <row r="719" spans="2:7">
      <c r="B719" s="69"/>
      <c r="C719" s="69"/>
      <c r="D719" s="69"/>
      <c r="E719" s="69"/>
      <c r="F719" s="69"/>
      <c r="G719" s="69"/>
    </row>
    <row r="720" spans="2:7">
      <c r="B720" s="69"/>
      <c r="C720" s="69"/>
      <c r="D720" s="69"/>
      <c r="E720" s="69"/>
      <c r="F720" s="69"/>
      <c r="G720" s="69"/>
    </row>
    <row r="721" spans="2:7">
      <c r="B721" s="69"/>
      <c r="C721" s="69"/>
      <c r="D721" s="69"/>
      <c r="E721" s="69"/>
      <c r="F721" s="69"/>
      <c r="G721" s="69"/>
    </row>
    <row r="722" spans="2:7">
      <c r="B722" s="69"/>
      <c r="C722" s="69"/>
      <c r="D722" s="69"/>
      <c r="E722" s="69"/>
      <c r="F722" s="69"/>
      <c r="G722" s="69"/>
    </row>
    <row r="723" spans="2:7">
      <c r="B723" s="69"/>
      <c r="C723" s="69"/>
      <c r="D723" s="69"/>
      <c r="E723" s="69"/>
      <c r="F723" s="69"/>
      <c r="G723" s="69"/>
    </row>
    <row r="724" spans="2:7">
      <c r="B724" s="69"/>
      <c r="C724" s="69"/>
      <c r="D724" s="69"/>
      <c r="E724" s="69"/>
      <c r="F724" s="69"/>
      <c r="G724" s="69"/>
    </row>
    <row r="725" spans="2:7">
      <c r="B725" s="69"/>
      <c r="C725" s="69"/>
      <c r="D725" s="69"/>
      <c r="E725" s="69"/>
      <c r="F725" s="69"/>
      <c r="G725" s="69"/>
    </row>
    <row r="726" spans="2:7">
      <c r="B726" s="69"/>
      <c r="C726" s="69"/>
      <c r="D726" s="69"/>
      <c r="E726" s="69"/>
      <c r="F726" s="69"/>
      <c r="G726" s="69"/>
    </row>
    <row r="727" spans="2:7">
      <c r="B727" s="69"/>
      <c r="C727" s="69"/>
      <c r="D727" s="69"/>
      <c r="E727" s="69"/>
      <c r="F727" s="69"/>
      <c r="G727" s="69"/>
    </row>
    <row r="728" spans="2:7">
      <c r="B728" s="69"/>
      <c r="C728" s="69"/>
      <c r="D728" s="69"/>
      <c r="E728" s="69"/>
      <c r="F728" s="69"/>
      <c r="G728" s="69"/>
    </row>
    <row r="729" spans="2:7">
      <c r="B729" s="69"/>
      <c r="C729" s="69"/>
      <c r="D729" s="69"/>
      <c r="E729" s="69"/>
      <c r="F729" s="69"/>
      <c r="G729" s="69"/>
    </row>
    <row r="730" spans="2:7">
      <c r="B730" s="69"/>
      <c r="C730" s="69"/>
      <c r="D730" s="69"/>
      <c r="E730" s="69"/>
      <c r="F730" s="69"/>
      <c r="G730" s="69"/>
    </row>
    <row r="731" spans="2:7">
      <c r="B731" s="69"/>
      <c r="C731" s="69"/>
      <c r="D731" s="69"/>
      <c r="E731" s="69"/>
      <c r="F731" s="69"/>
      <c r="G731" s="69"/>
    </row>
    <row r="732" spans="2:7">
      <c r="B732" s="69"/>
      <c r="C732" s="69"/>
      <c r="D732" s="69"/>
      <c r="E732" s="69"/>
      <c r="F732" s="69"/>
      <c r="G732" s="69"/>
    </row>
    <row r="733" spans="2:7">
      <c r="B733" s="69"/>
      <c r="C733" s="69"/>
      <c r="D733" s="69"/>
      <c r="E733" s="69"/>
      <c r="F733" s="69"/>
      <c r="G733" s="69"/>
    </row>
    <row r="734" spans="2:7">
      <c r="B734" s="69"/>
      <c r="C734" s="69"/>
      <c r="D734" s="69"/>
      <c r="E734" s="69"/>
      <c r="F734" s="69"/>
      <c r="G734" s="69"/>
    </row>
    <row r="735" spans="2:7">
      <c r="B735" s="69"/>
      <c r="C735" s="69"/>
      <c r="D735" s="69"/>
      <c r="E735" s="69"/>
      <c r="F735" s="69"/>
      <c r="G735" s="69"/>
    </row>
    <row r="736" spans="2:7">
      <c r="B736" s="69"/>
      <c r="C736" s="69"/>
      <c r="D736" s="69"/>
      <c r="E736" s="69"/>
      <c r="F736" s="69"/>
      <c r="G736" s="69"/>
    </row>
    <row r="737" spans="2:7">
      <c r="B737" s="69"/>
      <c r="C737" s="69"/>
      <c r="D737" s="69"/>
      <c r="E737" s="69"/>
      <c r="F737" s="69"/>
      <c r="G737" s="69"/>
    </row>
    <row r="738" spans="2:7">
      <c r="B738" s="69"/>
      <c r="C738" s="69"/>
      <c r="D738" s="69"/>
      <c r="E738" s="69"/>
      <c r="F738" s="69"/>
      <c r="G738" s="69"/>
    </row>
    <row r="739" spans="2:7">
      <c r="B739" s="69"/>
      <c r="C739" s="69"/>
      <c r="D739" s="69"/>
      <c r="E739" s="69"/>
      <c r="F739" s="69"/>
      <c r="G739" s="69"/>
    </row>
    <row r="740" spans="2:7">
      <c r="B740" s="69"/>
      <c r="C740" s="69"/>
      <c r="D740" s="69"/>
      <c r="E740" s="69"/>
      <c r="F740" s="69"/>
      <c r="G740" s="69"/>
    </row>
    <row r="741" spans="2:7">
      <c r="B741" s="69"/>
      <c r="C741" s="69"/>
      <c r="D741" s="69"/>
      <c r="E741" s="69"/>
      <c r="F741" s="69"/>
      <c r="G741" s="69"/>
    </row>
    <row r="742" spans="2:7">
      <c r="B742" s="69"/>
      <c r="C742" s="69"/>
      <c r="D742" s="69"/>
      <c r="E742" s="69"/>
      <c r="F742" s="69"/>
      <c r="G742" s="69"/>
    </row>
    <row r="743" spans="2:7">
      <c r="B743" s="69"/>
      <c r="C743" s="69"/>
      <c r="D743" s="69"/>
      <c r="E743" s="69"/>
      <c r="F743" s="69"/>
      <c r="G743" s="69"/>
    </row>
    <row r="744" spans="2:7">
      <c r="B744" s="69"/>
      <c r="C744" s="69"/>
      <c r="D744" s="69"/>
      <c r="E744" s="69"/>
      <c r="F744" s="69"/>
      <c r="G744" s="69"/>
    </row>
    <row r="745" spans="2:7">
      <c r="B745" s="69"/>
      <c r="C745" s="69"/>
      <c r="D745" s="69"/>
      <c r="E745" s="69"/>
      <c r="F745" s="69"/>
      <c r="G745" s="69"/>
    </row>
    <row r="746" spans="2:7">
      <c r="B746" s="69"/>
      <c r="C746" s="69"/>
      <c r="D746" s="69"/>
      <c r="E746" s="69"/>
      <c r="F746" s="69"/>
      <c r="G746" s="69"/>
    </row>
    <row r="747" spans="2:7">
      <c r="B747" s="69"/>
      <c r="C747" s="69"/>
      <c r="D747" s="69"/>
      <c r="E747" s="69"/>
      <c r="F747" s="69"/>
      <c r="G747" s="69"/>
    </row>
    <row r="748" spans="2:7">
      <c r="B748" s="69"/>
      <c r="C748" s="69"/>
      <c r="D748" s="69"/>
      <c r="E748" s="69"/>
      <c r="F748" s="69"/>
      <c r="G748" s="69"/>
    </row>
    <row r="749" spans="2:7">
      <c r="B749" s="69"/>
      <c r="C749" s="69"/>
      <c r="D749" s="69"/>
      <c r="E749" s="69"/>
      <c r="F749" s="69"/>
      <c r="G749" s="69"/>
    </row>
    <row r="750" spans="2:7">
      <c r="B750" s="69"/>
      <c r="C750" s="69"/>
      <c r="D750" s="69"/>
      <c r="E750" s="69"/>
      <c r="F750" s="69"/>
      <c r="G750" s="69"/>
    </row>
    <row r="751" spans="2:7">
      <c r="B751" s="69"/>
      <c r="C751" s="69"/>
      <c r="D751" s="69"/>
      <c r="E751" s="69"/>
      <c r="F751" s="69"/>
      <c r="G751" s="69"/>
    </row>
    <row r="752" spans="2:7">
      <c r="B752" s="69"/>
      <c r="C752" s="69"/>
      <c r="D752" s="69"/>
      <c r="E752" s="69"/>
      <c r="F752" s="69"/>
      <c r="G752" s="69"/>
    </row>
    <row r="753" spans="2:7">
      <c r="B753" s="69"/>
      <c r="C753" s="69"/>
      <c r="D753" s="69"/>
      <c r="E753" s="69"/>
      <c r="F753" s="69"/>
      <c r="G753" s="69"/>
    </row>
    <row r="754" spans="2:7">
      <c r="B754" s="69"/>
      <c r="C754" s="69"/>
      <c r="D754" s="69"/>
      <c r="E754" s="69"/>
      <c r="F754" s="69"/>
      <c r="G754" s="69"/>
    </row>
    <row r="755" spans="2:7">
      <c r="B755" s="69"/>
      <c r="C755" s="69"/>
      <c r="D755" s="69"/>
      <c r="E755" s="69"/>
      <c r="F755" s="69"/>
      <c r="G755" s="69"/>
    </row>
    <row r="756" spans="2:7">
      <c r="B756" s="69"/>
      <c r="C756" s="69"/>
      <c r="D756" s="69"/>
      <c r="E756" s="69"/>
      <c r="F756" s="69"/>
      <c r="G756" s="69"/>
    </row>
    <row r="757" spans="2:7">
      <c r="B757" s="69"/>
      <c r="C757" s="69"/>
      <c r="D757" s="69"/>
      <c r="E757" s="69"/>
      <c r="F757" s="69"/>
      <c r="G757" s="69"/>
    </row>
    <row r="758" spans="2:7">
      <c r="B758" s="69"/>
      <c r="C758" s="69"/>
      <c r="D758" s="69"/>
      <c r="E758" s="69"/>
      <c r="F758" s="69"/>
      <c r="G758" s="69"/>
    </row>
    <row r="759" spans="2:7">
      <c r="B759" s="69"/>
      <c r="C759" s="69"/>
      <c r="D759" s="69"/>
      <c r="E759" s="69"/>
      <c r="F759" s="69"/>
      <c r="G759" s="69"/>
    </row>
    <row r="760" spans="2:7">
      <c r="B760" s="69"/>
      <c r="C760" s="69"/>
      <c r="D760" s="69"/>
      <c r="E760" s="69"/>
      <c r="F760" s="69"/>
      <c r="G760" s="69"/>
    </row>
    <row r="761" spans="2:7">
      <c r="B761" s="69"/>
      <c r="C761" s="69"/>
      <c r="D761" s="69"/>
      <c r="E761" s="69"/>
      <c r="F761" s="69"/>
      <c r="G761" s="69"/>
    </row>
    <row r="762" spans="2:7">
      <c r="B762" s="69"/>
      <c r="C762" s="69"/>
      <c r="D762" s="69"/>
      <c r="E762" s="69"/>
      <c r="F762" s="69"/>
      <c r="G762" s="69"/>
    </row>
    <row r="763" spans="2:7">
      <c r="B763" s="69"/>
      <c r="C763" s="69"/>
      <c r="D763" s="69"/>
      <c r="E763" s="69"/>
      <c r="F763" s="69"/>
      <c r="G763" s="69"/>
    </row>
    <row r="764" spans="2:7">
      <c r="B764" s="69"/>
      <c r="C764" s="69"/>
      <c r="D764" s="69"/>
      <c r="E764" s="69"/>
      <c r="F764" s="69"/>
      <c r="G764" s="69"/>
    </row>
    <row r="765" spans="2:7">
      <c r="B765" s="69"/>
      <c r="C765" s="69"/>
      <c r="D765" s="69"/>
      <c r="E765" s="69"/>
      <c r="F765" s="69"/>
      <c r="G765" s="69"/>
    </row>
    <row r="766" spans="2:7">
      <c r="B766" s="69"/>
      <c r="C766" s="69"/>
      <c r="D766" s="69"/>
      <c r="E766" s="69"/>
      <c r="F766" s="69"/>
      <c r="G766" s="69"/>
    </row>
    <row r="767" spans="2:7">
      <c r="B767" s="69"/>
      <c r="C767" s="69"/>
      <c r="D767" s="69"/>
      <c r="E767" s="69"/>
      <c r="F767" s="69"/>
      <c r="G767" s="69"/>
    </row>
    <row r="768" spans="2:7">
      <c r="B768" s="69"/>
      <c r="C768" s="69"/>
      <c r="D768" s="69"/>
      <c r="E768" s="69"/>
      <c r="F768" s="69"/>
      <c r="G768" s="69"/>
    </row>
    <row r="769" spans="2:7">
      <c r="B769" s="69"/>
      <c r="C769" s="69"/>
      <c r="D769" s="69"/>
      <c r="E769" s="69"/>
      <c r="F769" s="69"/>
      <c r="G769" s="69"/>
    </row>
    <row r="770" spans="2:7">
      <c r="B770" s="69"/>
      <c r="C770" s="69"/>
      <c r="D770" s="69"/>
      <c r="E770" s="69"/>
      <c r="F770" s="69"/>
      <c r="G770" s="69"/>
    </row>
    <row r="771" spans="2:7">
      <c r="B771" s="69"/>
      <c r="C771" s="69"/>
      <c r="D771" s="69"/>
      <c r="E771" s="69"/>
      <c r="F771" s="69"/>
      <c r="G771" s="69"/>
    </row>
    <row r="772" spans="2:7">
      <c r="B772" s="69"/>
      <c r="C772" s="69"/>
      <c r="D772" s="69"/>
      <c r="E772" s="69"/>
      <c r="F772" s="69"/>
      <c r="G772" s="69"/>
    </row>
    <row r="773" spans="2:7">
      <c r="B773" s="69"/>
      <c r="C773" s="69"/>
      <c r="D773" s="69"/>
      <c r="E773" s="69"/>
      <c r="F773" s="69"/>
      <c r="G773" s="69"/>
    </row>
    <row r="774" spans="2:7">
      <c r="B774" s="69"/>
      <c r="C774" s="69"/>
      <c r="D774" s="69"/>
      <c r="E774" s="69"/>
      <c r="F774" s="69"/>
      <c r="G774" s="69"/>
    </row>
    <row r="775" spans="2:7">
      <c r="B775" s="69"/>
      <c r="C775" s="69"/>
      <c r="D775" s="69"/>
      <c r="E775" s="69"/>
      <c r="F775" s="69"/>
      <c r="G775" s="69"/>
    </row>
    <row r="776" spans="2:7">
      <c r="B776" s="69"/>
      <c r="C776" s="69"/>
      <c r="D776" s="69"/>
      <c r="E776" s="69"/>
      <c r="F776" s="69"/>
      <c r="G776" s="69"/>
    </row>
    <row r="777" spans="2:7">
      <c r="B777" s="69"/>
      <c r="C777" s="69"/>
      <c r="D777" s="69"/>
      <c r="E777" s="69"/>
      <c r="F777" s="69"/>
      <c r="G777" s="69"/>
    </row>
    <row r="778" spans="2:7">
      <c r="B778" s="69"/>
      <c r="C778" s="69"/>
      <c r="D778" s="69"/>
      <c r="E778" s="69"/>
      <c r="F778" s="69"/>
      <c r="G778" s="69"/>
    </row>
    <row r="779" spans="2:7">
      <c r="B779" s="69"/>
      <c r="C779" s="69"/>
      <c r="D779" s="69"/>
      <c r="E779" s="69"/>
      <c r="F779" s="69"/>
      <c r="G779" s="69"/>
    </row>
    <row r="780" spans="2:7">
      <c r="B780" s="69"/>
      <c r="C780" s="69"/>
      <c r="D780" s="69"/>
      <c r="E780" s="69"/>
      <c r="F780" s="69"/>
      <c r="G780" s="69"/>
    </row>
    <row r="781" spans="2:7">
      <c r="B781" s="69"/>
      <c r="C781" s="69"/>
      <c r="D781" s="69"/>
      <c r="E781" s="69"/>
      <c r="F781" s="69"/>
      <c r="G781" s="69"/>
    </row>
    <row r="782" spans="2:7">
      <c r="B782" s="69"/>
      <c r="C782" s="69"/>
      <c r="D782" s="69"/>
      <c r="E782" s="69"/>
      <c r="F782" s="69"/>
      <c r="G782" s="69"/>
    </row>
    <row r="783" spans="2:7">
      <c r="B783" s="69"/>
      <c r="C783" s="69"/>
      <c r="D783" s="69"/>
      <c r="E783" s="69"/>
      <c r="F783" s="69"/>
      <c r="G783" s="69"/>
    </row>
    <row r="784" spans="2:7">
      <c r="B784" s="69"/>
      <c r="C784" s="69"/>
      <c r="D784" s="69"/>
      <c r="E784" s="69"/>
      <c r="F784" s="69"/>
      <c r="G784" s="69"/>
    </row>
    <row r="785" spans="2:7">
      <c r="B785" s="69"/>
      <c r="C785" s="69"/>
      <c r="D785" s="69"/>
      <c r="E785" s="69"/>
      <c r="F785" s="69"/>
      <c r="G785" s="69"/>
    </row>
    <row r="786" spans="2:7">
      <c r="B786" s="69"/>
      <c r="C786" s="69"/>
      <c r="D786" s="69"/>
      <c r="E786" s="69"/>
      <c r="F786" s="69"/>
      <c r="G786" s="69"/>
    </row>
    <row r="787" spans="2:7">
      <c r="B787" s="69"/>
      <c r="C787" s="69"/>
      <c r="D787" s="69"/>
      <c r="E787" s="69"/>
      <c r="F787" s="69"/>
      <c r="G787" s="69"/>
    </row>
    <row r="788" spans="2:7">
      <c r="B788" s="69"/>
      <c r="C788" s="69"/>
      <c r="D788" s="69"/>
      <c r="E788" s="69"/>
      <c r="F788" s="69"/>
      <c r="G788" s="69"/>
    </row>
    <row r="789" spans="2:7">
      <c r="B789" s="69"/>
      <c r="C789" s="69"/>
      <c r="D789" s="69"/>
      <c r="E789" s="69"/>
      <c r="F789" s="69"/>
      <c r="G789" s="69"/>
    </row>
    <row r="790" spans="2:7">
      <c r="B790" s="69"/>
      <c r="C790" s="69"/>
      <c r="D790" s="69"/>
      <c r="E790" s="69"/>
      <c r="F790" s="69"/>
      <c r="G790" s="69"/>
    </row>
    <row r="791" spans="2:7">
      <c r="B791" s="69"/>
      <c r="C791" s="69"/>
      <c r="D791" s="69"/>
      <c r="E791" s="69"/>
      <c r="F791" s="69"/>
      <c r="G791" s="69"/>
    </row>
    <row r="792" spans="2:7">
      <c r="B792" s="69"/>
      <c r="C792" s="69"/>
      <c r="D792" s="69"/>
      <c r="E792" s="69"/>
      <c r="F792" s="69"/>
      <c r="G792" s="69"/>
    </row>
    <row r="793" spans="2:7">
      <c r="B793" s="69"/>
      <c r="C793" s="69"/>
      <c r="D793" s="69"/>
      <c r="E793" s="69"/>
      <c r="F793" s="69"/>
      <c r="G793" s="69"/>
    </row>
    <row r="794" spans="2:7">
      <c r="B794" s="69"/>
      <c r="C794" s="69"/>
      <c r="D794" s="69"/>
      <c r="E794" s="69"/>
      <c r="F794" s="69"/>
      <c r="G794" s="69"/>
    </row>
    <row r="795" spans="2:7">
      <c r="B795" s="69"/>
      <c r="C795" s="69"/>
      <c r="D795" s="69"/>
      <c r="E795" s="69"/>
      <c r="F795" s="69"/>
      <c r="G795" s="69"/>
    </row>
    <row r="796" spans="2:7">
      <c r="B796" s="69"/>
      <c r="C796" s="69"/>
      <c r="D796" s="69"/>
      <c r="E796" s="69"/>
      <c r="F796" s="69"/>
      <c r="G796" s="69"/>
    </row>
    <row r="797" spans="2:7">
      <c r="B797" s="69"/>
      <c r="C797" s="69"/>
      <c r="D797" s="69"/>
      <c r="E797" s="69"/>
      <c r="F797" s="69"/>
      <c r="G797" s="69"/>
    </row>
    <row r="798" spans="2:7">
      <c r="B798" s="69"/>
      <c r="C798" s="69"/>
      <c r="D798" s="69"/>
      <c r="E798" s="69"/>
      <c r="F798" s="69"/>
      <c r="G798" s="69"/>
    </row>
    <row r="799" spans="2:7">
      <c r="B799" s="69"/>
      <c r="C799" s="69"/>
      <c r="D799" s="69"/>
      <c r="E799" s="69"/>
      <c r="F799" s="69"/>
      <c r="G799" s="69"/>
    </row>
    <row r="800" spans="2:7">
      <c r="B800" s="69"/>
      <c r="C800" s="69"/>
      <c r="D800" s="69"/>
      <c r="E800" s="69"/>
      <c r="F800" s="69"/>
      <c r="G800" s="69"/>
    </row>
    <row r="801" spans="2:7">
      <c r="B801" s="69"/>
      <c r="C801" s="69"/>
      <c r="D801" s="69"/>
      <c r="E801" s="69"/>
      <c r="F801" s="69"/>
      <c r="G801" s="69"/>
    </row>
    <row r="802" spans="2:7">
      <c r="B802" s="69"/>
      <c r="C802" s="69"/>
      <c r="D802" s="69"/>
      <c r="E802" s="69"/>
      <c r="F802" s="69"/>
      <c r="G802" s="69"/>
    </row>
    <row r="803" spans="2:7">
      <c r="B803" s="69"/>
      <c r="C803" s="69"/>
      <c r="D803" s="69"/>
      <c r="E803" s="69"/>
      <c r="F803" s="69"/>
      <c r="G803" s="69"/>
    </row>
    <row r="804" spans="2:7">
      <c r="B804" s="69"/>
      <c r="C804" s="69"/>
      <c r="D804" s="69"/>
      <c r="E804" s="69"/>
      <c r="F804" s="69"/>
      <c r="G804" s="69"/>
    </row>
    <row r="805" spans="2:7">
      <c r="B805" s="69"/>
      <c r="C805" s="69"/>
      <c r="D805" s="69"/>
      <c r="E805" s="69"/>
      <c r="F805" s="69"/>
      <c r="G805" s="69"/>
    </row>
    <row r="806" spans="2:7">
      <c r="B806" s="69"/>
      <c r="C806" s="69"/>
      <c r="D806" s="69"/>
      <c r="E806" s="69"/>
      <c r="F806" s="69"/>
      <c r="G806" s="69"/>
    </row>
    <row r="807" spans="2:7">
      <c r="B807" s="69"/>
      <c r="C807" s="69"/>
      <c r="D807" s="69"/>
      <c r="E807" s="69"/>
      <c r="F807" s="69"/>
      <c r="G807" s="69"/>
    </row>
    <row r="808" spans="2:7">
      <c r="B808" s="69"/>
      <c r="C808" s="69"/>
      <c r="D808" s="69"/>
      <c r="E808" s="69"/>
      <c r="F808" s="69"/>
      <c r="G808" s="69"/>
    </row>
    <row r="809" spans="2:7">
      <c r="B809" s="69"/>
      <c r="C809" s="69"/>
      <c r="D809" s="69"/>
      <c r="E809" s="69"/>
      <c r="F809" s="69"/>
      <c r="G809" s="69"/>
    </row>
    <row r="810" spans="2:7">
      <c r="B810" s="69"/>
      <c r="C810" s="69"/>
      <c r="D810" s="69"/>
      <c r="E810" s="69"/>
      <c r="F810" s="69"/>
      <c r="G810" s="69"/>
    </row>
    <row r="811" spans="2:7">
      <c r="B811" s="69"/>
      <c r="C811" s="69"/>
      <c r="D811" s="69"/>
      <c r="E811" s="69"/>
      <c r="F811" s="69"/>
      <c r="G811" s="69"/>
    </row>
    <row r="812" spans="2:7">
      <c r="B812" s="69"/>
      <c r="C812" s="69"/>
      <c r="D812" s="69"/>
      <c r="E812" s="69"/>
      <c r="F812" s="69"/>
      <c r="G812" s="69"/>
    </row>
    <row r="813" spans="2:7">
      <c r="B813" s="69"/>
      <c r="C813" s="69"/>
      <c r="D813" s="69"/>
      <c r="E813" s="69"/>
      <c r="F813" s="69"/>
      <c r="G813" s="69"/>
    </row>
    <row r="814" spans="2:7">
      <c r="B814" s="69"/>
      <c r="C814" s="69"/>
      <c r="D814" s="69"/>
      <c r="E814" s="69"/>
      <c r="F814" s="69"/>
      <c r="G814" s="69"/>
    </row>
    <row r="815" spans="2:7">
      <c r="B815" s="69"/>
      <c r="C815" s="69"/>
      <c r="D815" s="69"/>
      <c r="E815" s="69"/>
      <c r="F815" s="69"/>
      <c r="G815" s="69"/>
    </row>
    <row r="816" spans="2:7">
      <c r="B816" s="69"/>
      <c r="C816" s="69"/>
      <c r="D816" s="69"/>
      <c r="E816" s="69"/>
      <c r="F816" s="69"/>
      <c r="G816" s="69"/>
    </row>
    <row r="817" spans="2:7">
      <c r="B817" s="69"/>
      <c r="C817" s="69"/>
      <c r="D817" s="69"/>
      <c r="E817" s="69"/>
      <c r="F817" s="69"/>
      <c r="G817" s="69"/>
    </row>
    <row r="818" spans="2:7">
      <c r="B818" s="69"/>
      <c r="C818" s="69"/>
      <c r="D818" s="69"/>
      <c r="E818" s="69"/>
      <c r="F818" s="69"/>
      <c r="G818" s="69"/>
    </row>
    <row r="819" spans="2:7">
      <c r="B819" s="69"/>
      <c r="C819" s="69"/>
      <c r="D819" s="69"/>
      <c r="E819" s="69"/>
      <c r="F819" s="69"/>
      <c r="G819" s="69"/>
    </row>
    <row r="820" spans="2:7">
      <c r="B820" s="69"/>
      <c r="C820" s="69"/>
      <c r="D820" s="69"/>
      <c r="E820" s="69"/>
      <c r="F820" s="69"/>
      <c r="G820" s="69"/>
    </row>
    <row r="821" spans="2:7">
      <c r="B821" s="69"/>
      <c r="C821" s="69"/>
      <c r="D821" s="69"/>
      <c r="E821" s="69"/>
      <c r="F821" s="69"/>
      <c r="G821" s="69"/>
    </row>
    <row r="822" spans="2:7">
      <c r="B822" s="69"/>
      <c r="C822" s="69"/>
      <c r="D822" s="69"/>
      <c r="E822" s="69"/>
      <c r="F822" s="69"/>
      <c r="G822" s="69"/>
    </row>
    <row r="823" spans="2:7">
      <c r="B823" s="69"/>
      <c r="C823" s="69"/>
      <c r="D823" s="69"/>
      <c r="E823" s="69"/>
      <c r="F823" s="69"/>
      <c r="G823" s="69"/>
    </row>
    <row r="824" spans="2:7">
      <c r="B824" s="69"/>
      <c r="C824" s="69"/>
      <c r="D824" s="69"/>
      <c r="E824" s="69"/>
      <c r="F824" s="69"/>
      <c r="G824" s="69"/>
    </row>
    <row r="825" spans="2:7">
      <c r="B825" s="69"/>
      <c r="C825" s="69"/>
      <c r="D825" s="69"/>
      <c r="E825" s="69"/>
      <c r="F825" s="69"/>
      <c r="G825" s="69"/>
    </row>
    <row r="826" spans="2:7">
      <c r="B826" s="69"/>
      <c r="C826" s="69"/>
      <c r="D826" s="69"/>
      <c r="E826" s="69"/>
      <c r="F826" s="69"/>
      <c r="G826" s="69"/>
    </row>
    <row r="827" spans="2:7">
      <c r="B827" s="69"/>
      <c r="C827" s="69"/>
      <c r="D827" s="69"/>
      <c r="E827" s="69"/>
      <c r="F827" s="69"/>
      <c r="G827" s="69"/>
    </row>
    <row r="828" spans="2:7">
      <c r="B828" s="69"/>
      <c r="C828" s="69"/>
      <c r="D828" s="69"/>
      <c r="E828" s="69"/>
      <c r="F828" s="69"/>
      <c r="G828" s="69"/>
    </row>
    <row r="829" spans="2:7">
      <c r="B829" s="69"/>
      <c r="C829" s="69"/>
      <c r="D829" s="69"/>
      <c r="E829" s="69"/>
      <c r="F829" s="69"/>
      <c r="G829" s="69"/>
    </row>
    <row r="830" spans="2:7">
      <c r="B830" s="69"/>
      <c r="C830" s="69"/>
      <c r="D830" s="69"/>
      <c r="E830" s="69"/>
      <c r="F830" s="69"/>
      <c r="G830" s="69"/>
    </row>
    <row r="831" spans="2:7">
      <c r="B831" s="69"/>
      <c r="C831" s="69"/>
      <c r="D831" s="69"/>
      <c r="E831" s="69"/>
      <c r="F831" s="69"/>
      <c r="G831" s="69"/>
    </row>
    <row r="832" spans="2:7">
      <c r="B832" s="69"/>
      <c r="C832" s="69"/>
      <c r="D832" s="69"/>
      <c r="E832" s="69"/>
      <c r="F832" s="69"/>
      <c r="G832" s="69"/>
    </row>
    <row r="833" spans="2:7">
      <c r="B833" s="69"/>
      <c r="C833" s="69"/>
      <c r="D833" s="69"/>
      <c r="E833" s="69"/>
      <c r="F833" s="69"/>
      <c r="G833" s="69"/>
    </row>
    <row r="834" spans="2:7">
      <c r="B834" s="69"/>
      <c r="C834" s="69"/>
      <c r="D834" s="69"/>
      <c r="E834" s="69"/>
      <c r="F834" s="69"/>
      <c r="G834" s="69"/>
    </row>
    <row r="835" spans="2:7">
      <c r="B835" s="69"/>
      <c r="C835" s="69"/>
      <c r="D835" s="69"/>
      <c r="E835" s="69"/>
      <c r="F835" s="69"/>
      <c r="G835" s="69"/>
    </row>
    <row r="836" spans="2:7">
      <c r="B836" s="69"/>
      <c r="C836" s="69"/>
      <c r="D836" s="69"/>
      <c r="E836" s="69"/>
      <c r="F836" s="69"/>
      <c r="G836" s="69"/>
    </row>
    <row r="837" spans="2:7">
      <c r="B837" s="69"/>
      <c r="C837" s="69"/>
      <c r="D837" s="69"/>
      <c r="E837" s="69"/>
      <c r="F837" s="69"/>
      <c r="G837" s="69"/>
    </row>
    <row r="838" spans="2:7">
      <c r="B838" s="69"/>
      <c r="C838" s="69"/>
      <c r="D838" s="69"/>
      <c r="E838" s="69"/>
      <c r="F838" s="69"/>
      <c r="G838" s="69"/>
    </row>
    <row r="839" spans="2:7">
      <c r="B839" s="69"/>
      <c r="C839" s="69"/>
      <c r="D839" s="69"/>
      <c r="E839" s="69"/>
      <c r="F839" s="69"/>
      <c r="G839" s="69"/>
    </row>
    <row r="840" spans="2:7">
      <c r="B840" s="69"/>
      <c r="C840" s="69"/>
      <c r="D840" s="69"/>
      <c r="E840" s="69"/>
      <c r="F840" s="69"/>
      <c r="G840" s="69"/>
    </row>
    <row r="841" spans="2:7">
      <c r="B841" s="69"/>
      <c r="C841" s="69"/>
      <c r="D841" s="69"/>
      <c r="E841" s="69"/>
      <c r="F841" s="69"/>
      <c r="G841" s="69"/>
    </row>
    <row r="842" spans="2:7">
      <c r="B842" s="69"/>
      <c r="C842" s="69"/>
      <c r="D842" s="69"/>
      <c r="E842" s="69"/>
      <c r="F842" s="69"/>
      <c r="G842" s="69"/>
    </row>
    <row r="843" spans="2:7">
      <c r="B843" s="69"/>
      <c r="C843" s="69"/>
      <c r="D843" s="69"/>
      <c r="E843" s="69"/>
      <c r="F843" s="69"/>
      <c r="G843" s="69"/>
    </row>
    <row r="844" spans="2:7">
      <c r="B844" s="69"/>
      <c r="C844" s="69"/>
      <c r="D844" s="69"/>
      <c r="E844" s="69"/>
      <c r="F844" s="69"/>
      <c r="G844" s="69"/>
    </row>
    <row r="845" spans="2:7">
      <c r="B845" s="69"/>
      <c r="C845" s="69"/>
      <c r="D845" s="69"/>
      <c r="E845" s="69"/>
      <c r="F845" s="69"/>
      <c r="G845" s="69"/>
    </row>
    <row r="846" spans="2:7">
      <c r="B846" s="69"/>
      <c r="C846" s="69"/>
      <c r="D846" s="69"/>
      <c r="E846" s="69"/>
      <c r="F846" s="69"/>
      <c r="G846" s="69"/>
    </row>
    <row r="847" spans="2:7">
      <c r="B847" s="69"/>
      <c r="C847" s="69"/>
      <c r="D847" s="69"/>
      <c r="E847" s="69"/>
      <c r="F847" s="69"/>
      <c r="G847" s="69"/>
    </row>
    <row r="848" spans="2:7">
      <c r="B848" s="69"/>
      <c r="C848" s="69"/>
      <c r="D848" s="69"/>
      <c r="E848" s="69"/>
      <c r="F848" s="69"/>
      <c r="G848" s="69"/>
    </row>
    <row r="849" spans="2:7">
      <c r="B849" s="69"/>
      <c r="C849" s="69"/>
      <c r="D849" s="69"/>
      <c r="E849" s="69"/>
      <c r="F849" s="69"/>
      <c r="G849" s="69"/>
    </row>
    <row r="850" spans="2:7">
      <c r="B850" s="69"/>
      <c r="C850" s="69"/>
      <c r="D850" s="69"/>
      <c r="E850" s="69"/>
      <c r="F850" s="69"/>
      <c r="G850" s="69"/>
    </row>
    <row r="851" spans="2:7">
      <c r="B851" s="69"/>
      <c r="C851" s="69"/>
      <c r="D851" s="69"/>
      <c r="E851" s="69"/>
      <c r="F851" s="69"/>
      <c r="G851" s="69"/>
    </row>
    <row r="852" spans="2:7">
      <c r="B852" s="69"/>
      <c r="C852" s="69"/>
      <c r="D852" s="69"/>
      <c r="E852" s="69"/>
      <c r="F852" s="69"/>
      <c r="G852" s="69"/>
    </row>
    <row r="853" spans="2:7">
      <c r="B853" s="69"/>
      <c r="C853" s="69"/>
      <c r="D853" s="69"/>
      <c r="E853" s="69"/>
      <c r="F853" s="69"/>
      <c r="G853" s="69"/>
    </row>
    <row r="854" spans="2:7">
      <c r="B854" s="69"/>
      <c r="C854" s="69"/>
      <c r="D854" s="69"/>
      <c r="E854" s="69"/>
      <c r="F854" s="69"/>
      <c r="G854" s="69"/>
    </row>
    <row r="855" spans="2:7">
      <c r="B855" s="69"/>
      <c r="C855" s="69"/>
      <c r="D855" s="69"/>
      <c r="E855" s="69"/>
      <c r="F855" s="69"/>
      <c r="G855" s="69"/>
    </row>
    <row r="856" spans="2:7">
      <c r="B856" s="69"/>
      <c r="C856" s="69"/>
      <c r="D856" s="69"/>
      <c r="E856" s="69"/>
      <c r="F856" s="69"/>
      <c r="G856" s="69"/>
    </row>
    <row r="857" spans="2:7">
      <c r="B857" s="69"/>
      <c r="C857" s="69"/>
      <c r="D857" s="69"/>
      <c r="E857" s="69"/>
      <c r="F857" s="69"/>
      <c r="G857" s="69"/>
    </row>
    <row r="858" spans="2:7">
      <c r="B858" s="69"/>
      <c r="C858" s="69"/>
      <c r="D858" s="69"/>
      <c r="E858" s="69"/>
      <c r="F858" s="69"/>
      <c r="G858" s="69"/>
    </row>
    <row r="859" spans="2:7">
      <c r="B859" s="69"/>
      <c r="C859" s="69"/>
      <c r="D859" s="69"/>
      <c r="E859" s="69"/>
      <c r="F859" s="69"/>
      <c r="G859" s="69"/>
    </row>
    <row r="860" spans="2:7">
      <c r="B860" s="69"/>
      <c r="C860" s="69"/>
      <c r="D860" s="69"/>
      <c r="E860" s="69"/>
      <c r="F860" s="69"/>
      <c r="G860" s="69"/>
    </row>
    <row r="861" spans="2:7">
      <c r="B861" s="69"/>
      <c r="C861" s="69"/>
      <c r="D861" s="69"/>
      <c r="E861" s="69"/>
      <c r="F861" s="69"/>
      <c r="G861" s="69"/>
    </row>
    <row r="862" spans="2:7">
      <c r="B862" s="69"/>
      <c r="C862" s="69"/>
      <c r="D862" s="69"/>
      <c r="E862" s="69"/>
      <c r="F862" s="69"/>
      <c r="G862" s="69"/>
    </row>
    <row r="863" spans="2:7">
      <c r="B863" s="69"/>
      <c r="C863" s="69"/>
      <c r="D863" s="69"/>
      <c r="E863" s="69"/>
      <c r="F863" s="69"/>
      <c r="G863" s="69"/>
    </row>
    <row r="864" spans="2:7">
      <c r="B864" s="69"/>
      <c r="C864" s="69"/>
      <c r="D864" s="69"/>
      <c r="E864" s="69"/>
      <c r="F864" s="69"/>
      <c r="G864" s="69"/>
    </row>
    <row r="865" spans="2:7">
      <c r="B865" s="69"/>
      <c r="C865" s="69"/>
      <c r="D865" s="69"/>
      <c r="E865" s="69"/>
      <c r="F865" s="69"/>
      <c r="G865" s="69"/>
    </row>
    <row r="866" spans="2:7">
      <c r="B866" s="69"/>
      <c r="C866" s="69"/>
      <c r="D866" s="69"/>
      <c r="E866" s="69"/>
      <c r="F866" s="69"/>
      <c r="G866" s="69"/>
    </row>
    <row r="867" spans="2:7">
      <c r="B867" s="69"/>
      <c r="C867" s="69"/>
      <c r="D867" s="69"/>
      <c r="E867" s="69"/>
      <c r="F867" s="69"/>
      <c r="G867" s="69"/>
    </row>
    <row r="868" spans="2:7">
      <c r="B868" s="69"/>
      <c r="C868" s="69"/>
      <c r="D868" s="69"/>
      <c r="E868" s="69"/>
      <c r="F868" s="69"/>
      <c r="G868" s="69"/>
    </row>
    <row r="869" spans="2:7">
      <c r="B869" s="69"/>
      <c r="C869" s="69"/>
      <c r="D869" s="69"/>
      <c r="E869" s="69"/>
      <c r="F869" s="69"/>
      <c r="G869" s="69"/>
    </row>
    <row r="870" spans="2:7">
      <c r="B870" s="69"/>
      <c r="C870" s="69"/>
      <c r="D870" s="69"/>
      <c r="E870" s="69"/>
      <c r="F870" s="69"/>
      <c r="G870" s="69"/>
    </row>
    <row r="871" spans="2:7">
      <c r="B871" s="69"/>
      <c r="C871" s="69"/>
      <c r="D871" s="69"/>
      <c r="E871" s="69"/>
      <c r="F871" s="69"/>
      <c r="G871" s="69"/>
    </row>
    <row r="872" spans="2:7">
      <c r="B872" s="69"/>
      <c r="C872" s="69"/>
      <c r="D872" s="69"/>
      <c r="E872" s="69"/>
      <c r="F872" s="69"/>
      <c r="G872" s="69"/>
    </row>
    <row r="873" spans="2:7">
      <c r="B873" s="69"/>
      <c r="C873" s="69"/>
      <c r="D873" s="69"/>
      <c r="E873" s="69"/>
      <c r="F873" s="69"/>
      <c r="G873" s="69"/>
    </row>
    <row r="874" spans="2:7">
      <c r="B874" s="69"/>
      <c r="C874" s="69"/>
      <c r="D874" s="69"/>
      <c r="E874" s="69"/>
      <c r="F874" s="69"/>
      <c r="G874" s="69"/>
    </row>
    <row r="875" spans="2:7">
      <c r="B875" s="69"/>
      <c r="C875" s="69"/>
      <c r="D875" s="69"/>
      <c r="E875" s="69"/>
      <c r="F875" s="69"/>
      <c r="G875" s="69"/>
    </row>
    <row r="876" spans="2:7">
      <c r="B876" s="69"/>
      <c r="C876" s="69"/>
      <c r="D876" s="69"/>
      <c r="E876" s="69"/>
      <c r="F876" s="69"/>
      <c r="G876" s="69"/>
    </row>
    <row r="877" spans="2:7">
      <c r="B877" s="69"/>
      <c r="C877" s="69"/>
      <c r="D877" s="69"/>
      <c r="E877" s="69"/>
      <c r="F877" s="69"/>
      <c r="G877" s="69"/>
    </row>
    <row r="878" spans="2:7">
      <c r="B878" s="69"/>
      <c r="C878" s="69"/>
      <c r="D878" s="69"/>
      <c r="E878" s="69"/>
      <c r="F878" s="69"/>
      <c r="G878" s="69"/>
    </row>
    <row r="879" spans="2:7">
      <c r="B879" s="69"/>
      <c r="C879" s="69"/>
      <c r="D879" s="69"/>
      <c r="E879" s="69"/>
      <c r="F879" s="69"/>
      <c r="G879" s="69"/>
    </row>
    <row r="880" spans="2:7">
      <c r="B880" s="69"/>
      <c r="C880" s="69"/>
      <c r="D880" s="69"/>
      <c r="E880" s="69"/>
      <c r="F880" s="69"/>
      <c r="G880" s="69"/>
    </row>
    <row r="881" spans="2:7">
      <c r="B881" s="69"/>
      <c r="C881" s="69"/>
      <c r="D881" s="69"/>
      <c r="E881" s="69"/>
      <c r="F881" s="69"/>
      <c r="G881" s="69"/>
    </row>
    <row r="882" spans="2:7">
      <c r="B882" s="69"/>
      <c r="C882" s="69"/>
      <c r="D882" s="69"/>
      <c r="E882" s="69"/>
      <c r="F882" s="69"/>
      <c r="G882" s="69"/>
    </row>
    <row r="883" spans="2:7">
      <c r="B883" s="69"/>
      <c r="C883" s="69"/>
      <c r="D883" s="69"/>
      <c r="E883" s="69"/>
      <c r="F883" s="69"/>
      <c r="G883" s="69"/>
    </row>
    <row r="884" spans="2:7">
      <c r="B884" s="69"/>
      <c r="C884" s="69"/>
      <c r="D884" s="69"/>
      <c r="E884" s="69"/>
      <c r="F884" s="69"/>
      <c r="G884" s="69"/>
    </row>
    <row r="885" spans="2:7">
      <c r="B885" s="69"/>
      <c r="C885" s="69"/>
      <c r="D885" s="69"/>
      <c r="E885" s="69"/>
      <c r="F885" s="69"/>
      <c r="G885" s="69"/>
    </row>
    <row r="886" spans="2:7">
      <c r="B886" s="69"/>
      <c r="C886" s="69"/>
      <c r="D886" s="69"/>
      <c r="E886" s="69"/>
      <c r="F886" s="69"/>
      <c r="G886" s="69"/>
    </row>
    <row r="887" spans="2:7">
      <c r="B887" s="69"/>
      <c r="C887" s="69"/>
      <c r="D887" s="69"/>
      <c r="E887" s="69"/>
      <c r="F887" s="69"/>
      <c r="G887" s="69"/>
    </row>
    <row r="888" spans="2:7">
      <c r="B888" s="69"/>
      <c r="C888" s="69"/>
      <c r="D888" s="69"/>
      <c r="E888" s="69"/>
      <c r="F888" s="69"/>
      <c r="G888" s="69"/>
    </row>
    <row r="889" spans="2:7">
      <c r="B889" s="69"/>
      <c r="C889" s="69"/>
      <c r="D889" s="69"/>
      <c r="E889" s="69"/>
      <c r="F889" s="69"/>
      <c r="G889" s="69"/>
    </row>
    <row r="890" spans="2:7">
      <c r="B890" s="69"/>
      <c r="C890" s="69"/>
      <c r="D890" s="69"/>
      <c r="E890" s="69"/>
      <c r="F890" s="69"/>
      <c r="G890" s="69"/>
    </row>
    <row r="891" spans="2:7">
      <c r="B891" s="69"/>
      <c r="C891" s="69"/>
      <c r="D891" s="69"/>
      <c r="E891" s="69"/>
      <c r="F891" s="69"/>
      <c r="G891" s="69"/>
    </row>
    <row r="892" spans="2:7">
      <c r="B892" s="69"/>
      <c r="C892" s="69"/>
      <c r="D892" s="69"/>
      <c r="E892" s="69"/>
      <c r="F892" s="69"/>
      <c r="G892" s="69"/>
    </row>
    <row r="893" spans="2:7">
      <c r="B893" s="69"/>
      <c r="C893" s="69"/>
      <c r="D893" s="69"/>
      <c r="E893" s="69"/>
      <c r="F893" s="69"/>
      <c r="G893" s="69"/>
    </row>
    <row r="894" spans="2:7">
      <c r="B894" s="69"/>
      <c r="C894" s="69"/>
      <c r="D894" s="69"/>
      <c r="E894" s="69"/>
      <c r="F894" s="69"/>
      <c r="G894" s="69"/>
    </row>
    <row r="895" spans="2:7">
      <c r="B895" s="69"/>
      <c r="C895" s="69"/>
      <c r="D895" s="69"/>
      <c r="E895" s="69"/>
      <c r="F895" s="69"/>
      <c r="G895" s="69"/>
    </row>
    <row r="896" spans="2:7">
      <c r="B896" s="69"/>
      <c r="C896" s="69"/>
      <c r="D896" s="69"/>
      <c r="E896" s="69"/>
      <c r="F896" s="69"/>
      <c r="G896" s="69"/>
    </row>
    <row r="897" spans="2:7">
      <c r="B897" s="69"/>
      <c r="C897" s="69"/>
      <c r="D897" s="69"/>
      <c r="E897" s="69"/>
      <c r="F897" s="69"/>
      <c r="G897" s="69"/>
    </row>
    <row r="898" spans="2:7">
      <c r="B898" s="69"/>
      <c r="C898" s="69"/>
      <c r="D898" s="69"/>
      <c r="E898" s="69"/>
      <c r="F898" s="69"/>
      <c r="G898" s="69"/>
    </row>
    <row r="899" spans="2:7">
      <c r="B899" s="69"/>
      <c r="C899" s="69"/>
      <c r="D899" s="69"/>
      <c r="E899" s="69"/>
      <c r="F899" s="69"/>
      <c r="G899" s="69"/>
    </row>
    <row r="900" spans="2:7">
      <c r="B900" s="69"/>
      <c r="C900" s="69"/>
      <c r="D900" s="69"/>
      <c r="E900" s="69"/>
      <c r="F900" s="69"/>
      <c r="G900" s="69"/>
    </row>
    <row r="901" spans="2:7">
      <c r="B901" s="69"/>
      <c r="C901" s="69"/>
      <c r="D901" s="69"/>
      <c r="E901" s="69"/>
      <c r="F901" s="69"/>
      <c r="G901" s="69"/>
    </row>
    <row r="902" spans="2:7">
      <c r="B902" s="69"/>
      <c r="C902" s="69"/>
      <c r="D902" s="69"/>
      <c r="E902" s="69"/>
      <c r="F902" s="69"/>
      <c r="G902" s="69"/>
    </row>
    <row r="903" spans="2:7">
      <c r="B903" s="69"/>
      <c r="C903" s="69"/>
      <c r="D903" s="69"/>
      <c r="E903" s="69"/>
      <c r="F903" s="69"/>
      <c r="G903" s="69"/>
    </row>
    <row r="904" spans="2:7">
      <c r="B904" s="69"/>
      <c r="C904" s="69"/>
      <c r="D904" s="69"/>
      <c r="E904" s="69"/>
      <c r="F904" s="69"/>
      <c r="G904" s="69"/>
    </row>
    <row r="905" spans="2:7">
      <c r="B905" s="69"/>
      <c r="C905" s="69"/>
      <c r="D905" s="69"/>
      <c r="E905" s="69"/>
      <c r="F905" s="69"/>
      <c r="G905" s="69"/>
    </row>
    <row r="906" spans="2:7">
      <c r="B906" s="69"/>
      <c r="C906" s="69"/>
      <c r="D906" s="69"/>
      <c r="E906" s="69"/>
      <c r="F906" s="69"/>
      <c r="G906" s="69"/>
    </row>
    <row r="907" spans="2:7">
      <c r="B907" s="69"/>
      <c r="C907" s="69"/>
      <c r="D907" s="69"/>
      <c r="E907" s="69"/>
      <c r="F907" s="69"/>
      <c r="G907" s="69"/>
    </row>
    <row r="908" spans="2:7">
      <c r="B908" s="69"/>
      <c r="C908" s="69"/>
      <c r="D908" s="69"/>
      <c r="E908" s="69"/>
      <c r="F908" s="69"/>
      <c r="G908" s="69"/>
    </row>
    <row r="909" spans="2:7">
      <c r="B909" s="69"/>
      <c r="C909" s="69"/>
      <c r="D909" s="69"/>
      <c r="E909" s="69"/>
      <c r="F909" s="69"/>
      <c r="G909" s="69"/>
    </row>
    <row r="910" spans="2:7">
      <c r="B910" s="69"/>
      <c r="C910" s="69"/>
      <c r="D910" s="69"/>
      <c r="E910" s="69"/>
      <c r="F910" s="69"/>
      <c r="G910" s="69"/>
    </row>
    <row r="911" spans="2:7">
      <c r="B911" s="69"/>
      <c r="C911" s="69"/>
      <c r="D911" s="69"/>
      <c r="E911" s="69"/>
      <c r="F911" s="69"/>
      <c r="G911" s="69"/>
    </row>
    <row r="912" spans="2:7">
      <c r="B912" s="69"/>
      <c r="C912" s="69"/>
      <c r="D912" s="69"/>
      <c r="E912" s="69"/>
      <c r="F912" s="69"/>
      <c r="G912" s="69"/>
    </row>
    <row r="913" spans="2:7">
      <c r="B913" s="69"/>
      <c r="C913" s="69"/>
      <c r="D913" s="69"/>
      <c r="E913" s="69"/>
      <c r="F913" s="69"/>
      <c r="G913" s="69"/>
    </row>
    <row r="914" spans="2:7">
      <c r="B914" s="69"/>
      <c r="C914" s="69"/>
      <c r="D914" s="69"/>
      <c r="E914" s="69"/>
      <c r="F914" s="69"/>
      <c r="G914" s="69"/>
    </row>
    <row r="915" spans="2:7">
      <c r="B915" s="69"/>
      <c r="C915" s="69"/>
      <c r="D915" s="69"/>
      <c r="E915" s="69"/>
      <c r="F915" s="69"/>
      <c r="G915" s="69"/>
    </row>
    <row r="916" spans="2:7">
      <c r="B916" s="69"/>
      <c r="C916" s="69"/>
      <c r="D916" s="69"/>
      <c r="E916" s="69"/>
      <c r="F916" s="69"/>
      <c r="G916" s="69"/>
    </row>
    <row r="917" spans="2:7">
      <c r="B917" s="69"/>
      <c r="C917" s="69"/>
      <c r="D917" s="69"/>
      <c r="E917" s="69"/>
      <c r="F917" s="69"/>
      <c r="G917" s="69"/>
    </row>
    <row r="918" spans="2:7">
      <c r="B918" s="69"/>
      <c r="C918" s="69"/>
      <c r="D918" s="69"/>
      <c r="E918" s="69"/>
      <c r="F918" s="69"/>
      <c r="G918" s="69"/>
    </row>
    <row r="919" spans="2:7">
      <c r="B919" s="69"/>
      <c r="C919" s="69"/>
      <c r="D919" s="69"/>
      <c r="E919" s="69"/>
      <c r="F919" s="69"/>
      <c r="G919" s="69"/>
    </row>
    <row r="920" spans="2:7">
      <c r="B920" s="69"/>
      <c r="C920" s="69"/>
      <c r="D920" s="69"/>
      <c r="E920" s="69"/>
      <c r="F920" s="69"/>
      <c r="G920" s="69"/>
    </row>
    <row r="921" spans="2:7">
      <c r="B921" s="69"/>
      <c r="C921" s="69"/>
      <c r="D921" s="69"/>
      <c r="E921" s="69"/>
      <c r="F921" s="69"/>
      <c r="G921" s="69"/>
    </row>
    <row r="922" spans="2:7">
      <c r="B922" s="69"/>
      <c r="C922" s="69"/>
      <c r="D922" s="69"/>
      <c r="E922" s="69"/>
      <c r="F922" s="69"/>
      <c r="G922" s="69"/>
    </row>
    <row r="923" spans="2:7">
      <c r="B923" s="69"/>
      <c r="C923" s="69"/>
      <c r="D923" s="69"/>
      <c r="E923" s="69"/>
      <c r="F923" s="69"/>
      <c r="G923" s="69"/>
    </row>
    <row r="924" spans="2:7">
      <c r="B924" s="69"/>
      <c r="C924" s="69"/>
      <c r="D924" s="69"/>
      <c r="E924" s="69"/>
      <c r="F924" s="69"/>
      <c r="G924" s="69"/>
    </row>
    <row r="925" spans="2:7">
      <c r="B925" s="69"/>
      <c r="C925" s="69"/>
      <c r="D925" s="69"/>
      <c r="E925" s="69"/>
      <c r="F925" s="69"/>
      <c r="G925" s="69"/>
    </row>
    <row r="926" spans="2:7">
      <c r="B926" s="69"/>
      <c r="C926" s="69"/>
      <c r="D926" s="69"/>
      <c r="E926" s="69"/>
      <c r="F926" s="69"/>
      <c r="G926" s="69"/>
    </row>
    <row r="927" spans="2:7">
      <c r="B927" s="69"/>
      <c r="C927" s="69"/>
      <c r="D927" s="69"/>
      <c r="E927" s="69"/>
      <c r="F927" s="69"/>
      <c r="G927" s="69"/>
    </row>
    <row r="928" spans="2:7">
      <c r="B928" s="69"/>
      <c r="C928" s="69"/>
      <c r="D928" s="69"/>
      <c r="E928" s="69"/>
      <c r="F928" s="69"/>
      <c r="G928" s="69"/>
    </row>
    <row r="929" spans="2:7">
      <c r="B929" s="69"/>
      <c r="C929" s="69"/>
      <c r="D929" s="69"/>
      <c r="E929" s="69"/>
      <c r="F929" s="69"/>
      <c r="G929" s="69"/>
    </row>
    <row r="930" spans="2:7">
      <c r="B930" s="69"/>
      <c r="C930" s="69"/>
      <c r="D930" s="69"/>
      <c r="E930" s="69"/>
      <c r="F930" s="69"/>
      <c r="G930" s="69"/>
    </row>
    <row r="931" spans="2:7">
      <c r="B931" s="69"/>
      <c r="C931" s="69"/>
      <c r="D931" s="69"/>
      <c r="E931" s="69"/>
      <c r="F931" s="69"/>
      <c r="G931" s="69"/>
    </row>
    <row r="932" spans="2:7">
      <c r="B932" s="69"/>
      <c r="C932" s="69"/>
      <c r="D932" s="69"/>
      <c r="E932" s="69"/>
      <c r="F932" s="69"/>
      <c r="G932" s="69"/>
    </row>
    <row r="933" spans="2:7">
      <c r="B933" s="69"/>
      <c r="C933" s="69"/>
      <c r="D933" s="69"/>
      <c r="E933" s="69"/>
      <c r="F933" s="69"/>
      <c r="G933" s="69"/>
    </row>
    <row r="934" spans="2:7">
      <c r="B934" s="69"/>
      <c r="C934" s="69"/>
      <c r="D934" s="69"/>
      <c r="E934" s="69"/>
      <c r="F934" s="69"/>
      <c r="G934" s="69"/>
    </row>
    <row r="935" spans="2:7">
      <c r="B935" s="69"/>
      <c r="C935" s="69"/>
      <c r="D935" s="69"/>
      <c r="E935" s="69"/>
      <c r="F935" s="69"/>
      <c r="G935" s="69"/>
    </row>
    <row r="936" spans="2:7">
      <c r="B936" s="69"/>
      <c r="C936" s="69"/>
      <c r="D936" s="69"/>
      <c r="E936" s="69"/>
      <c r="F936" s="69"/>
      <c r="G936" s="69"/>
    </row>
    <row r="937" spans="2:7">
      <c r="B937" s="69"/>
      <c r="C937" s="69"/>
      <c r="D937" s="69"/>
      <c r="E937" s="69"/>
      <c r="F937" s="69"/>
      <c r="G937" s="69"/>
    </row>
    <row r="938" spans="2:7">
      <c r="B938" s="69"/>
      <c r="C938" s="69"/>
      <c r="D938" s="69"/>
      <c r="E938" s="69"/>
      <c r="F938" s="69"/>
      <c r="G938" s="69"/>
    </row>
    <row r="939" spans="2:7">
      <c r="B939" s="69"/>
      <c r="C939" s="69"/>
      <c r="D939" s="69"/>
      <c r="E939" s="69"/>
      <c r="F939" s="69"/>
      <c r="G939" s="69"/>
    </row>
    <row r="940" spans="2:7">
      <c r="B940" s="69"/>
      <c r="C940" s="69"/>
      <c r="D940" s="69"/>
      <c r="E940" s="69"/>
      <c r="F940" s="69"/>
      <c r="G940" s="69"/>
    </row>
    <row r="941" spans="2:7">
      <c r="B941" s="69"/>
      <c r="C941" s="69"/>
      <c r="D941" s="69"/>
      <c r="E941" s="69"/>
      <c r="F941" s="69"/>
      <c r="G941" s="69"/>
    </row>
    <row r="942" spans="2:7">
      <c r="B942" s="69"/>
      <c r="C942" s="69"/>
      <c r="D942" s="69"/>
      <c r="E942" s="69"/>
      <c r="F942" s="69"/>
      <c r="G942" s="69"/>
    </row>
    <row r="943" spans="2:7">
      <c r="B943" s="69"/>
      <c r="C943" s="69"/>
      <c r="D943" s="69"/>
      <c r="E943" s="69"/>
      <c r="F943" s="69"/>
      <c r="G943" s="69"/>
    </row>
    <row r="944" spans="2:7">
      <c r="B944" s="69"/>
      <c r="C944" s="69"/>
      <c r="D944" s="69"/>
      <c r="E944" s="69"/>
      <c r="F944" s="69"/>
      <c r="G944" s="69"/>
    </row>
    <row r="945" spans="2:7">
      <c r="B945" s="69"/>
      <c r="C945" s="69"/>
      <c r="D945" s="69"/>
      <c r="E945" s="69"/>
      <c r="F945" s="69"/>
      <c r="G945" s="69"/>
    </row>
    <row r="946" spans="2:7">
      <c r="B946" s="69"/>
      <c r="C946" s="69"/>
      <c r="D946" s="69"/>
      <c r="E946" s="69"/>
      <c r="F946" s="69"/>
      <c r="G946" s="69"/>
    </row>
    <row r="947" spans="2:7">
      <c r="B947" s="69"/>
      <c r="C947" s="69"/>
      <c r="D947" s="69"/>
      <c r="E947" s="69"/>
      <c r="F947" s="69"/>
      <c r="G947" s="69"/>
    </row>
    <row r="948" spans="2:7">
      <c r="B948" s="69"/>
      <c r="C948" s="69"/>
      <c r="D948" s="69"/>
      <c r="E948" s="69"/>
      <c r="F948" s="69"/>
      <c r="G948" s="69"/>
    </row>
    <row r="949" spans="2:7">
      <c r="B949" s="69"/>
      <c r="C949" s="69"/>
      <c r="D949" s="69"/>
      <c r="E949" s="69"/>
      <c r="F949" s="69"/>
      <c r="G949" s="69"/>
    </row>
    <row r="950" spans="2:7">
      <c r="B950" s="69"/>
      <c r="C950" s="69"/>
      <c r="D950" s="69"/>
      <c r="E950" s="69"/>
      <c r="F950" s="69"/>
      <c r="G950" s="69"/>
    </row>
    <row r="951" spans="2:7">
      <c r="B951" s="69"/>
      <c r="C951" s="69"/>
      <c r="D951" s="69"/>
      <c r="E951" s="69"/>
      <c r="F951" s="69"/>
      <c r="G951" s="69"/>
    </row>
    <row r="952" spans="2:7">
      <c r="B952" s="69"/>
      <c r="C952" s="69"/>
      <c r="D952" s="69"/>
      <c r="E952" s="69"/>
      <c r="F952" s="69"/>
      <c r="G952" s="69"/>
    </row>
    <row r="953" spans="2:7">
      <c r="B953" s="69"/>
      <c r="C953" s="69"/>
      <c r="D953" s="69"/>
      <c r="E953" s="69"/>
      <c r="F953" s="69"/>
      <c r="G953" s="69"/>
    </row>
    <row r="954" spans="2:7">
      <c r="B954" s="69"/>
      <c r="C954" s="69"/>
      <c r="D954" s="69"/>
      <c r="E954" s="69"/>
      <c r="F954" s="69"/>
      <c r="G954" s="69"/>
    </row>
    <row r="955" spans="2:7">
      <c r="B955" s="69"/>
      <c r="C955" s="69"/>
      <c r="D955" s="69"/>
      <c r="E955" s="69"/>
      <c r="F955" s="69"/>
      <c r="G955" s="69"/>
    </row>
    <row r="956" spans="2:7">
      <c r="B956" s="69"/>
      <c r="C956" s="69"/>
      <c r="D956" s="69"/>
      <c r="E956" s="69"/>
      <c r="F956" s="69"/>
      <c r="G956" s="69"/>
    </row>
    <row r="957" spans="2:7">
      <c r="B957" s="69"/>
      <c r="C957" s="69"/>
      <c r="D957" s="69"/>
      <c r="E957" s="69"/>
      <c r="F957" s="69"/>
      <c r="G957" s="69"/>
    </row>
    <row r="958" spans="2:7">
      <c r="B958" s="69"/>
      <c r="C958" s="69"/>
      <c r="D958" s="69"/>
      <c r="E958" s="69"/>
      <c r="F958" s="69"/>
      <c r="G958" s="69"/>
    </row>
    <row r="959" spans="2:7">
      <c r="B959" s="69"/>
      <c r="C959" s="69"/>
      <c r="D959" s="69"/>
      <c r="E959" s="69"/>
      <c r="F959" s="69"/>
      <c r="G959" s="69"/>
    </row>
    <row r="960" spans="2:7">
      <c r="B960" s="69"/>
      <c r="C960" s="69"/>
      <c r="D960" s="69"/>
      <c r="E960" s="69"/>
      <c r="F960" s="69"/>
      <c r="G960" s="69"/>
    </row>
    <row r="961" spans="2:7">
      <c r="B961" s="69"/>
      <c r="C961" s="69"/>
      <c r="D961" s="69"/>
      <c r="E961" s="69"/>
      <c r="F961" s="69"/>
      <c r="G961" s="69"/>
    </row>
    <row r="962" spans="2:7">
      <c r="B962" s="69"/>
      <c r="C962" s="69"/>
      <c r="D962" s="69"/>
      <c r="E962" s="69"/>
      <c r="F962" s="69"/>
      <c r="G962" s="69"/>
    </row>
    <row r="963" spans="2:7">
      <c r="B963" s="69"/>
      <c r="C963" s="69"/>
      <c r="D963" s="69"/>
      <c r="E963" s="69"/>
      <c r="F963" s="69"/>
      <c r="G963" s="69"/>
    </row>
    <row r="964" spans="2:7">
      <c r="B964" s="69"/>
      <c r="C964" s="69"/>
      <c r="D964" s="69"/>
      <c r="E964" s="69"/>
      <c r="F964" s="69"/>
      <c r="G964" s="69"/>
    </row>
    <row r="965" spans="2:7">
      <c r="B965" s="69"/>
      <c r="C965" s="69"/>
      <c r="D965" s="69"/>
      <c r="E965" s="69"/>
      <c r="F965" s="69"/>
      <c r="G965" s="69"/>
    </row>
    <row r="966" spans="2:7">
      <c r="B966" s="69"/>
      <c r="C966" s="69"/>
      <c r="D966" s="69"/>
      <c r="E966" s="69"/>
      <c r="F966" s="69"/>
      <c r="G966" s="69"/>
    </row>
    <row r="967" spans="2:7">
      <c r="B967" s="69"/>
      <c r="C967" s="69"/>
      <c r="D967" s="69"/>
      <c r="E967" s="69"/>
      <c r="F967" s="69"/>
      <c r="G967" s="69"/>
    </row>
    <row r="968" spans="2:7">
      <c r="B968" s="69"/>
      <c r="C968" s="69"/>
      <c r="D968" s="69"/>
      <c r="E968" s="69"/>
      <c r="F968" s="69"/>
      <c r="G968" s="69"/>
    </row>
    <row r="969" spans="2:7">
      <c r="B969" s="69"/>
      <c r="C969" s="69"/>
      <c r="D969" s="69"/>
      <c r="E969" s="69"/>
      <c r="F969" s="69"/>
      <c r="G969" s="69"/>
    </row>
    <row r="970" spans="2:7">
      <c r="B970" s="69"/>
      <c r="C970" s="69"/>
      <c r="D970" s="69"/>
      <c r="E970" s="69"/>
      <c r="F970" s="69"/>
      <c r="G970" s="69"/>
    </row>
    <row r="971" spans="2:7">
      <c r="B971" s="69"/>
      <c r="C971" s="69"/>
      <c r="D971" s="69"/>
      <c r="E971" s="69"/>
      <c r="F971" s="69"/>
      <c r="G971" s="69"/>
    </row>
    <row r="972" spans="2:7">
      <c r="B972" s="69"/>
      <c r="C972" s="69"/>
      <c r="D972" s="69"/>
      <c r="E972" s="69"/>
      <c r="F972" s="69"/>
      <c r="G972" s="69"/>
    </row>
    <row r="973" spans="2:7">
      <c r="B973" s="69"/>
      <c r="C973" s="69"/>
      <c r="D973" s="69"/>
      <c r="E973" s="69"/>
      <c r="F973" s="69"/>
      <c r="G973" s="69"/>
    </row>
    <row r="974" spans="2:7">
      <c r="B974" s="69"/>
      <c r="C974" s="69"/>
      <c r="D974" s="69"/>
      <c r="E974" s="69"/>
      <c r="F974" s="69"/>
      <c r="G974" s="69"/>
    </row>
    <row r="975" spans="2:7">
      <c r="B975" s="69"/>
      <c r="C975" s="69"/>
      <c r="D975" s="69"/>
      <c r="E975" s="69"/>
      <c r="F975" s="69"/>
      <c r="G975" s="69"/>
    </row>
    <row r="976" spans="2:7">
      <c r="B976" s="69"/>
      <c r="C976" s="69"/>
      <c r="D976" s="69"/>
      <c r="E976" s="69"/>
      <c r="F976" s="69"/>
      <c r="G976" s="69"/>
    </row>
    <row r="977" spans="2:7">
      <c r="B977" s="69"/>
      <c r="C977" s="69"/>
      <c r="D977" s="69"/>
      <c r="E977" s="69"/>
      <c r="F977" s="69"/>
      <c r="G977" s="69"/>
    </row>
    <row r="978" spans="2:7">
      <c r="B978" s="69"/>
      <c r="C978" s="69"/>
      <c r="D978" s="69"/>
      <c r="E978" s="69"/>
      <c r="F978" s="69"/>
      <c r="G978" s="69"/>
    </row>
    <row r="979" spans="2:7">
      <c r="B979" s="69"/>
      <c r="C979" s="69"/>
      <c r="D979" s="69"/>
      <c r="E979" s="69"/>
      <c r="F979" s="69"/>
      <c r="G979" s="69"/>
    </row>
    <row r="980" spans="2:7">
      <c r="B980" s="69"/>
      <c r="C980" s="69"/>
      <c r="D980" s="69"/>
      <c r="E980" s="69"/>
      <c r="F980" s="69"/>
      <c r="G980" s="69"/>
    </row>
    <row r="981" spans="2:7">
      <c r="B981" s="69"/>
      <c r="C981" s="69"/>
      <c r="D981" s="69"/>
      <c r="E981" s="69"/>
      <c r="F981" s="69"/>
      <c r="G981" s="69"/>
    </row>
    <row r="982" spans="2:7">
      <c r="B982" s="69"/>
      <c r="C982" s="69"/>
      <c r="D982" s="69"/>
      <c r="E982" s="69"/>
      <c r="F982" s="69"/>
      <c r="G982" s="69"/>
    </row>
    <row r="983" spans="2:7">
      <c r="B983" s="69"/>
      <c r="C983" s="69"/>
      <c r="D983" s="69"/>
      <c r="E983" s="69"/>
      <c r="F983" s="69"/>
      <c r="G983" s="69"/>
    </row>
    <row r="984" spans="2:7">
      <c r="B984" s="69"/>
      <c r="C984" s="69"/>
      <c r="D984" s="69"/>
      <c r="E984" s="69"/>
      <c r="F984" s="69"/>
      <c r="G984" s="69"/>
    </row>
    <row r="985" spans="2:7">
      <c r="B985" s="69"/>
      <c r="C985" s="69"/>
      <c r="D985" s="69"/>
      <c r="E985" s="69"/>
      <c r="F985" s="69"/>
      <c r="G985" s="69"/>
    </row>
    <row r="986" spans="2:7">
      <c r="B986" s="69"/>
      <c r="C986" s="69"/>
      <c r="D986" s="69"/>
      <c r="E986" s="69"/>
      <c r="F986" s="69"/>
      <c r="G986" s="69"/>
    </row>
    <row r="987" spans="2:7">
      <c r="B987" s="69"/>
      <c r="C987" s="69"/>
      <c r="D987" s="69"/>
      <c r="E987" s="69"/>
      <c r="F987" s="69"/>
      <c r="G987" s="69"/>
    </row>
    <row r="988" spans="2:7">
      <c r="B988" s="69"/>
      <c r="C988" s="69"/>
      <c r="D988" s="69"/>
      <c r="E988" s="69"/>
      <c r="F988" s="69"/>
      <c r="G988" s="69"/>
    </row>
    <row r="989" spans="2:7">
      <c r="B989" s="69"/>
      <c r="C989" s="69"/>
      <c r="D989" s="69"/>
      <c r="E989" s="69"/>
      <c r="F989" s="69"/>
      <c r="G989" s="69"/>
    </row>
    <row r="990" spans="2:7">
      <c r="B990" s="69"/>
      <c r="C990" s="69"/>
      <c r="D990" s="69"/>
      <c r="E990" s="69"/>
      <c r="F990" s="69"/>
      <c r="G990" s="69"/>
    </row>
    <row r="991" spans="2:7">
      <c r="B991" s="69"/>
      <c r="C991" s="69"/>
      <c r="D991" s="69"/>
      <c r="E991" s="69"/>
      <c r="F991" s="69"/>
      <c r="G991" s="69"/>
    </row>
    <row r="992" spans="2:7">
      <c r="B992" s="69"/>
      <c r="C992" s="69"/>
      <c r="D992" s="69"/>
      <c r="E992" s="69"/>
      <c r="F992" s="69"/>
      <c r="G992" s="69"/>
    </row>
    <row r="993" spans="2:7">
      <c r="B993" s="69"/>
      <c r="C993" s="69"/>
      <c r="D993" s="69"/>
      <c r="E993" s="69"/>
      <c r="F993" s="69"/>
      <c r="G993" s="69"/>
    </row>
    <row r="994" spans="2:7">
      <c r="B994" s="69"/>
      <c r="C994" s="69"/>
      <c r="D994" s="69"/>
      <c r="E994" s="69"/>
      <c r="F994" s="69"/>
      <c r="G994" s="69"/>
    </row>
    <row r="995" spans="2:7">
      <c r="B995" s="69"/>
      <c r="C995" s="69"/>
      <c r="D995" s="69"/>
      <c r="E995" s="69"/>
      <c r="F995" s="69"/>
      <c r="G995" s="69"/>
    </row>
    <row r="996" spans="2:7">
      <c r="B996" s="69"/>
      <c r="C996" s="69"/>
      <c r="D996" s="69"/>
      <c r="E996" s="69"/>
      <c r="F996" s="69"/>
      <c r="G996" s="69"/>
    </row>
    <row r="997" spans="2:7">
      <c r="B997" s="69"/>
      <c r="C997" s="69"/>
      <c r="D997" s="69"/>
      <c r="E997" s="69"/>
      <c r="F997" s="69"/>
      <c r="G997" s="69"/>
    </row>
    <row r="998" spans="2:7">
      <c r="B998" s="69"/>
      <c r="C998" s="69"/>
      <c r="D998" s="69"/>
      <c r="E998" s="69"/>
      <c r="F998" s="69"/>
      <c r="G998" s="69"/>
    </row>
    <row r="999" spans="2:7">
      <c r="B999" s="69"/>
      <c r="C999" s="69"/>
      <c r="D999" s="69"/>
      <c r="E999" s="69"/>
      <c r="F999" s="69"/>
      <c r="G999" s="69"/>
    </row>
    <row r="1000" spans="2:7">
      <c r="B1000" s="69"/>
      <c r="C1000" s="69"/>
      <c r="D1000" s="69"/>
      <c r="E1000" s="69"/>
      <c r="F1000" s="69"/>
      <c r="G1000" s="69"/>
    </row>
    <row r="1001" spans="2:7">
      <c r="B1001" s="69"/>
      <c r="C1001" s="69"/>
      <c r="D1001" s="69"/>
      <c r="E1001" s="69"/>
      <c r="F1001" s="69"/>
      <c r="G1001" s="69"/>
    </row>
    <row r="1002" spans="2:7">
      <c r="B1002" s="69"/>
      <c r="C1002" s="69"/>
      <c r="D1002" s="69"/>
      <c r="E1002" s="69"/>
      <c r="F1002" s="69"/>
      <c r="G1002" s="69"/>
    </row>
    <row r="1003" spans="2:7">
      <c r="B1003" s="69"/>
      <c r="C1003" s="69"/>
      <c r="D1003" s="69"/>
      <c r="E1003" s="69"/>
      <c r="F1003" s="69"/>
      <c r="G1003" s="69"/>
    </row>
    <row r="1004" spans="2:7">
      <c r="B1004" s="69"/>
      <c r="C1004" s="69"/>
      <c r="D1004" s="69"/>
      <c r="E1004" s="69"/>
      <c r="F1004" s="69"/>
      <c r="G1004" s="69"/>
    </row>
    <row r="1005" spans="2:7">
      <c r="B1005" s="69"/>
      <c r="C1005" s="69"/>
      <c r="D1005" s="69"/>
      <c r="E1005" s="69"/>
      <c r="F1005" s="69"/>
      <c r="G1005" s="69"/>
    </row>
    <row r="1006" spans="2:7">
      <c r="B1006" s="69"/>
      <c r="C1006" s="69"/>
      <c r="D1006" s="69"/>
      <c r="E1006" s="69"/>
      <c r="F1006" s="69"/>
      <c r="G1006" s="69"/>
    </row>
    <row r="1007" spans="2:7">
      <c r="B1007" s="69"/>
      <c r="C1007" s="69"/>
      <c r="D1007" s="69"/>
      <c r="E1007" s="69"/>
      <c r="F1007" s="69"/>
      <c r="G1007" s="69"/>
    </row>
    <row r="1008" spans="2:7">
      <c r="B1008" s="69"/>
      <c r="C1008" s="69"/>
      <c r="D1008" s="69"/>
      <c r="E1008" s="69"/>
      <c r="F1008" s="69"/>
      <c r="G1008" s="69"/>
    </row>
    <row r="1009" spans="2:7">
      <c r="B1009" s="69"/>
      <c r="C1009" s="69"/>
      <c r="D1009" s="69"/>
      <c r="E1009" s="69"/>
      <c r="F1009" s="69"/>
      <c r="G1009" s="69"/>
    </row>
    <row r="1010" spans="2:7">
      <c r="B1010" s="69"/>
      <c r="C1010" s="69"/>
      <c r="D1010" s="69"/>
      <c r="E1010" s="69"/>
      <c r="F1010" s="69"/>
      <c r="G1010" s="69"/>
    </row>
    <row r="1011" spans="2:7">
      <c r="B1011" s="69"/>
      <c r="C1011" s="69"/>
      <c r="D1011" s="69"/>
      <c r="E1011" s="69"/>
      <c r="F1011" s="69"/>
      <c r="G1011" s="69"/>
    </row>
    <row r="1012" spans="2:7">
      <c r="B1012" s="69"/>
      <c r="C1012" s="69"/>
      <c r="D1012" s="69"/>
      <c r="E1012" s="69"/>
      <c r="F1012" s="69"/>
      <c r="G1012" s="69"/>
    </row>
    <row r="1013" spans="2:7">
      <c r="B1013" s="69"/>
      <c r="C1013" s="69"/>
      <c r="D1013" s="69"/>
      <c r="E1013" s="69"/>
      <c r="F1013" s="69"/>
      <c r="G1013" s="69"/>
    </row>
    <row r="1014" spans="2:7">
      <c r="B1014" s="69"/>
      <c r="C1014" s="69"/>
      <c r="D1014" s="69"/>
      <c r="E1014" s="69"/>
      <c r="F1014" s="69"/>
      <c r="G1014" s="69"/>
    </row>
    <row r="1015" spans="2:7">
      <c r="B1015" s="69"/>
      <c r="C1015" s="69"/>
      <c r="D1015" s="69"/>
      <c r="E1015" s="69"/>
      <c r="F1015" s="69"/>
      <c r="G1015" s="69"/>
    </row>
    <row r="1016" spans="2:7">
      <c r="B1016" s="69"/>
      <c r="C1016" s="69"/>
      <c r="D1016" s="69"/>
      <c r="E1016" s="69"/>
      <c r="F1016" s="69"/>
      <c r="G1016" s="69"/>
    </row>
    <row r="1017" spans="2:7">
      <c r="B1017" s="69"/>
      <c r="C1017" s="69"/>
      <c r="D1017" s="69"/>
      <c r="E1017" s="69"/>
      <c r="F1017" s="69"/>
      <c r="G1017" s="69"/>
    </row>
    <row r="1018" spans="2:7">
      <c r="B1018" s="69"/>
      <c r="C1018" s="69"/>
      <c r="D1018" s="69"/>
      <c r="E1018" s="69"/>
      <c r="F1018" s="69"/>
      <c r="G1018" s="69"/>
    </row>
    <row r="1019" spans="2:7">
      <c r="B1019" s="69"/>
      <c r="C1019" s="69"/>
      <c r="D1019" s="69"/>
      <c r="E1019" s="69"/>
      <c r="F1019" s="69"/>
      <c r="G1019" s="69"/>
    </row>
    <row r="1020" spans="2:7">
      <c r="B1020" s="69"/>
      <c r="C1020" s="69"/>
      <c r="D1020" s="69"/>
      <c r="E1020" s="69"/>
      <c r="F1020" s="69"/>
      <c r="G1020" s="69"/>
    </row>
    <row r="1021" spans="2:7">
      <c r="B1021" s="69"/>
      <c r="C1021" s="69"/>
      <c r="D1021" s="69"/>
      <c r="E1021" s="69"/>
      <c r="F1021" s="69"/>
      <c r="G1021" s="69"/>
    </row>
    <row r="1022" spans="2:7">
      <c r="B1022" s="69"/>
      <c r="C1022" s="69"/>
      <c r="D1022" s="69"/>
      <c r="E1022" s="69"/>
      <c r="F1022" s="69"/>
      <c r="G1022" s="69"/>
    </row>
    <row r="1023" spans="2:7">
      <c r="B1023" s="69"/>
      <c r="C1023" s="69"/>
      <c r="D1023" s="69"/>
      <c r="E1023" s="69"/>
      <c r="F1023" s="69"/>
      <c r="G1023" s="69"/>
    </row>
    <row r="1024" spans="2:7">
      <c r="B1024" s="69"/>
      <c r="C1024" s="69"/>
      <c r="D1024" s="69"/>
      <c r="E1024" s="69"/>
      <c r="F1024" s="69"/>
      <c r="G1024" s="69"/>
    </row>
    <row r="1025" spans="2:7">
      <c r="B1025" s="69"/>
      <c r="C1025" s="69"/>
      <c r="D1025" s="69"/>
      <c r="E1025" s="69"/>
      <c r="F1025" s="69"/>
      <c r="G1025" s="69"/>
    </row>
    <row r="1026" spans="2:7">
      <c r="B1026" s="69"/>
      <c r="C1026" s="69"/>
      <c r="D1026" s="69"/>
      <c r="E1026" s="69"/>
      <c r="F1026" s="69"/>
      <c r="G1026" s="69"/>
    </row>
    <row r="1027" spans="2:7">
      <c r="B1027" s="69"/>
      <c r="C1027" s="69"/>
      <c r="D1027" s="69"/>
      <c r="E1027" s="69"/>
      <c r="F1027" s="69"/>
      <c r="G1027" s="69"/>
    </row>
    <row r="1028" spans="2:7">
      <c r="B1028" s="69"/>
      <c r="C1028" s="69"/>
      <c r="D1028" s="69"/>
      <c r="E1028" s="69"/>
      <c r="F1028" s="69"/>
      <c r="G1028" s="69"/>
    </row>
    <row r="1029" spans="2:7">
      <c r="B1029" s="69"/>
      <c r="C1029" s="69"/>
      <c r="D1029" s="69"/>
      <c r="E1029" s="69"/>
      <c r="F1029" s="69"/>
      <c r="G1029" s="69"/>
    </row>
    <row r="1030" spans="2:7">
      <c r="B1030" s="69"/>
      <c r="C1030" s="69"/>
      <c r="D1030" s="69"/>
      <c r="E1030" s="69"/>
      <c r="F1030" s="69"/>
      <c r="G1030" s="69"/>
    </row>
    <row r="1031" spans="2:7">
      <c r="B1031" s="69"/>
      <c r="C1031" s="69"/>
      <c r="D1031" s="69"/>
      <c r="E1031" s="69"/>
      <c r="F1031" s="69"/>
      <c r="G1031" s="69"/>
    </row>
    <row r="1032" spans="2:7">
      <c r="B1032" s="69"/>
      <c r="C1032" s="69"/>
      <c r="D1032" s="69"/>
      <c r="E1032" s="69"/>
      <c r="F1032" s="69"/>
      <c r="G1032" s="69"/>
    </row>
    <row r="1033" spans="2:7">
      <c r="B1033" s="69"/>
      <c r="C1033" s="69"/>
      <c r="D1033" s="69"/>
      <c r="E1033" s="69"/>
      <c r="F1033" s="69"/>
      <c r="G1033" s="69"/>
    </row>
    <row r="1034" spans="2:7">
      <c r="B1034" s="69"/>
      <c r="C1034" s="69"/>
      <c r="D1034" s="69"/>
      <c r="E1034" s="69"/>
      <c r="F1034" s="69"/>
      <c r="G1034" s="69"/>
    </row>
    <row r="1035" spans="2:7">
      <c r="B1035" s="69"/>
      <c r="C1035" s="69"/>
      <c r="D1035" s="69"/>
      <c r="E1035" s="69"/>
      <c r="F1035" s="69"/>
      <c r="G1035" s="69"/>
    </row>
    <row r="1036" spans="2:7">
      <c r="B1036" s="69"/>
      <c r="C1036" s="69"/>
      <c r="D1036" s="69"/>
      <c r="E1036" s="69"/>
      <c r="F1036" s="69"/>
      <c r="G1036" s="69"/>
    </row>
    <row r="1037" spans="2:7">
      <c r="B1037" s="69"/>
      <c r="C1037" s="69"/>
      <c r="D1037" s="69"/>
      <c r="E1037" s="69"/>
      <c r="F1037" s="69"/>
      <c r="G1037" s="69"/>
    </row>
    <row r="1038" spans="2:7">
      <c r="B1038" s="69"/>
      <c r="C1038" s="69"/>
      <c r="D1038" s="69"/>
      <c r="E1038" s="69"/>
      <c r="F1038" s="69"/>
      <c r="G1038" s="69"/>
    </row>
    <row r="1039" spans="2:7">
      <c r="B1039" s="69"/>
      <c r="C1039" s="69"/>
      <c r="D1039" s="69"/>
      <c r="E1039" s="69"/>
      <c r="F1039" s="69"/>
      <c r="G1039" s="69"/>
    </row>
    <row r="1040" spans="2:7">
      <c r="B1040" s="69"/>
      <c r="C1040" s="69"/>
      <c r="D1040" s="69"/>
      <c r="E1040" s="69"/>
      <c r="F1040" s="69"/>
      <c r="G1040" s="69"/>
    </row>
    <row r="1041" spans="2:7">
      <c r="B1041" s="69"/>
      <c r="C1041" s="69"/>
      <c r="D1041" s="69"/>
      <c r="E1041" s="69"/>
      <c r="F1041" s="69"/>
      <c r="G1041" s="69"/>
    </row>
    <row r="1042" spans="2:7">
      <c r="B1042" s="69"/>
      <c r="C1042" s="69"/>
      <c r="D1042" s="69"/>
      <c r="E1042" s="69"/>
      <c r="F1042" s="69"/>
      <c r="G1042" s="69"/>
    </row>
    <row r="1043" spans="2:7">
      <c r="B1043" s="69"/>
      <c r="C1043" s="69"/>
      <c r="D1043" s="69"/>
      <c r="E1043" s="69"/>
      <c r="F1043" s="69"/>
      <c r="G1043" s="69"/>
    </row>
    <row r="1044" spans="2:7">
      <c r="B1044" s="69"/>
      <c r="C1044" s="69"/>
      <c r="D1044" s="69"/>
      <c r="E1044" s="69"/>
      <c r="F1044" s="69"/>
      <c r="G1044" s="69"/>
    </row>
    <row r="1045" spans="2:7">
      <c r="B1045" s="69"/>
      <c r="C1045" s="69"/>
      <c r="D1045" s="69"/>
      <c r="E1045" s="69"/>
      <c r="F1045" s="69"/>
      <c r="G1045" s="69"/>
    </row>
    <row r="1046" spans="2:7">
      <c r="B1046" s="69"/>
      <c r="C1046" s="69"/>
      <c r="D1046" s="69"/>
      <c r="E1046" s="69"/>
      <c r="F1046" s="69"/>
      <c r="G1046" s="69"/>
    </row>
    <row r="1047" spans="2:7">
      <c r="B1047" s="69"/>
      <c r="C1047" s="69"/>
      <c r="D1047" s="69"/>
      <c r="E1047" s="69"/>
      <c r="F1047" s="69"/>
      <c r="G1047" s="69"/>
    </row>
    <row r="1048" spans="2:7">
      <c r="B1048" s="69"/>
      <c r="C1048" s="69"/>
      <c r="D1048" s="69"/>
      <c r="E1048" s="69"/>
      <c r="F1048" s="69"/>
      <c r="G1048" s="69"/>
    </row>
    <row r="1049" spans="2:7">
      <c r="B1049" s="69"/>
      <c r="C1049" s="69"/>
      <c r="D1049" s="69"/>
      <c r="E1049" s="69"/>
      <c r="F1049" s="69"/>
      <c r="G1049" s="69"/>
    </row>
    <row r="1050" spans="2:7">
      <c r="B1050" s="69"/>
      <c r="C1050" s="69"/>
      <c r="D1050" s="69"/>
      <c r="E1050" s="69"/>
      <c r="F1050" s="69"/>
      <c r="G1050" s="69"/>
    </row>
    <row r="1051" spans="2:7">
      <c r="B1051" s="69"/>
      <c r="C1051" s="69"/>
      <c r="D1051" s="69"/>
      <c r="E1051" s="69"/>
      <c r="F1051" s="69"/>
      <c r="G1051" s="69"/>
    </row>
    <row r="1052" spans="2:7">
      <c r="B1052" s="69"/>
      <c r="C1052" s="69"/>
      <c r="D1052" s="69"/>
      <c r="E1052" s="69"/>
      <c r="F1052" s="69"/>
      <c r="G1052" s="69"/>
    </row>
    <row r="1053" spans="2:7">
      <c r="B1053" s="69"/>
      <c r="C1053" s="69"/>
      <c r="D1053" s="69"/>
      <c r="E1053" s="69"/>
      <c r="F1053" s="69"/>
      <c r="G1053" s="69"/>
    </row>
    <row r="1054" spans="2:7">
      <c r="B1054" s="69"/>
      <c r="C1054" s="69"/>
      <c r="D1054" s="69"/>
      <c r="E1054" s="69"/>
      <c r="F1054" s="69"/>
      <c r="G1054" s="69"/>
    </row>
    <row r="1055" spans="2:7">
      <c r="B1055" s="69"/>
      <c r="C1055" s="69"/>
      <c r="D1055" s="69"/>
      <c r="E1055" s="69"/>
      <c r="F1055" s="69"/>
      <c r="G1055" s="69"/>
    </row>
    <row r="1056" spans="2:7">
      <c r="B1056" s="69"/>
      <c r="C1056" s="69"/>
      <c r="D1056" s="69"/>
      <c r="E1056" s="69"/>
      <c r="F1056" s="69"/>
      <c r="G1056" s="69"/>
    </row>
    <row r="1057" spans="2:7">
      <c r="B1057" s="69"/>
      <c r="C1057" s="69"/>
      <c r="D1057" s="69"/>
      <c r="E1057" s="69"/>
      <c r="F1057" s="69"/>
      <c r="G1057" s="69"/>
    </row>
    <row r="1058" spans="2:7">
      <c r="B1058" s="69"/>
      <c r="C1058" s="69"/>
      <c r="D1058" s="69"/>
      <c r="E1058" s="69"/>
      <c r="F1058" s="69"/>
      <c r="G1058" s="69"/>
    </row>
    <row r="1059" spans="2:7">
      <c r="B1059" s="69"/>
      <c r="C1059" s="69"/>
      <c r="D1059" s="69"/>
      <c r="E1059" s="69"/>
      <c r="F1059" s="69"/>
      <c r="G1059" s="69"/>
    </row>
    <row r="1060" spans="2:7">
      <c r="B1060" s="69"/>
      <c r="C1060" s="69"/>
      <c r="D1060" s="69"/>
      <c r="E1060" s="69"/>
      <c r="F1060" s="69"/>
      <c r="G1060" s="69"/>
    </row>
    <row r="1061" spans="2:7">
      <c r="B1061" s="69"/>
      <c r="C1061" s="69"/>
      <c r="D1061" s="69"/>
      <c r="E1061" s="69"/>
      <c r="F1061" s="69"/>
      <c r="G1061" s="69"/>
    </row>
    <row r="1062" spans="2:7">
      <c r="B1062" s="69"/>
      <c r="C1062" s="69"/>
      <c r="D1062" s="69"/>
      <c r="E1062" s="69"/>
      <c r="F1062" s="69"/>
      <c r="G1062" s="69"/>
    </row>
    <row r="1063" spans="2:7">
      <c r="B1063" s="69"/>
      <c r="C1063" s="69"/>
      <c r="D1063" s="69"/>
      <c r="E1063" s="69"/>
      <c r="F1063" s="69"/>
      <c r="G1063" s="69"/>
    </row>
    <row r="1064" spans="2:7">
      <c r="B1064" s="69"/>
      <c r="C1064" s="69"/>
      <c r="D1064" s="69"/>
      <c r="E1064" s="69"/>
      <c r="F1064" s="69"/>
      <c r="G1064" s="69"/>
    </row>
    <row r="1065" spans="2:7">
      <c r="B1065" s="69"/>
      <c r="C1065" s="69"/>
      <c r="D1065" s="69"/>
      <c r="E1065" s="69"/>
      <c r="F1065" s="69"/>
      <c r="G1065" s="69"/>
    </row>
    <row r="1066" spans="2:7">
      <c r="B1066" s="69"/>
      <c r="C1066" s="69"/>
      <c r="D1066" s="69"/>
      <c r="E1066" s="69"/>
      <c r="F1066" s="69"/>
      <c r="G1066" s="69"/>
    </row>
    <row r="1067" spans="2:7">
      <c r="B1067" s="69"/>
      <c r="C1067" s="69"/>
      <c r="D1067" s="69"/>
      <c r="E1067" s="69"/>
      <c r="F1067" s="69"/>
      <c r="G1067" s="69"/>
    </row>
    <row r="1068" spans="2:7">
      <c r="B1068" s="69"/>
      <c r="C1068" s="69"/>
      <c r="D1068" s="69"/>
      <c r="E1068" s="69"/>
      <c r="F1068" s="69"/>
      <c r="G1068" s="69"/>
    </row>
    <row r="1069" spans="2:7">
      <c r="B1069" s="69"/>
      <c r="C1069" s="69"/>
      <c r="D1069" s="69"/>
      <c r="E1069" s="69"/>
      <c r="F1069" s="69"/>
      <c r="G1069" s="69"/>
    </row>
    <row r="1070" spans="2:7">
      <c r="B1070" s="69"/>
      <c r="C1070" s="69"/>
      <c r="D1070" s="69"/>
      <c r="E1070" s="69"/>
      <c r="F1070" s="69"/>
      <c r="G1070" s="69"/>
    </row>
    <row r="1071" spans="2:7">
      <c r="B1071" s="69"/>
      <c r="C1071" s="69"/>
      <c r="D1071" s="69"/>
      <c r="E1071" s="69"/>
      <c r="F1071" s="69"/>
      <c r="G1071" s="69"/>
    </row>
    <row r="1072" spans="2:7">
      <c r="B1072" s="69"/>
      <c r="C1072" s="69"/>
      <c r="D1072" s="69"/>
      <c r="E1072" s="69"/>
      <c r="F1072" s="69"/>
      <c r="G1072" s="69"/>
    </row>
    <row r="1073" spans="2:7">
      <c r="B1073" s="69"/>
      <c r="C1073" s="69"/>
      <c r="D1073" s="69"/>
      <c r="E1073" s="69"/>
      <c r="F1073" s="69"/>
      <c r="G1073" s="69"/>
    </row>
    <row r="1074" spans="2:7">
      <c r="B1074" s="69"/>
      <c r="C1074" s="69"/>
      <c r="D1074" s="69"/>
      <c r="E1074" s="69"/>
      <c r="F1074" s="69"/>
      <c r="G1074" s="69"/>
    </row>
    <row r="1075" spans="2:7">
      <c r="B1075" s="69"/>
      <c r="C1075" s="69"/>
      <c r="D1075" s="69"/>
      <c r="E1075" s="69"/>
      <c r="F1075" s="69"/>
      <c r="G1075" s="69"/>
    </row>
    <row r="1076" spans="2:7">
      <c r="B1076" s="69"/>
      <c r="C1076" s="69"/>
      <c r="D1076" s="69"/>
      <c r="E1076" s="69"/>
      <c r="F1076" s="69"/>
      <c r="G1076" s="69"/>
    </row>
    <row r="1077" spans="2:7">
      <c r="B1077" s="69"/>
      <c r="C1077" s="69"/>
      <c r="D1077" s="69"/>
      <c r="E1077" s="69"/>
      <c r="F1077" s="69"/>
      <c r="G1077" s="69"/>
    </row>
    <row r="1078" spans="2:7">
      <c r="B1078" s="69"/>
      <c r="C1078" s="69"/>
      <c r="D1078" s="69"/>
      <c r="E1078" s="69"/>
      <c r="F1078" s="69"/>
      <c r="G1078" s="69"/>
    </row>
    <row r="1079" spans="2:7">
      <c r="B1079" s="69"/>
      <c r="C1079" s="69"/>
      <c r="D1079" s="69"/>
      <c r="E1079" s="69"/>
      <c r="F1079" s="69"/>
      <c r="G1079" s="69"/>
    </row>
    <row r="1080" spans="2:7">
      <c r="B1080" s="69"/>
      <c r="C1080" s="69"/>
      <c r="D1080" s="69"/>
      <c r="E1080" s="69"/>
      <c r="F1080" s="69"/>
      <c r="G1080" s="69"/>
    </row>
    <row r="1081" spans="2:7">
      <c r="B1081" s="69"/>
      <c r="C1081" s="69"/>
      <c r="D1081" s="69"/>
      <c r="E1081" s="69"/>
      <c r="F1081" s="69"/>
      <c r="G1081" s="69"/>
    </row>
    <row r="1082" spans="2:7">
      <c r="B1082" s="69"/>
      <c r="C1082" s="69"/>
      <c r="D1082" s="69"/>
      <c r="E1082" s="69"/>
      <c r="F1082" s="69"/>
      <c r="G1082" s="69"/>
    </row>
    <row r="1083" spans="2:7">
      <c r="B1083" s="69"/>
      <c r="C1083" s="69"/>
      <c r="D1083" s="69"/>
      <c r="E1083" s="69"/>
      <c r="F1083" s="69"/>
      <c r="G1083" s="69"/>
    </row>
    <row r="1084" spans="2:7">
      <c r="B1084" s="69"/>
      <c r="C1084" s="69"/>
      <c r="D1084" s="69"/>
      <c r="E1084" s="69"/>
      <c r="F1084" s="69"/>
      <c r="G1084" s="69"/>
    </row>
    <row r="1085" spans="2:7">
      <c r="B1085" s="69"/>
      <c r="C1085" s="69"/>
      <c r="D1085" s="69"/>
      <c r="E1085" s="69"/>
      <c r="F1085" s="69"/>
      <c r="G1085" s="69"/>
    </row>
    <row r="1086" spans="2:7">
      <c r="B1086" s="69"/>
      <c r="C1086" s="69"/>
      <c r="D1086" s="69"/>
      <c r="E1086" s="69"/>
      <c r="F1086" s="69"/>
      <c r="G1086" s="69"/>
    </row>
    <row r="1087" spans="2:7">
      <c r="B1087" s="69"/>
      <c r="C1087" s="69"/>
      <c r="D1087" s="69"/>
      <c r="E1087" s="69"/>
      <c r="F1087" s="69"/>
      <c r="G1087" s="69"/>
    </row>
    <row r="1088" spans="2:7">
      <c r="B1088" s="69"/>
      <c r="C1088" s="69"/>
      <c r="D1088" s="69"/>
      <c r="E1088" s="69"/>
      <c r="F1088" s="69"/>
      <c r="G1088" s="69"/>
    </row>
    <row r="1089" spans="2:7">
      <c r="B1089" s="69"/>
      <c r="C1089" s="69"/>
      <c r="D1089" s="69"/>
      <c r="E1089" s="69"/>
      <c r="F1089" s="69"/>
      <c r="G1089" s="69"/>
    </row>
    <row r="1090" spans="2:7">
      <c r="B1090" s="69"/>
      <c r="C1090" s="69"/>
      <c r="D1090" s="69"/>
      <c r="E1090" s="69"/>
      <c r="F1090" s="69"/>
      <c r="G1090" s="69"/>
    </row>
    <row r="1091" spans="2:7">
      <c r="B1091" s="69"/>
      <c r="C1091" s="69"/>
      <c r="D1091" s="69"/>
      <c r="E1091" s="69"/>
      <c r="F1091" s="69"/>
      <c r="G1091" s="69"/>
    </row>
    <row r="1092" spans="2:7">
      <c r="B1092" s="69"/>
      <c r="C1092" s="69"/>
      <c r="D1092" s="69"/>
      <c r="E1092" s="69"/>
      <c r="F1092" s="69"/>
      <c r="G1092" s="69"/>
    </row>
    <row r="1093" spans="2:7">
      <c r="B1093" s="69"/>
      <c r="C1093" s="69"/>
      <c r="D1093" s="69"/>
      <c r="E1093" s="69"/>
      <c r="F1093" s="69"/>
      <c r="G1093" s="69"/>
    </row>
    <row r="1094" spans="2:7">
      <c r="B1094" s="69"/>
      <c r="C1094" s="69"/>
      <c r="D1094" s="69"/>
      <c r="E1094" s="69"/>
      <c r="F1094" s="69"/>
      <c r="G1094" s="69"/>
    </row>
    <row r="1095" spans="2:7">
      <c r="B1095" s="69"/>
      <c r="C1095" s="69"/>
      <c r="D1095" s="69"/>
      <c r="E1095" s="69"/>
      <c r="F1095" s="69"/>
      <c r="G1095" s="69"/>
    </row>
    <row r="1096" spans="2:7">
      <c r="B1096" s="69"/>
      <c r="C1096" s="69"/>
      <c r="D1096" s="69"/>
      <c r="E1096" s="69"/>
      <c r="F1096" s="69"/>
      <c r="G1096" s="69"/>
    </row>
    <row r="1097" spans="2:7">
      <c r="B1097" s="69"/>
      <c r="C1097" s="69"/>
      <c r="D1097" s="69"/>
      <c r="E1097" s="69"/>
      <c r="F1097" s="69"/>
      <c r="G1097" s="69"/>
    </row>
    <row r="1098" spans="2:7">
      <c r="B1098" s="69"/>
      <c r="C1098" s="69"/>
      <c r="D1098" s="69"/>
      <c r="E1098" s="69"/>
      <c r="F1098" s="69"/>
      <c r="G1098" s="69"/>
    </row>
    <row r="1099" spans="2:7">
      <c r="B1099" s="69"/>
      <c r="C1099" s="69"/>
      <c r="D1099" s="69"/>
      <c r="E1099" s="69"/>
      <c r="F1099" s="69"/>
      <c r="G1099" s="69"/>
    </row>
    <row r="1100" spans="2:7">
      <c r="B1100" s="69"/>
      <c r="C1100" s="69"/>
      <c r="D1100" s="69"/>
      <c r="E1100" s="69"/>
      <c r="F1100" s="69"/>
      <c r="G1100" s="69"/>
    </row>
    <row r="1101" spans="2:7">
      <c r="B1101" s="69"/>
      <c r="C1101" s="69"/>
      <c r="D1101" s="69"/>
      <c r="E1101" s="69"/>
      <c r="F1101" s="69"/>
      <c r="G1101" s="69"/>
    </row>
    <row r="1102" spans="2:7">
      <c r="B1102" s="69"/>
      <c r="C1102" s="69"/>
      <c r="D1102" s="69"/>
      <c r="E1102" s="69"/>
      <c r="F1102" s="69"/>
      <c r="G1102" s="69"/>
    </row>
    <row r="1103" spans="2:7">
      <c r="B1103" s="69"/>
      <c r="C1103" s="69"/>
      <c r="D1103" s="69"/>
      <c r="E1103" s="69"/>
      <c r="F1103" s="69"/>
      <c r="G1103" s="69"/>
    </row>
    <row r="1104" spans="2:7">
      <c r="B1104" s="69"/>
      <c r="C1104" s="69"/>
      <c r="D1104" s="69"/>
      <c r="E1104" s="69"/>
      <c r="F1104" s="69"/>
      <c r="G1104" s="69"/>
    </row>
    <row r="1105" spans="2:7">
      <c r="B1105" s="69"/>
      <c r="C1105" s="69"/>
      <c r="D1105" s="69"/>
      <c r="E1105" s="69"/>
      <c r="F1105" s="69"/>
      <c r="G1105" s="69"/>
    </row>
    <row r="1106" spans="2:7">
      <c r="B1106" s="69"/>
      <c r="C1106" s="69"/>
      <c r="D1106" s="69"/>
      <c r="E1106" s="69"/>
      <c r="F1106" s="69"/>
      <c r="G1106" s="69"/>
    </row>
    <row r="1107" spans="2:7">
      <c r="B1107" s="69"/>
      <c r="C1107" s="69"/>
      <c r="D1107" s="69"/>
      <c r="E1107" s="69"/>
      <c r="F1107" s="69"/>
      <c r="G1107" s="69"/>
    </row>
    <row r="1108" spans="2:7">
      <c r="B1108" s="69"/>
      <c r="C1108" s="69"/>
      <c r="D1108" s="69"/>
      <c r="E1108" s="69"/>
      <c r="F1108" s="69"/>
      <c r="G1108" s="69"/>
    </row>
    <row r="1109" spans="2:7">
      <c r="B1109" s="69"/>
      <c r="C1109" s="69"/>
      <c r="D1109" s="69"/>
      <c r="E1109" s="69"/>
      <c r="F1109" s="69"/>
      <c r="G1109" s="69"/>
    </row>
    <row r="1110" spans="2:7">
      <c r="B1110" s="69"/>
      <c r="C1110" s="69"/>
      <c r="D1110" s="69"/>
      <c r="E1110" s="69"/>
      <c r="F1110" s="69"/>
      <c r="G1110" s="69"/>
    </row>
    <row r="1111" spans="2:7">
      <c r="B1111" s="69"/>
      <c r="C1111" s="69"/>
      <c r="D1111" s="69"/>
      <c r="E1111" s="69"/>
      <c r="F1111" s="69"/>
      <c r="G1111" s="69"/>
    </row>
    <row r="1112" spans="2:7">
      <c r="B1112" s="69"/>
      <c r="C1112" s="69"/>
      <c r="D1112" s="69"/>
      <c r="E1112" s="69"/>
      <c r="F1112" s="69"/>
      <c r="G1112" s="69"/>
    </row>
    <row r="1113" spans="2:7">
      <c r="B1113" s="69"/>
      <c r="C1113" s="69"/>
      <c r="D1113" s="69"/>
      <c r="E1113" s="69"/>
      <c r="F1113" s="69"/>
      <c r="G1113" s="69"/>
    </row>
  </sheetData>
  <mergeCells count="2">
    <mergeCell ref="B2:H3"/>
    <mergeCell ref="B241:H242"/>
  </mergeCells>
  <conditionalFormatting sqref="C15:D15">
    <cfRule type="colorScale" priority="1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16:D17">
    <cfRule type="colorScale" priority="1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20:D23">
    <cfRule type="colorScale" priority="1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67:D71">
    <cfRule type="colorScale" priority="1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45:F45">
    <cfRule type="colorScale" priority="3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46:F46">
    <cfRule type="colorScale" priority="3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47:F47">
    <cfRule type="colorScale" priority="3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34:D41">
    <cfRule type="colorScale" priority="2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94:D116 D131:D148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120:D121">
    <cfRule type="colorScale" priority="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157:D161">
    <cfRule type="colorScale" priority="1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E67:E72">
    <cfRule type="colorScale" priority="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E94:E118">
    <cfRule type="colorScale" priority="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E157:E161">
    <cfRule type="colorScale" priority="1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E120:F121">
    <cfRule type="colorScale" priority="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94:F118">
    <cfRule type="colorScale" priority="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157:F161">
    <cfRule type="colorScale" priority="1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67:H72">
    <cfRule type="colorScale" priority="1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94:G118 G120">
    <cfRule type="colorScale" priority="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157:G161">
    <cfRule type="colorScale" priority="1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94:H118 H120">
    <cfRule type="colorScale" priority="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157:H161">
    <cfRule type="colorScale" priority="1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193:H197">
    <cfRule type="colorScale" priority="2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94:I122">
    <cfRule type="colorScale" priority="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157:I161">
    <cfRule type="colorScale" priority="2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J157:J161">
    <cfRule type="colorScale" priority="2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157:K161">
    <cfRule type="colorScale" priority="2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L157:L161 I193:I197">
    <cfRule type="colorScale" priority="2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N157:N161 H208:H212">
    <cfRule type="colorScale" priority="2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O157:O161 I208:I212">
    <cfRule type="colorScale" priority="2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P157:P161">
    <cfRule type="colorScale" priority="2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Q157:Q161">
    <cfRule type="colorScale" priority="2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hyperlinks>
    <hyperlink ref="B241" r:id="rId1" xr:uid="{00000000-0004-0000-0100-00000000000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G187"/>
  <sheetViews>
    <sheetView workbookViewId="0"/>
  </sheetViews>
  <sheetFormatPr defaultColWidth="14.44140625" defaultRowHeight="15" customHeight="1"/>
  <sheetData>
    <row r="1" spans="1:33">
      <c r="A1" s="156" t="s">
        <v>224</v>
      </c>
      <c r="B1" s="157"/>
      <c r="C1" s="157"/>
      <c r="D1" s="157"/>
      <c r="E1" s="157"/>
      <c r="F1" s="157"/>
      <c r="G1" s="157"/>
      <c r="H1" s="157"/>
      <c r="I1" s="157"/>
      <c r="J1" s="90"/>
      <c r="K1" s="90"/>
      <c r="L1" s="90"/>
      <c r="M1" s="90"/>
      <c r="N1" s="90"/>
      <c r="O1" s="90"/>
      <c r="P1" s="90"/>
      <c r="Q1" s="90"/>
      <c r="R1" s="158" t="s">
        <v>225</v>
      </c>
      <c r="S1" s="146"/>
      <c r="T1" s="146"/>
      <c r="U1" s="146"/>
      <c r="V1" s="146"/>
      <c r="W1" s="146"/>
      <c r="X1" s="91"/>
      <c r="Y1" s="158" t="s">
        <v>225</v>
      </c>
      <c r="Z1" s="146"/>
      <c r="AA1" s="146"/>
      <c r="AB1" s="146"/>
      <c r="AC1" s="146"/>
      <c r="AD1" s="146"/>
      <c r="AE1" s="91"/>
      <c r="AF1" s="91"/>
      <c r="AG1" s="91"/>
    </row>
    <row r="2" spans="1:33">
      <c r="A2" s="159" t="s">
        <v>226</v>
      </c>
      <c r="B2" s="159" t="s">
        <v>227</v>
      </c>
      <c r="C2" s="151" t="s">
        <v>228</v>
      </c>
      <c r="D2" s="152"/>
      <c r="E2" s="152"/>
      <c r="F2" s="152"/>
      <c r="G2" s="152"/>
      <c r="H2" s="152"/>
      <c r="I2" s="153"/>
      <c r="J2" s="151" t="s">
        <v>229</v>
      </c>
      <c r="K2" s="152"/>
      <c r="L2" s="152"/>
      <c r="M2" s="152"/>
      <c r="N2" s="152"/>
      <c r="O2" s="152"/>
      <c r="P2" s="153"/>
      <c r="Q2" s="151" t="s">
        <v>230</v>
      </c>
      <c r="R2" s="152"/>
      <c r="S2" s="152"/>
      <c r="T2" s="152"/>
      <c r="U2" s="152"/>
      <c r="V2" s="152"/>
      <c r="W2" s="153"/>
      <c r="X2" s="151" t="s">
        <v>231</v>
      </c>
      <c r="Y2" s="152"/>
      <c r="Z2" s="152"/>
      <c r="AA2" s="152"/>
      <c r="AB2" s="152"/>
      <c r="AC2" s="152"/>
      <c r="AD2" s="153"/>
      <c r="AE2" s="91"/>
      <c r="AF2" s="91"/>
      <c r="AG2" s="91"/>
    </row>
    <row r="3" spans="1:33">
      <c r="A3" s="160"/>
      <c r="B3" s="160"/>
      <c r="C3" s="92" t="s">
        <v>232</v>
      </c>
      <c r="D3" s="92" t="s">
        <v>233</v>
      </c>
      <c r="E3" s="93" t="s">
        <v>234</v>
      </c>
      <c r="F3" s="92" t="s">
        <v>235</v>
      </c>
      <c r="G3" s="92" t="s">
        <v>236</v>
      </c>
      <c r="H3" s="93" t="s">
        <v>234</v>
      </c>
      <c r="I3" s="93" t="s">
        <v>237</v>
      </c>
      <c r="J3" s="92" t="s">
        <v>232</v>
      </c>
      <c r="K3" s="92" t="s">
        <v>233</v>
      </c>
      <c r="L3" s="93" t="s">
        <v>234</v>
      </c>
      <c r="M3" s="92" t="s">
        <v>235</v>
      </c>
      <c r="N3" s="92" t="s">
        <v>236</v>
      </c>
      <c r="O3" s="93" t="s">
        <v>234</v>
      </c>
      <c r="P3" s="93" t="s">
        <v>237</v>
      </c>
      <c r="Q3" s="92" t="s">
        <v>232</v>
      </c>
      <c r="R3" s="92" t="s">
        <v>233</v>
      </c>
      <c r="S3" s="93" t="s">
        <v>234</v>
      </c>
      <c r="T3" s="92" t="s">
        <v>235</v>
      </c>
      <c r="U3" s="92" t="s">
        <v>236</v>
      </c>
      <c r="V3" s="93" t="s">
        <v>234</v>
      </c>
      <c r="W3" s="93" t="s">
        <v>237</v>
      </c>
      <c r="X3" s="92" t="s">
        <v>232</v>
      </c>
      <c r="Y3" s="92" t="s">
        <v>233</v>
      </c>
      <c r="Z3" s="93" t="s">
        <v>234</v>
      </c>
      <c r="AA3" s="92" t="s">
        <v>235</v>
      </c>
      <c r="AB3" s="92" t="s">
        <v>236</v>
      </c>
      <c r="AC3" s="93" t="s">
        <v>234</v>
      </c>
      <c r="AD3" s="93" t="s">
        <v>237</v>
      </c>
      <c r="AE3" s="94"/>
      <c r="AF3" s="94"/>
      <c r="AG3" s="94"/>
    </row>
    <row r="4" spans="1:33">
      <c r="A4" s="95">
        <v>1</v>
      </c>
      <c r="B4" s="96" t="s">
        <v>183</v>
      </c>
      <c r="C4" s="97">
        <v>1010.11</v>
      </c>
      <c r="D4" s="97">
        <v>1230.8399999999999</v>
      </c>
      <c r="E4" s="98">
        <v>21.85</v>
      </c>
      <c r="F4" s="97">
        <v>5665.33</v>
      </c>
      <c r="G4" s="97">
        <v>7672.22</v>
      </c>
      <c r="H4" s="98">
        <v>35.42</v>
      </c>
      <c r="I4" s="99">
        <v>2.0699999999999998</v>
      </c>
      <c r="J4" s="97">
        <v>35919</v>
      </c>
      <c r="K4" s="97">
        <v>41145</v>
      </c>
      <c r="L4" s="98">
        <v>14.55</v>
      </c>
      <c r="M4" s="97">
        <v>225788</v>
      </c>
      <c r="N4" s="97">
        <v>243809</v>
      </c>
      <c r="O4" s="98">
        <v>7.98</v>
      </c>
      <c r="P4" s="99">
        <v>0.85</v>
      </c>
      <c r="Q4" s="97">
        <v>440555</v>
      </c>
      <c r="R4" s="97">
        <v>474526</v>
      </c>
      <c r="S4" s="98">
        <v>7.71</v>
      </c>
      <c r="T4" s="97">
        <v>2558609</v>
      </c>
      <c r="U4" s="97">
        <v>5518536</v>
      </c>
      <c r="V4" s="98">
        <v>115.68</v>
      </c>
      <c r="W4" s="99">
        <v>2.0699999999999998</v>
      </c>
      <c r="X4" s="97">
        <v>23014.69</v>
      </c>
      <c r="Y4" s="97">
        <v>31117.09</v>
      </c>
      <c r="Z4" s="98">
        <v>35.21</v>
      </c>
      <c r="AA4" s="97">
        <v>207056.78</v>
      </c>
      <c r="AB4" s="97">
        <v>349224.03</v>
      </c>
      <c r="AC4" s="98">
        <v>68.66</v>
      </c>
      <c r="AD4" s="99">
        <v>4.8</v>
      </c>
      <c r="AE4" s="94"/>
      <c r="AF4" s="94"/>
      <c r="AG4" s="94"/>
    </row>
    <row r="5" spans="1:33">
      <c r="A5" s="100"/>
      <c r="B5" s="101" t="s">
        <v>238</v>
      </c>
      <c r="C5" s="102">
        <v>40.950000000000003</v>
      </c>
      <c r="D5" s="102">
        <v>84.26</v>
      </c>
      <c r="E5" s="103">
        <v>105.74</v>
      </c>
      <c r="F5" s="102">
        <v>256.05</v>
      </c>
      <c r="G5" s="102">
        <v>512.03</v>
      </c>
      <c r="H5" s="103">
        <v>99.98</v>
      </c>
      <c r="I5" s="104">
        <v>1.1399999999999999</v>
      </c>
      <c r="J5" s="102">
        <v>481</v>
      </c>
      <c r="K5" s="102">
        <v>1204</v>
      </c>
      <c r="L5" s="103">
        <v>150.31</v>
      </c>
      <c r="M5" s="102">
        <v>2806</v>
      </c>
      <c r="N5" s="102">
        <v>8461</v>
      </c>
      <c r="O5" s="103">
        <v>201.53</v>
      </c>
      <c r="P5" s="104">
        <v>0.66</v>
      </c>
      <c r="Q5" s="102">
        <v>0</v>
      </c>
      <c r="R5" s="102">
        <v>0</v>
      </c>
      <c r="S5" s="103" t="s">
        <v>239</v>
      </c>
      <c r="T5" s="102">
        <v>0</v>
      </c>
      <c r="U5" s="102">
        <v>0</v>
      </c>
      <c r="V5" s="103" t="s">
        <v>239</v>
      </c>
      <c r="W5" s="103" t="s">
        <v>239</v>
      </c>
      <c r="X5" s="102">
        <v>58.09</v>
      </c>
      <c r="Y5" s="102">
        <v>251.13</v>
      </c>
      <c r="Z5" s="103">
        <v>332.31</v>
      </c>
      <c r="AA5" s="102">
        <v>315.74</v>
      </c>
      <c r="AB5" s="102">
        <v>1205.1099999999999</v>
      </c>
      <c r="AC5" s="103">
        <v>281.68</v>
      </c>
      <c r="AD5" s="104">
        <v>3.03</v>
      </c>
      <c r="AE5" s="91"/>
      <c r="AF5" s="91"/>
      <c r="AG5" s="91"/>
    </row>
    <row r="6" spans="1:33">
      <c r="A6" s="100"/>
      <c r="B6" s="101" t="s">
        <v>240</v>
      </c>
      <c r="C6" s="102">
        <v>394</v>
      </c>
      <c r="D6" s="102">
        <v>740.15</v>
      </c>
      <c r="E6" s="103">
        <v>87.85</v>
      </c>
      <c r="F6" s="102">
        <v>2186.0500000000002</v>
      </c>
      <c r="G6" s="102">
        <v>2971.12</v>
      </c>
      <c r="H6" s="103">
        <v>35.909999999999997</v>
      </c>
      <c r="I6" s="104">
        <v>2.99</v>
      </c>
      <c r="J6" s="102">
        <v>35396</v>
      </c>
      <c r="K6" s="102">
        <v>39878</v>
      </c>
      <c r="L6" s="103">
        <v>12.66</v>
      </c>
      <c r="M6" s="102">
        <v>222692</v>
      </c>
      <c r="N6" s="102">
        <v>234928</v>
      </c>
      <c r="O6" s="103">
        <v>5.49</v>
      </c>
      <c r="P6" s="104">
        <v>0.86</v>
      </c>
      <c r="Q6" s="102">
        <v>0</v>
      </c>
      <c r="R6" s="102">
        <v>0</v>
      </c>
      <c r="S6" s="103" t="s">
        <v>239</v>
      </c>
      <c r="T6" s="102">
        <v>0</v>
      </c>
      <c r="U6" s="102">
        <v>0</v>
      </c>
      <c r="V6" s="103" t="s">
        <v>239</v>
      </c>
      <c r="W6" s="103" t="s">
        <v>239</v>
      </c>
      <c r="X6" s="102">
        <v>6106.83</v>
      </c>
      <c r="Y6" s="102">
        <v>9814.76</v>
      </c>
      <c r="Z6" s="103">
        <v>60.72</v>
      </c>
      <c r="AA6" s="102">
        <v>50322.34</v>
      </c>
      <c r="AB6" s="102">
        <v>44590.52</v>
      </c>
      <c r="AC6" s="103">
        <v>-11.39</v>
      </c>
      <c r="AD6" s="104">
        <v>1.94</v>
      </c>
      <c r="AE6" s="91"/>
      <c r="AF6" s="91"/>
      <c r="AG6" s="91"/>
    </row>
    <row r="7" spans="1:33">
      <c r="A7" s="100"/>
      <c r="B7" s="101" t="s">
        <v>241</v>
      </c>
      <c r="C7" s="102">
        <v>545.82000000000005</v>
      </c>
      <c r="D7" s="102">
        <v>382.17</v>
      </c>
      <c r="E7" s="103">
        <v>-29.98</v>
      </c>
      <c r="F7" s="102">
        <v>3015.94</v>
      </c>
      <c r="G7" s="102">
        <v>3924.76</v>
      </c>
      <c r="H7" s="103">
        <v>30.13</v>
      </c>
      <c r="I7" s="104">
        <v>1.86</v>
      </c>
      <c r="J7" s="102">
        <v>24</v>
      </c>
      <c r="K7" s="102">
        <v>18</v>
      </c>
      <c r="L7" s="103">
        <v>-25</v>
      </c>
      <c r="M7" s="102">
        <v>95</v>
      </c>
      <c r="N7" s="102">
        <v>100</v>
      </c>
      <c r="O7" s="103">
        <v>5.26</v>
      </c>
      <c r="P7" s="104">
        <v>5.16</v>
      </c>
      <c r="Q7" s="102">
        <v>378897</v>
      </c>
      <c r="R7" s="102">
        <v>404301</v>
      </c>
      <c r="S7" s="103">
        <v>6.7</v>
      </c>
      <c r="T7" s="102">
        <v>1809586</v>
      </c>
      <c r="U7" s="102">
        <v>4591140</v>
      </c>
      <c r="V7" s="103">
        <v>153.71</v>
      </c>
      <c r="W7" s="104">
        <v>2.66</v>
      </c>
      <c r="X7" s="102">
        <v>4396.97</v>
      </c>
      <c r="Y7" s="102">
        <v>4972.37</v>
      </c>
      <c r="Z7" s="103">
        <v>13.09</v>
      </c>
      <c r="AA7" s="102">
        <v>23470.3</v>
      </c>
      <c r="AB7" s="102">
        <v>45442.37</v>
      </c>
      <c r="AC7" s="103">
        <v>93.62</v>
      </c>
      <c r="AD7" s="104">
        <v>2.8</v>
      </c>
      <c r="AE7" s="91"/>
      <c r="AF7" s="91"/>
      <c r="AG7" s="91"/>
    </row>
    <row r="8" spans="1:33">
      <c r="A8" s="100"/>
      <c r="B8" s="101" t="s">
        <v>242</v>
      </c>
      <c r="C8" s="102">
        <v>1.1399999999999999</v>
      </c>
      <c r="D8" s="102">
        <v>10.59</v>
      </c>
      <c r="E8" s="103">
        <v>825.12</v>
      </c>
      <c r="F8" s="102">
        <v>23.97</v>
      </c>
      <c r="G8" s="102">
        <v>15.72</v>
      </c>
      <c r="H8" s="103">
        <v>-34.44</v>
      </c>
      <c r="I8" s="104">
        <v>0.28999999999999998</v>
      </c>
      <c r="J8" s="102">
        <v>0</v>
      </c>
      <c r="K8" s="102">
        <v>1</v>
      </c>
      <c r="L8" s="103" t="s">
        <v>239</v>
      </c>
      <c r="M8" s="102">
        <v>4</v>
      </c>
      <c r="N8" s="102">
        <v>2</v>
      </c>
      <c r="O8" s="103">
        <v>-50</v>
      </c>
      <c r="P8" s="104">
        <v>0.03</v>
      </c>
      <c r="Q8" s="102">
        <v>0</v>
      </c>
      <c r="R8" s="102">
        <v>55</v>
      </c>
      <c r="S8" s="103" t="s">
        <v>239</v>
      </c>
      <c r="T8" s="102">
        <v>237</v>
      </c>
      <c r="U8" s="102">
        <v>75</v>
      </c>
      <c r="V8" s="103">
        <v>-68.349999999999994</v>
      </c>
      <c r="W8" s="104">
        <v>0</v>
      </c>
      <c r="X8" s="102">
        <v>0</v>
      </c>
      <c r="Y8" s="102">
        <v>0</v>
      </c>
      <c r="Z8" s="103" t="s">
        <v>239</v>
      </c>
      <c r="AA8" s="102">
        <v>0</v>
      </c>
      <c r="AB8" s="102">
        <v>0</v>
      </c>
      <c r="AC8" s="103" t="s">
        <v>239</v>
      </c>
      <c r="AD8" s="104">
        <v>0</v>
      </c>
      <c r="AE8" s="91"/>
      <c r="AF8" s="91"/>
      <c r="AG8" s="91"/>
    </row>
    <row r="9" spans="1:33">
      <c r="A9" s="100"/>
      <c r="B9" s="101" t="s">
        <v>243</v>
      </c>
      <c r="C9" s="102">
        <v>28.19</v>
      </c>
      <c r="D9" s="102">
        <v>13.67</v>
      </c>
      <c r="E9" s="103">
        <v>-51.51</v>
      </c>
      <c r="F9" s="102">
        <v>183.31</v>
      </c>
      <c r="G9" s="102">
        <v>248.59</v>
      </c>
      <c r="H9" s="103">
        <v>35.61</v>
      </c>
      <c r="I9" s="104">
        <v>2.56</v>
      </c>
      <c r="J9" s="102">
        <v>18</v>
      </c>
      <c r="K9" s="102">
        <v>44</v>
      </c>
      <c r="L9" s="103">
        <v>144.44</v>
      </c>
      <c r="M9" s="102">
        <v>191</v>
      </c>
      <c r="N9" s="102">
        <v>318</v>
      </c>
      <c r="O9" s="103">
        <v>66.489999999999995</v>
      </c>
      <c r="P9" s="104">
        <v>0.94</v>
      </c>
      <c r="Q9" s="102">
        <v>61658</v>
      </c>
      <c r="R9" s="102">
        <v>70170</v>
      </c>
      <c r="S9" s="103">
        <v>13.81</v>
      </c>
      <c r="T9" s="102">
        <v>748786</v>
      </c>
      <c r="U9" s="102">
        <v>927321</v>
      </c>
      <c r="V9" s="103">
        <v>23.84</v>
      </c>
      <c r="W9" s="104">
        <v>1.04</v>
      </c>
      <c r="X9" s="102">
        <v>12452.8</v>
      </c>
      <c r="Y9" s="102">
        <v>16078.82</v>
      </c>
      <c r="Z9" s="103">
        <v>29.12</v>
      </c>
      <c r="AA9" s="102">
        <v>132948.4</v>
      </c>
      <c r="AB9" s="102">
        <v>257986.03</v>
      </c>
      <c r="AC9" s="103">
        <v>94.05</v>
      </c>
      <c r="AD9" s="104">
        <v>8.3000000000000007</v>
      </c>
      <c r="AE9" s="91"/>
      <c r="AF9" s="91"/>
      <c r="AG9" s="91"/>
    </row>
    <row r="10" spans="1:33">
      <c r="A10" s="100"/>
      <c r="B10" s="105"/>
      <c r="C10" s="106"/>
      <c r="D10" s="106"/>
      <c r="E10" s="107"/>
      <c r="F10" s="106"/>
      <c r="G10" s="106"/>
      <c r="H10" s="107"/>
      <c r="I10" s="108"/>
      <c r="J10" s="106"/>
      <c r="K10" s="106"/>
      <c r="L10" s="107"/>
      <c r="M10" s="106"/>
      <c r="N10" s="106"/>
      <c r="O10" s="107"/>
      <c r="P10" s="108"/>
      <c r="Q10" s="106"/>
      <c r="R10" s="106"/>
      <c r="S10" s="107"/>
      <c r="T10" s="106"/>
      <c r="U10" s="106"/>
      <c r="V10" s="107"/>
      <c r="W10" s="108"/>
      <c r="X10" s="106"/>
      <c r="Y10" s="106"/>
      <c r="Z10" s="107"/>
      <c r="AA10" s="106"/>
      <c r="AB10" s="106"/>
      <c r="AC10" s="107"/>
      <c r="AD10" s="108"/>
      <c r="AE10" s="91"/>
      <c r="AF10" s="91"/>
      <c r="AG10" s="91"/>
    </row>
    <row r="11" spans="1:33">
      <c r="A11" s="95">
        <v>2</v>
      </c>
      <c r="B11" s="96" t="s">
        <v>193</v>
      </c>
      <c r="C11" s="97">
        <v>134.06</v>
      </c>
      <c r="D11" s="97">
        <v>130.54</v>
      </c>
      <c r="E11" s="98">
        <v>-2.63</v>
      </c>
      <c r="F11" s="97">
        <v>816.43</v>
      </c>
      <c r="G11" s="97">
        <v>911.4</v>
      </c>
      <c r="H11" s="98">
        <v>11.63</v>
      </c>
      <c r="I11" s="99">
        <v>0.25</v>
      </c>
      <c r="J11" s="97">
        <v>7067</v>
      </c>
      <c r="K11" s="97">
        <v>6679</v>
      </c>
      <c r="L11" s="98">
        <v>-5.49</v>
      </c>
      <c r="M11" s="97">
        <v>44353</v>
      </c>
      <c r="N11" s="97">
        <v>47016</v>
      </c>
      <c r="O11" s="98">
        <v>6</v>
      </c>
      <c r="P11" s="99">
        <v>0.16</v>
      </c>
      <c r="Q11" s="97">
        <v>5290</v>
      </c>
      <c r="R11" s="97">
        <v>43740</v>
      </c>
      <c r="S11" s="98">
        <v>726.84</v>
      </c>
      <c r="T11" s="97">
        <v>30535</v>
      </c>
      <c r="U11" s="97">
        <v>76065</v>
      </c>
      <c r="V11" s="98">
        <v>149.11000000000001</v>
      </c>
      <c r="W11" s="99">
        <v>0.03</v>
      </c>
      <c r="X11" s="97">
        <v>2512.38</v>
      </c>
      <c r="Y11" s="97">
        <v>2319.7600000000002</v>
      </c>
      <c r="Z11" s="98">
        <v>-7.67</v>
      </c>
      <c r="AA11" s="97">
        <v>13530.98</v>
      </c>
      <c r="AB11" s="97">
        <v>16358.26</v>
      </c>
      <c r="AC11" s="98">
        <v>20.89</v>
      </c>
      <c r="AD11" s="99">
        <v>0.22</v>
      </c>
      <c r="AE11" s="94"/>
      <c r="AF11" s="94"/>
      <c r="AG11" s="94"/>
    </row>
    <row r="12" spans="1:33">
      <c r="A12" s="100"/>
      <c r="B12" s="101" t="s">
        <v>238</v>
      </c>
      <c r="C12" s="102">
        <v>30.24</v>
      </c>
      <c r="D12" s="102">
        <v>19.850000000000001</v>
      </c>
      <c r="E12" s="103">
        <v>-34.35</v>
      </c>
      <c r="F12" s="102">
        <v>271.79000000000002</v>
      </c>
      <c r="G12" s="102">
        <v>219.96</v>
      </c>
      <c r="H12" s="103">
        <v>-19.07</v>
      </c>
      <c r="I12" s="104">
        <v>0.49</v>
      </c>
      <c r="J12" s="102">
        <v>587</v>
      </c>
      <c r="K12" s="102">
        <v>451</v>
      </c>
      <c r="L12" s="103">
        <v>-23.17</v>
      </c>
      <c r="M12" s="102">
        <v>5081</v>
      </c>
      <c r="N12" s="102">
        <v>4705</v>
      </c>
      <c r="O12" s="103">
        <v>-7.4</v>
      </c>
      <c r="P12" s="104">
        <v>0.37</v>
      </c>
      <c r="Q12" s="102">
        <v>0</v>
      </c>
      <c r="R12" s="102">
        <v>0</v>
      </c>
      <c r="S12" s="103" t="s">
        <v>239</v>
      </c>
      <c r="T12" s="102">
        <v>0</v>
      </c>
      <c r="U12" s="102">
        <v>0</v>
      </c>
      <c r="V12" s="103" t="s">
        <v>239</v>
      </c>
      <c r="W12" s="103" t="s">
        <v>239</v>
      </c>
      <c r="X12" s="102">
        <v>55.62</v>
      </c>
      <c r="Y12" s="102">
        <v>28.3</v>
      </c>
      <c r="Z12" s="103">
        <v>-49.12</v>
      </c>
      <c r="AA12" s="102">
        <v>518.9</v>
      </c>
      <c r="AB12" s="102">
        <v>397.09</v>
      </c>
      <c r="AC12" s="103">
        <v>-23.47</v>
      </c>
      <c r="AD12" s="104">
        <v>1</v>
      </c>
      <c r="AE12" s="91"/>
      <c r="AF12" s="91"/>
      <c r="AG12" s="91"/>
    </row>
    <row r="13" spans="1:33">
      <c r="A13" s="100"/>
      <c r="B13" s="101" t="s">
        <v>240</v>
      </c>
      <c r="C13" s="102">
        <v>64.48</v>
      </c>
      <c r="D13" s="102">
        <v>77.63</v>
      </c>
      <c r="E13" s="103">
        <v>20.399999999999999</v>
      </c>
      <c r="F13" s="102">
        <v>367.44</v>
      </c>
      <c r="G13" s="102">
        <v>450.06</v>
      </c>
      <c r="H13" s="103">
        <v>22.48</v>
      </c>
      <c r="I13" s="104">
        <v>0.45</v>
      </c>
      <c r="J13" s="102">
        <v>6480</v>
      </c>
      <c r="K13" s="102">
        <v>6226</v>
      </c>
      <c r="L13" s="103">
        <v>-3.92</v>
      </c>
      <c r="M13" s="102">
        <v>39269</v>
      </c>
      <c r="N13" s="102">
        <v>42302</v>
      </c>
      <c r="O13" s="103">
        <v>7.72</v>
      </c>
      <c r="P13" s="104">
        <v>0.16</v>
      </c>
      <c r="Q13" s="102">
        <v>0</v>
      </c>
      <c r="R13" s="102">
        <v>0</v>
      </c>
      <c r="S13" s="103" t="s">
        <v>239</v>
      </c>
      <c r="T13" s="102">
        <v>0</v>
      </c>
      <c r="U13" s="102">
        <v>0</v>
      </c>
      <c r="V13" s="103" t="s">
        <v>239</v>
      </c>
      <c r="W13" s="103" t="s">
        <v>239</v>
      </c>
      <c r="X13" s="102">
        <v>753.02</v>
      </c>
      <c r="Y13" s="102">
        <v>685.69</v>
      </c>
      <c r="Z13" s="103">
        <v>-8.94</v>
      </c>
      <c r="AA13" s="102">
        <v>4740.1000000000004</v>
      </c>
      <c r="AB13" s="102">
        <v>4648.45</v>
      </c>
      <c r="AC13" s="103">
        <v>-1.93</v>
      </c>
      <c r="AD13" s="104">
        <v>0.2</v>
      </c>
      <c r="AE13" s="91"/>
      <c r="AF13" s="91"/>
      <c r="AG13" s="91"/>
    </row>
    <row r="14" spans="1:33">
      <c r="A14" s="100"/>
      <c r="B14" s="101" t="s">
        <v>241</v>
      </c>
      <c r="C14" s="102">
        <v>39.340000000000003</v>
      </c>
      <c r="D14" s="102">
        <v>33.06</v>
      </c>
      <c r="E14" s="103">
        <v>-15.98</v>
      </c>
      <c r="F14" s="102">
        <v>177.17</v>
      </c>
      <c r="G14" s="102">
        <v>241.36</v>
      </c>
      <c r="H14" s="103">
        <v>36.229999999999997</v>
      </c>
      <c r="I14" s="104">
        <v>0.11</v>
      </c>
      <c r="J14" s="102">
        <v>0</v>
      </c>
      <c r="K14" s="102">
        <v>2</v>
      </c>
      <c r="L14" s="103" t="s">
        <v>239</v>
      </c>
      <c r="M14" s="102">
        <v>1</v>
      </c>
      <c r="N14" s="102">
        <v>9</v>
      </c>
      <c r="O14" s="103">
        <v>800</v>
      </c>
      <c r="P14" s="104">
        <v>0.46</v>
      </c>
      <c r="Q14" s="102">
        <v>5265</v>
      </c>
      <c r="R14" s="102">
        <v>43740</v>
      </c>
      <c r="S14" s="103">
        <v>730.77</v>
      </c>
      <c r="T14" s="102">
        <v>26725</v>
      </c>
      <c r="U14" s="102">
        <v>75172</v>
      </c>
      <c r="V14" s="103">
        <v>181.28</v>
      </c>
      <c r="W14" s="104">
        <v>0.04</v>
      </c>
      <c r="X14" s="102">
        <v>1703.67</v>
      </c>
      <c r="Y14" s="102">
        <v>1605.78</v>
      </c>
      <c r="Z14" s="103">
        <v>-5.75</v>
      </c>
      <c r="AA14" s="102">
        <v>8267.43</v>
      </c>
      <c r="AB14" s="102">
        <v>11308.88</v>
      </c>
      <c r="AC14" s="103">
        <v>36.79</v>
      </c>
      <c r="AD14" s="104">
        <v>0.7</v>
      </c>
      <c r="AE14" s="91"/>
      <c r="AF14" s="91"/>
      <c r="AG14" s="91"/>
    </row>
    <row r="15" spans="1:33">
      <c r="A15" s="100"/>
      <c r="B15" s="101" t="s">
        <v>242</v>
      </c>
      <c r="C15" s="102">
        <v>0</v>
      </c>
      <c r="D15" s="102">
        <v>0</v>
      </c>
      <c r="E15" s="103">
        <v>-100</v>
      </c>
      <c r="F15" s="102">
        <v>0.03</v>
      </c>
      <c r="G15" s="102">
        <v>0.02</v>
      </c>
      <c r="H15" s="103">
        <v>-30.02</v>
      </c>
      <c r="I15" s="104">
        <v>0</v>
      </c>
      <c r="J15" s="102">
        <v>0</v>
      </c>
      <c r="K15" s="102">
        <v>0</v>
      </c>
      <c r="L15" s="103" t="s">
        <v>239</v>
      </c>
      <c r="M15" s="102">
        <v>2</v>
      </c>
      <c r="N15" s="102">
        <v>0</v>
      </c>
      <c r="O15" s="103">
        <v>-100</v>
      </c>
      <c r="P15" s="104">
        <v>0</v>
      </c>
      <c r="Q15" s="102">
        <v>25</v>
      </c>
      <c r="R15" s="102">
        <v>0</v>
      </c>
      <c r="S15" s="103">
        <v>-100</v>
      </c>
      <c r="T15" s="102">
        <v>3810</v>
      </c>
      <c r="U15" s="102">
        <v>893</v>
      </c>
      <c r="V15" s="103">
        <v>-76.56</v>
      </c>
      <c r="W15" s="104">
        <v>0.02</v>
      </c>
      <c r="X15" s="102">
        <v>0.08</v>
      </c>
      <c r="Y15" s="102">
        <v>0</v>
      </c>
      <c r="Z15" s="103">
        <v>-100</v>
      </c>
      <c r="AA15" s="102">
        <v>4.55</v>
      </c>
      <c r="AB15" s="102">
        <v>3.85</v>
      </c>
      <c r="AC15" s="103">
        <v>-15.41</v>
      </c>
      <c r="AD15" s="104">
        <v>0</v>
      </c>
      <c r="AE15" s="91"/>
      <c r="AF15" s="91"/>
      <c r="AG15" s="91"/>
    </row>
    <row r="16" spans="1:33">
      <c r="A16" s="100"/>
      <c r="B16" s="101" t="s">
        <v>243</v>
      </c>
      <c r="C16" s="102">
        <v>0</v>
      </c>
      <c r="D16" s="102">
        <v>0</v>
      </c>
      <c r="E16" s="103" t="s">
        <v>239</v>
      </c>
      <c r="F16" s="102">
        <v>0</v>
      </c>
      <c r="G16" s="102">
        <v>0</v>
      </c>
      <c r="H16" s="103" t="s">
        <v>239</v>
      </c>
      <c r="I16" s="104">
        <v>0</v>
      </c>
      <c r="J16" s="102">
        <v>0</v>
      </c>
      <c r="K16" s="102">
        <v>0</v>
      </c>
      <c r="L16" s="103" t="s">
        <v>239</v>
      </c>
      <c r="M16" s="102">
        <v>0</v>
      </c>
      <c r="N16" s="102">
        <v>0</v>
      </c>
      <c r="O16" s="103" t="s">
        <v>239</v>
      </c>
      <c r="P16" s="104">
        <v>0</v>
      </c>
      <c r="Q16" s="102">
        <v>0</v>
      </c>
      <c r="R16" s="102">
        <v>0</v>
      </c>
      <c r="S16" s="103" t="s">
        <v>239</v>
      </c>
      <c r="T16" s="102">
        <v>0</v>
      </c>
      <c r="U16" s="102">
        <v>0</v>
      </c>
      <c r="V16" s="103" t="s">
        <v>239</v>
      </c>
      <c r="W16" s="104">
        <v>0</v>
      </c>
      <c r="X16" s="102">
        <v>0</v>
      </c>
      <c r="Y16" s="102">
        <v>0</v>
      </c>
      <c r="Z16" s="103" t="s">
        <v>239</v>
      </c>
      <c r="AA16" s="102">
        <v>0</v>
      </c>
      <c r="AB16" s="102">
        <v>0</v>
      </c>
      <c r="AC16" s="103" t="s">
        <v>239</v>
      </c>
      <c r="AD16" s="104">
        <v>0</v>
      </c>
      <c r="AE16" s="91"/>
      <c r="AF16" s="91"/>
      <c r="AG16" s="91"/>
    </row>
    <row r="17" spans="1:33">
      <c r="A17" s="100"/>
      <c r="B17" s="105"/>
      <c r="C17" s="106"/>
      <c r="D17" s="106"/>
      <c r="E17" s="107"/>
      <c r="F17" s="106"/>
      <c r="G17" s="106"/>
      <c r="H17" s="107"/>
      <c r="I17" s="108"/>
      <c r="J17" s="106"/>
      <c r="K17" s="106"/>
      <c r="L17" s="107"/>
      <c r="M17" s="106"/>
      <c r="N17" s="106"/>
      <c r="O17" s="107"/>
      <c r="P17" s="108"/>
      <c r="Q17" s="106"/>
      <c r="R17" s="106"/>
      <c r="S17" s="107"/>
      <c r="T17" s="106"/>
      <c r="U17" s="106"/>
      <c r="V17" s="107"/>
      <c r="W17" s="108"/>
      <c r="X17" s="106"/>
      <c r="Y17" s="106"/>
      <c r="Z17" s="107"/>
      <c r="AA17" s="106"/>
      <c r="AB17" s="106"/>
      <c r="AC17" s="107"/>
      <c r="AD17" s="108"/>
      <c r="AE17" s="91"/>
      <c r="AF17" s="91"/>
      <c r="AG17" s="91"/>
    </row>
    <row r="18" spans="1:33">
      <c r="A18" s="95">
        <v>3</v>
      </c>
      <c r="B18" s="96" t="s">
        <v>198</v>
      </c>
      <c r="C18" s="97">
        <v>0.23</v>
      </c>
      <c r="D18" s="97">
        <v>4.9000000000000004</v>
      </c>
      <c r="E18" s="98">
        <v>2058.9699999999998</v>
      </c>
      <c r="F18" s="97">
        <v>16.670000000000002</v>
      </c>
      <c r="G18" s="97">
        <v>11.45</v>
      </c>
      <c r="H18" s="98">
        <v>-31.3</v>
      </c>
      <c r="I18" s="99">
        <v>0</v>
      </c>
      <c r="J18" s="97">
        <v>617</v>
      </c>
      <c r="K18" s="97">
        <v>882</v>
      </c>
      <c r="L18" s="98">
        <v>42.95</v>
      </c>
      <c r="M18" s="97">
        <v>9348</v>
      </c>
      <c r="N18" s="97">
        <v>3026</v>
      </c>
      <c r="O18" s="98">
        <v>-67.63</v>
      </c>
      <c r="P18" s="99">
        <v>0.01</v>
      </c>
      <c r="Q18" s="97">
        <v>19270</v>
      </c>
      <c r="R18" s="97">
        <v>108039</v>
      </c>
      <c r="S18" s="98">
        <v>460.66</v>
      </c>
      <c r="T18" s="97">
        <v>80228</v>
      </c>
      <c r="U18" s="97">
        <v>163180</v>
      </c>
      <c r="V18" s="98">
        <v>103.4</v>
      </c>
      <c r="W18" s="99">
        <v>0.06</v>
      </c>
      <c r="X18" s="97">
        <v>487.9</v>
      </c>
      <c r="Y18" s="97">
        <v>884.3</v>
      </c>
      <c r="Z18" s="98">
        <v>81.25</v>
      </c>
      <c r="AA18" s="97">
        <v>25559.07</v>
      </c>
      <c r="AB18" s="97">
        <v>2091.62</v>
      </c>
      <c r="AC18" s="98">
        <v>-91.82</v>
      </c>
      <c r="AD18" s="99">
        <v>0.03</v>
      </c>
      <c r="AE18" s="94"/>
      <c r="AF18" s="94"/>
      <c r="AG18" s="94"/>
    </row>
    <row r="19" spans="1:33">
      <c r="A19" s="100"/>
      <c r="B19" s="101" t="s">
        <v>238</v>
      </c>
      <c r="C19" s="102">
        <v>0.02</v>
      </c>
      <c r="D19" s="102">
        <v>0</v>
      </c>
      <c r="E19" s="103">
        <v>-72.77</v>
      </c>
      <c r="F19" s="102">
        <v>0.42</v>
      </c>
      <c r="G19" s="102">
        <v>7.0000000000000007E-2</v>
      </c>
      <c r="H19" s="103">
        <v>-83.57</v>
      </c>
      <c r="I19" s="104">
        <v>0</v>
      </c>
      <c r="J19" s="102">
        <v>400</v>
      </c>
      <c r="K19" s="102">
        <v>0</v>
      </c>
      <c r="L19" s="103">
        <v>-100</v>
      </c>
      <c r="M19" s="102">
        <v>2209</v>
      </c>
      <c r="N19" s="102">
        <v>700</v>
      </c>
      <c r="O19" s="103">
        <v>-68.31</v>
      </c>
      <c r="P19" s="104">
        <v>0.05</v>
      </c>
      <c r="Q19" s="102">
        <v>0</v>
      </c>
      <c r="R19" s="102">
        <v>0</v>
      </c>
      <c r="S19" s="103" t="s">
        <v>239</v>
      </c>
      <c r="T19" s="102">
        <v>0</v>
      </c>
      <c r="U19" s="102">
        <v>0</v>
      </c>
      <c r="V19" s="103" t="s">
        <v>239</v>
      </c>
      <c r="W19" s="103" t="s">
        <v>239</v>
      </c>
      <c r="X19" s="102">
        <v>0.7</v>
      </c>
      <c r="Y19" s="102">
        <v>0</v>
      </c>
      <c r="Z19" s="103">
        <v>-100</v>
      </c>
      <c r="AA19" s="102">
        <v>8.4499999999999993</v>
      </c>
      <c r="AB19" s="102">
        <v>1.24</v>
      </c>
      <c r="AC19" s="103">
        <v>-85.32</v>
      </c>
      <c r="AD19" s="104">
        <v>0</v>
      </c>
      <c r="AE19" s="91"/>
      <c r="AF19" s="91"/>
      <c r="AG19" s="91"/>
    </row>
    <row r="20" spans="1:33">
      <c r="A20" s="100"/>
      <c r="B20" s="101" t="s">
        <v>240</v>
      </c>
      <c r="C20" s="102">
        <v>0.18</v>
      </c>
      <c r="D20" s="102">
        <v>0.28999999999999998</v>
      </c>
      <c r="E20" s="103">
        <v>60.08</v>
      </c>
      <c r="F20" s="102">
        <v>10.029999999999999</v>
      </c>
      <c r="G20" s="102">
        <v>1.17</v>
      </c>
      <c r="H20" s="103">
        <v>-88.31</v>
      </c>
      <c r="I20" s="104">
        <v>0</v>
      </c>
      <c r="J20" s="102">
        <v>216</v>
      </c>
      <c r="K20" s="102">
        <v>874</v>
      </c>
      <c r="L20" s="103">
        <v>304.63</v>
      </c>
      <c r="M20" s="102">
        <v>7121</v>
      </c>
      <c r="N20" s="102">
        <v>2296</v>
      </c>
      <c r="O20" s="103">
        <v>-67.760000000000005</v>
      </c>
      <c r="P20" s="104">
        <v>0.01</v>
      </c>
      <c r="Q20" s="102">
        <v>0</v>
      </c>
      <c r="R20" s="102">
        <v>0</v>
      </c>
      <c r="S20" s="103" t="s">
        <v>239</v>
      </c>
      <c r="T20" s="102">
        <v>0</v>
      </c>
      <c r="U20" s="102">
        <v>0</v>
      </c>
      <c r="V20" s="103" t="s">
        <v>239</v>
      </c>
      <c r="W20" s="103" t="s">
        <v>239</v>
      </c>
      <c r="X20" s="102">
        <v>26.31</v>
      </c>
      <c r="Y20" s="102">
        <v>357.76</v>
      </c>
      <c r="Z20" s="103">
        <v>1259.77</v>
      </c>
      <c r="AA20" s="102">
        <v>5834.3</v>
      </c>
      <c r="AB20" s="102">
        <v>671.96</v>
      </c>
      <c r="AC20" s="103">
        <v>-88.48</v>
      </c>
      <c r="AD20" s="104">
        <v>0.03</v>
      </c>
      <c r="AE20" s="91"/>
      <c r="AF20" s="91"/>
      <c r="AG20" s="91"/>
    </row>
    <row r="21" spans="1:33">
      <c r="A21" s="100"/>
      <c r="B21" s="101" t="s">
        <v>241</v>
      </c>
      <c r="C21" s="102">
        <v>0</v>
      </c>
      <c r="D21" s="102">
        <v>4.4800000000000004</v>
      </c>
      <c r="E21" s="103" t="s">
        <v>239</v>
      </c>
      <c r="F21" s="102">
        <v>0</v>
      </c>
      <c r="G21" s="102">
        <v>9.65</v>
      </c>
      <c r="H21" s="103" t="s">
        <v>239</v>
      </c>
      <c r="I21" s="104">
        <v>0</v>
      </c>
      <c r="J21" s="102">
        <v>0</v>
      </c>
      <c r="K21" s="102">
        <v>4</v>
      </c>
      <c r="L21" s="103" t="s">
        <v>239</v>
      </c>
      <c r="M21" s="102">
        <v>0</v>
      </c>
      <c r="N21" s="102">
        <v>21</v>
      </c>
      <c r="O21" s="103" t="s">
        <v>239</v>
      </c>
      <c r="P21" s="104">
        <v>1.08</v>
      </c>
      <c r="Q21" s="102">
        <v>0</v>
      </c>
      <c r="R21" s="102">
        <v>91869</v>
      </c>
      <c r="S21" s="103" t="s">
        <v>239</v>
      </c>
      <c r="T21" s="102">
        <v>0</v>
      </c>
      <c r="U21" s="102">
        <v>133926</v>
      </c>
      <c r="V21" s="103" t="s">
        <v>239</v>
      </c>
      <c r="W21" s="103">
        <v>0.08</v>
      </c>
      <c r="X21" s="102">
        <v>0</v>
      </c>
      <c r="Y21" s="102">
        <v>306.61</v>
      </c>
      <c r="Z21" s="103" t="s">
        <v>239</v>
      </c>
      <c r="AA21" s="102">
        <v>0</v>
      </c>
      <c r="AB21" s="102">
        <v>755.9</v>
      </c>
      <c r="AC21" s="103" t="s">
        <v>239</v>
      </c>
      <c r="AD21" s="104">
        <v>0.05</v>
      </c>
      <c r="AE21" s="91"/>
      <c r="AF21" s="91"/>
      <c r="AG21" s="91"/>
    </row>
    <row r="22" spans="1:33">
      <c r="A22" s="100"/>
      <c r="B22" s="101" t="s">
        <v>242</v>
      </c>
      <c r="C22" s="102">
        <v>0</v>
      </c>
      <c r="D22" s="102">
        <v>0</v>
      </c>
      <c r="E22" s="103" t="s">
        <v>239</v>
      </c>
      <c r="F22" s="102">
        <v>0</v>
      </c>
      <c r="G22" s="102">
        <v>0</v>
      </c>
      <c r="H22" s="103" t="s">
        <v>239</v>
      </c>
      <c r="I22" s="104">
        <v>0</v>
      </c>
      <c r="J22" s="102">
        <v>0</v>
      </c>
      <c r="K22" s="102">
        <v>0</v>
      </c>
      <c r="L22" s="103" t="s">
        <v>239</v>
      </c>
      <c r="M22" s="102">
        <v>0</v>
      </c>
      <c r="N22" s="102">
        <v>0</v>
      </c>
      <c r="O22" s="103" t="s">
        <v>239</v>
      </c>
      <c r="P22" s="104">
        <v>0</v>
      </c>
      <c r="Q22" s="102">
        <v>0</v>
      </c>
      <c r="R22" s="102">
        <v>0</v>
      </c>
      <c r="S22" s="103" t="s">
        <v>239</v>
      </c>
      <c r="T22" s="102">
        <v>0</v>
      </c>
      <c r="U22" s="102">
        <v>0</v>
      </c>
      <c r="V22" s="103" t="s">
        <v>239</v>
      </c>
      <c r="W22" s="103">
        <v>0</v>
      </c>
      <c r="X22" s="102">
        <v>0</v>
      </c>
      <c r="Y22" s="102">
        <v>0</v>
      </c>
      <c r="Z22" s="103" t="s">
        <v>239</v>
      </c>
      <c r="AA22" s="102">
        <v>0</v>
      </c>
      <c r="AB22" s="102">
        <v>0</v>
      </c>
      <c r="AC22" s="103" t="s">
        <v>239</v>
      </c>
      <c r="AD22" s="104">
        <v>0</v>
      </c>
      <c r="AE22" s="91"/>
      <c r="AF22" s="91"/>
      <c r="AG22" s="91"/>
    </row>
    <row r="23" spans="1:33">
      <c r="A23" s="100"/>
      <c r="B23" s="101" t="s">
        <v>243</v>
      </c>
      <c r="C23" s="102">
        <v>0.03</v>
      </c>
      <c r="D23" s="102">
        <v>0.13</v>
      </c>
      <c r="E23" s="103">
        <v>354.75</v>
      </c>
      <c r="F23" s="102">
        <v>6.22</v>
      </c>
      <c r="G23" s="102">
        <v>0.56000000000000005</v>
      </c>
      <c r="H23" s="103">
        <v>-91.05</v>
      </c>
      <c r="I23" s="104">
        <v>0.01</v>
      </c>
      <c r="J23" s="102">
        <v>1</v>
      </c>
      <c r="K23" s="102">
        <v>4</v>
      </c>
      <c r="L23" s="103">
        <v>300</v>
      </c>
      <c r="M23" s="102">
        <v>18</v>
      </c>
      <c r="N23" s="102">
        <v>9</v>
      </c>
      <c r="O23" s="103">
        <v>-50</v>
      </c>
      <c r="P23" s="104">
        <v>0.03</v>
      </c>
      <c r="Q23" s="102">
        <v>19270</v>
      </c>
      <c r="R23" s="102">
        <v>16170</v>
      </c>
      <c r="S23" s="103">
        <v>-16.09</v>
      </c>
      <c r="T23" s="102">
        <v>80228</v>
      </c>
      <c r="U23" s="102">
        <v>29254</v>
      </c>
      <c r="V23" s="103">
        <v>-63.54</v>
      </c>
      <c r="W23" s="104">
        <v>0.03</v>
      </c>
      <c r="X23" s="102">
        <v>460.9</v>
      </c>
      <c r="Y23" s="102">
        <v>219.93</v>
      </c>
      <c r="Z23" s="103">
        <v>-52.28</v>
      </c>
      <c r="AA23" s="102">
        <v>19716.32</v>
      </c>
      <c r="AB23" s="102">
        <v>662.52</v>
      </c>
      <c r="AC23" s="103">
        <v>-96.64</v>
      </c>
      <c r="AD23" s="104">
        <v>0.02</v>
      </c>
      <c r="AE23" s="91"/>
      <c r="AF23" s="91"/>
      <c r="AG23" s="91"/>
    </row>
    <row r="24" spans="1:33">
      <c r="A24" s="100"/>
      <c r="B24" s="105"/>
      <c r="C24" s="106"/>
      <c r="D24" s="106"/>
      <c r="E24" s="107"/>
      <c r="F24" s="106"/>
      <c r="G24" s="106"/>
      <c r="H24" s="107"/>
      <c r="I24" s="108"/>
      <c r="J24" s="106"/>
      <c r="K24" s="106"/>
      <c r="L24" s="107"/>
      <c r="M24" s="106"/>
      <c r="N24" s="106"/>
      <c r="O24" s="107"/>
      <c r="P24" s="108"/>
      <c r="Q24" s="106"/>
      <c r="R24" s="106"/>
      <c r="S24" s="107"/>
      <c r="T24" s="106"/>
      <c r="U24" s="106"/>
      <c r="V24" s="107"/>
      <c r="W24" s="108"/>
      <c r="X24" s="106"/>
      <c r="Y24" s="106"/>
      <c r="Z24" s="107"/>
      <c r="AA24" s="106"/>
      <c r="AB24" s="106"/>
      <c r="AC24" s="107"/>
      <c r="AD24" s="108"/>
      <c r="AE24" s="91"/>
      <c r="AF24" s="91"/>
      <c r="AG24" s="91"/>
    </row>
    <row r="25" spans="1:33">
      <c r="A25" s="95">
        <v>4</v>
      </c>
      <c r="B25" s="96" t="s">
        <v>195</v>
      </c>
      <c r="C25" s="97">
        <v>66.75</v>
      </c>
      <c r="D25" s="97">
        <v>90.19</v>
      </c>
      <c r="E25" s="98">
        <v>35.1</v>
      </c>
      <c r="F25" s="97">
        <v>296.2</v>
      </c>
      <c r="G25" s="97">
        <v>343.95</v>
      </c>
      <c r="H25" s="98">
        <v>16.12</v>
      </c>
      <c r="I25" s="99">
        <v>0.09</v>
      </c>
      <c r="J25" s="97">
        <v>7443</v>
      </c>
      <c r="K25" s="97">
        <v>5226</v>
      </c>
      <c r="L25" s="98">
        <v>-29.79</v>
      </c>
      <c r="M25" s="97">
        <v>24881</v>
      </c>
      <c r="N25" s="97">
        <v>28463</v>
      </c>
      <c r="O25" s="98">
        <v>14.4</v>
      </c>
      <c r="P25" s="99">
        <v>0.1</v>
      </c>
      <c r="Q25" s="97">
        <v>10798</v>
      </c>
      <c r="R25" s="97">
        <v>210965</v>
      </c>
      <c r="S25" s="98">
        <v>1853.74</v>
      </c>
      <c r="T25" s="97">
        <v>247807</v>
      </c>
      <c r="U25" s="97">
        <v>733240</v>
      </c>
      <c r="V25" s="98">
        <v>195.89</v>
      </c>
      <c r="W25" s="99">
        <v>0.27</v>
      </c>
      <c r="X25" s="97">
        <v>1418.21</v>
      </c>
      <c r="Y25" s="97">
        <v>6233.3</v>
      </c>
      <c r="Z25" s="98">
        <v>339.52</v>
      </c>
      <c r="AA25" s="97">
        <v>15108.88</v>
      </c>
      <c r="AB25" s="97">
        <v>28209.55</v>
      </c>
      <c r="AC25" s="98">
        <v>86.71</v>
      </c>
      <c r="AD25" s="99">
        <v>0.39</v>
      </c>
      <c r="AE25" s="94"/>
      <c r="AF25" s="94"/>
      <c r="AG25" s="94"/>
    </row>
    <row r="26" spans="1:33">
      <c r="A26" s="100"/>
      <c r="B26" s="101" t="s">
        <v>238</v>
      </c>
      <c r="C26" s="102">
        <v>2.06</v>
      </c>
      <c r="D26" s="102">
        <v>2.37</v>
      </c>
      <c r="E26" s="103">
        <v>15.03</v>
      </c>
      <c r="F26" s="102">
        <v>14.76</v>
      </c>
      <c r="G26" s="102">
        <v>15.46</v>
      </c>
      <c r="H26" s="103">
        <v>4.8</v>
      </c>
      <c r="I26" s="104">
        <v>0.03</v>
      </c>
      <c r="J26" s="102">
        <v>799</v>
      </c>
      <c r="K26" s="102">
        <v>191</v>
      </c>
      <c r="L26" s="103">
        <v>-76.099999999999994</v>
      </c>
      <c r="M26" s="102">
        <v>910</v>
      </c>
      <c r="N26" s="102">
        <v>342</v>
      </c>
      <c r="O26" s="103">
        <v>-62.42</v>
      </c>
      <c r="P26" s="104">
        <v>0.03</v>
      </c>
      <c r="Q26" s="102">
        <v>0</v>
      </c>
      <c r="R26" s="102">
        <v>0</v>
      </c>
      <c r="S26" s="103" t="s">
        <v>239</v>
      </c>
      <c r="T26" s="102">
        <v>0</v>
      </c>
      <c r="U26" s="102">
        <v>0</v>
      </c>
      <c r="V26" s="103" t="s">
        <v>239</v>
      </c>
      <c r="W26" s="103" t="s">
        <v>239</v>
      </c>
      <c r="X26" s="102">
        <v>2.12</v>
      </c>
      <c r="Y26" s="102">
        <v>4.63</v>
      </c>
      <c r="Z26" s="103">
        <v>118.46</v>
      </c>
      <c r="AA26" s="102">
        <v>7.37</v>
      </c>
      <c r="AB26" s="102">
        <v>16.96</v>
      </c>
      <c r="AC26" s="103">
        <v>130.07</v>
      </c>
      <c r="AD26" s="104">
        <v>0.04</v>
      </c>
      <c r="AE26" s="91"/>
      <c r="AF26" s="91"/>
      <c r="AG26" s="91"/>
    </row>
    <row r="27" spans="1:33">
      <c r="A27" s="100"/>
      <c r="B27" s="101" t="s">
        <v>240</v>
      </c>
      <c r="C27" s="102">
        <v>48.57</v>
      </c>
      <c r="D27" s="102">
        <v>57.47</v>
      </c>
      <c r="E27" s="103">
        <v>18.32</v>
      </c>
      <c r="F27" s="102">
        <v>191.39</v>
      </c>
      <c r="G27" s="102">
        <v>215.23</v>
      </c>
      <c r="H27" s="103">
        <v>12.46</v>
      </c>
      <c r="I27" s="104">
        <v>0.22</v>
      </c>
      <c r="J27" s="102">
        <v>6642</v>
      </c>
      <c r="K27" s="102">
        <v>4981</v>
      </c>
      <c r="L27" s="103">
        <v>-25.01</v>
      </c>
      <c r="M27" s="102">
        <v>23895</v>
      </c>
      <c r="N27" s="102">
        <v>27892</v>
      </c>
      <c r="O27" s="103">
        <v>16.73</v>
      </c>
      <c r="P27" s="104">
        <v>0.1</v>
      </c>
      <c r="Q27" s="102">
        <v>0</v>
      </c>
      <c r="R27" s="102">
        <v>0</v>
      </c>
      <c r="S27" s="103" t="s">
        <v>239</v>
      </c>
      <c r="T27" s="102">
        <v>0</v>
      </c>
      <c r="U27" s="102">
        <v>0</v>
      </c>
      <c r="V27" s="103" t="s">
        <v>239</v>
      </c>
      <c r="W27" s="103" t="s">
        <v>239</v>
      </c>
      <c r="X27" s="102">
        <v>615.66999999999996</v>
      </c>
      <c r="Y27" s="102">
        <v>761.48</v>
      </c>
      <c r="Z27" s="103">
        <v>23.68</v>
      </c>
      <c r="AA27" s="102">
        <v>3092.73</v>
      </c>
      <c r="AB27" s="102">
        <v>3197.78</v>
      </c>
      <c r="AC27" s="103">
        <v>3.4</v>
      </c>
      <c r="AD27" s="104">
        <v>0.14000000000000001</v>
      </c>
      <c r="AE27" s="91"/>
      <c r="AF27" s="91"/>
      <c r="AG27" s="91"/>
    </row>
    <row r="28" spans="1:33">
      <c r="A28" s="100"/>
      <c r="B28" s="101" t="s">
        <v>241</v>
      </c>
      <c r="C28" s="102">
        <v>0.35</v>
      </c>
      <c r="D28" s="102">
        <v>12.71</v>
      </c>
      <c r="E28" s="103">
        <v>3541.91</v>
      </c>
      <c r="F28" s="102">
        <v>4.96</v>
      </c>
      <c r="G28" s="102">
        <v>24.37</v>
      </c>
      <c r="H28" s="103">
        <v>391.65</v>
      </c>
      <c r="I28" s="104">
        <v>0.01</v>
      </c>
      <c r="J28" s="102">
        <v>0</v>
      </c>
      <c r="K28" s="102">
        <v>11</v>
      </c>
      <c r="L28" s="103" t="s">
        <v>239</v>
      </c>
      <c r="M28" s="102">
        <v>1</v>
      </c>
      <c r="N28" s="102">
        <v>30</v>
      </c>
      <c r="O28" s="103">
        <v>2900</v>
      </c>
      <c r="P28" s="104">
        <v>1.55</v>
      </c>
      <c r="Q28" s="102">
        <v>133</v>
      </c>
      <c r="R28" s="102">
        <v>161309</v>
      </c>
      <c r="S28" s="103">
        <v>121184.96000000001</v>
      </c>
      <c r="T28" s="102">
        <v>3851</v>
      </c>
      <c r="U28" s="102">
        <v>339413</v>
      </c>
      <c r="V28" s="103">
        <v>8713.6299999999992</v>
      </c>
      <c r="W28" s="104">
        <v>0.2</v>
      </c>
      <c r="X28" s="102">
        <v>19.190000000000001</v>
      </c>
      <c r="Y28" s="102">
        <v>1063.8</v>
      </c>
      <c r="Z28" s="103">
        <v>5444.41</v>
      </c>
      <c r="AA28" s="102">
        <v>280.32</v>
      </c>
      <c r="AB28" s="102">
        <v>2072.98</v>
      </c>
      <c r="AC28" s="103">
        <v>639.51</v>
      </c>
      <c r="AD28" s="104">
        <v>0.13</v>
      </c>
      <c r="AE28" s="91"/>
      <c r="AF28" s="91"/>
      <c r="AG28" s="91"/>
    </row>
    <row r="29" spans="1:33">
      <c r="A29" s="100"/>
      <c r="B29" s="101" t="s">
        <v>242</v>
      </c>
      <c r="C29" s="102">
        <v>0.16</v>
      </c>
      <c r="D29" s="102">
        <v>0.55000000000000004</v>
      </c>
      <c r="E29" s="103">
        <v>237.49</v>
      </c>
      <c r="F29" s="102">
        <v>1.29</v>
      </c>
      <c r="G29" s="102">
        <v>1.53</v>
      </c>
      <c r="H29" s="103">
        <v>18.18</v>
      </c>
      <c r="I29" s="104">
        <v>0.03</v>
      </c>
      <c r="J29" s="102">
        <v>0</v>
      </c>
      <c r="K29" s="102">
        <v>0</v>
      </c>
      <c r="L29" s="103" t="s">
        <v>239</v>
      </c>
      <c r="M29" s="102">
        <v>0</v>
      </c>
      <c r="N29" s="102">
        <v>0</v>
      </c>
      <c r="O29" s="103" t="s">
        <v>239</v>
      </c>
      <c r="P29" s="104">
        <v>0</v>
      </c>
      <c r="Q29" s="102">
        <v>0</v>
      </c>
      <c r="R29" s="102">
        <v>0</v>
      </c>
      <c r="S29" s="103" t="s">
        <v>239</v>
      </c>
      <c r="T29" s="102">
        <v>0</v>
      </c>
      <c r="U29" s="102">
        <v>0</v>
      </c>
      <c r="V29" s="103" t="s">
        <v>239</v>
      </c>
      <c r="W29" s="104">
        <v>0</v>
      </c>
      <c r="X29" s="102">
        <v>0</v>
      </c>
      <c r="Y29" s="102">
        <v>0</v>
      </c>
      <c r="Z29" s="109" t="s">
        <v>239</v>
      </c>
      <c r="AA29" s="102">
        <v>-8.27</v>
      </c>
      <c r="AB29" s="102">
        <v>0</v>
      </c>
      <c r="AC29" s="103">
        <v>-100</v>
      </c>
      <c r="AD29" s="104">
        <v>0</v>
      </c>
      <c r="AE29" s="91"/>
      <c r="AF29" s="91"/>
      <c r="AG29" s="91"/>
    </row>
    <row r="30" spans="1:33">
      <c r="A30" s="100"/>
      <c r="B30" s="101" t="s">
        <v>243</v>
      </c>
      <c r="C30" s="102">
        <v>15.61</v>
      </c>
      <c r="D30" s="102">
        <v>17.100000000000001</v>
      </c>
      <c r="E30" s="103">
        <v>9.52</v>
      </c>
      <c r="F30" s="102">
        <v>83.81</v>
      </c>
      <c r="G30" s="102">
        <v>87.35</v>
      </c>
      <c r="H30" s="103">
        <v>4.2300000000000004</v>
      </c>
      <c r="I30" s="104">
        <v>0.9</v>
      </c>
      <c r="J30" s="102">
        <v>2</v>
      </c>
      <c r="K30" s="102">
        <v>43</v>
      </c>
      <c r="L30" s="103">
        <v>2050</v>
      </c>
      <c r="M30" s="102">
        <v>75</v>
      </c>
      <c r="N30" s="102">
        <v>199</v>
      </c>
      <c r="O30" s="103">
        <v>165.33</v>
      </c>
      <c r="P30" s="104">
        <v>0.59</v>
      </c>
      <c r="Q30" s="102">
        <v>10665</v>
      </c>
      <c r="R30" s="102">
        <v>49656</v>
      </c>
      <c r="S30" s="103">
        <v>365.6</v>
      </c>
      <c r="T30" s="102">
        <v>243956</v>
      </c>
      <c r="U30" s="102">
        <v>393827</v>
      </c>
      <c r="V30" s="103">
        <v>61.43</v>
      </c>
      <c r="W30" s="104">
        <v>0.44</v>
      </c>
      <c r="X30" s="102">
        <v>781.24</v>
      </c>
      <c r="Y30" s="102">
        <v>4403.3999999999996</v>
      </c>
      <c r="Z30" s="103">
        <v>463.64</v>
      </c>
      <c r="AA30" s="102">
        <v>11736.72</v>
      </c>
      <c r="AB30" s="102">
        <v>22921.84</v>
      </c>
      <c r="AC30" s="103">
        <v>95.3</v>
      </c>
      <c r="AD30" s="104">
        <v>0.74</v>
      </c>
      <c r="AE30" s="91"/>
      <c r="AF30" s="91"/>
      <c r="AG30" s="91"/>
    </row>
    <row r="31" spans="1:33">
      <c r="A31" s="100"/>
      <c r="B31" s="105"/>
      <c r="C31" s="106"/>
      <c r="D31" s="106"/>
      <c r="E31" s="107"/>
      <c r="F31" s="106"/>
      <c r="G31" s="106"/>
      <c r="H31" s="107"/>
      <c r="I31" s="108"/>
      <c r="J31" s="106"/>
      <c r="K31" s="106"/>
      <c r="L31" s="107"/>
      <c r="M31" s="106"/>
      <c r="N31" s="106"/>
      <c r="O31" s="107"/>
      <c r="P31" s="108"/>
      <c r="Q31" s="106"/>
      <c r="R31" s="106"/>
      <c r="S31" s="107"/>
      <c r="T31" s="106"/>
      <c r="U31" s="106"/>
      <c r="V31" s="107"/>
      <c r="W31" s="108"/>
      <c r="X31" s="106"/>
      <c r="Y31" s="106"/>
      <c r="Z31" s="107"/>
      <c r="AA31" s="106"/>
      <c r="AB31" s="106"/>
      <c r="AC31" s="107"/>
      <c r="AD31" s="108"/>
      <c r="AE31" s="91"/>
      <c r="AF31" s="91"/>
      <c r="AG31" s="91"/>
    </row>
    <row r="32" spans="1:33">
      <c r="A32" s="95">
        <v>5</v>
      </c>
      <c r="B32" s="96" t="s">
        <v>181</v>
      </c>
      <c r="C32" s="97">
        <v>1672.18</v>
      </c>
      <c r="D32" s="97">
        <v>1676.15</v>
      </c>
      <c r="E32" s="98">
        <v>0.24</v>
      </c>
      <c r="F32" s="97">
        <v>9135.82</v>
      </c>
      <c r="G32" s="97">
        <v>10736.98</v>
      </c>
      <c r="H32" s="98">
        <v>17.53</v>
      </c>
      <c r="I32" s="99">
        <v>2.9</v>
      </c>
      <c r="J32" s="97">
        <v>75772</v>
      </c>
      <c r="K32" s="97">
        <v>93241</v>
      </c>
      <c r="L32" s="98">
        <v>23.05</v>
      </c>
      <c r="M32" s="97">
        <v>475209</v>
      </c>
      <c r="N32" s="97">
        <v>613528</v>
      </c>
      <c r="O32" s="98">
        <v>29.11</v>
      </c>
      <c r="P32" s="99">
        <v>2.15</v>
      </c>
      <c r="Q32" s="97">
        <v>3196786</v>
      </c>
      <c r="R32" s="97">
        <v>3409100</v>
      </c>
      <c r="S32" s="98">
        <v>6.64</v>
      </c>
      <c r="T32" s="97">
        <v>28238179</v>
      </c>
      <c r="U32" s="97">
        <v>27599343</v>
      </c>
      <c r="V32" s="98">
        <v>-2.2599999999999998</v>
      </c>
      <c r="W32" s="99">
        <v>10.34</v>
      </c>
      <c r="X32" s="97">
        <v>7040.34</v>
      </c>
      <c r="Y32" s="97">
        <v>50729.42</v>
      </c>
      <c r="Z32" s="98">
        <v>620.54999999999995</v>
      </c>
      <c r="AA32" s="97">
        <v>430541.73</v>
      </c>
      <c r="AB32" s="97">
        <v>525599.51</v>
      </c>
      <c r="AC32" s="98">
        <v>22.08</v>
      </c>
      <c r="AD32" s="99">
        <v>7.22</v>
      </c>
      <c r="AE32" s="94"/>
      <c r="AF32" s="94"/>
      <c r="AG32" s="94"/>
    </row>
    <row r="33" spans="1:33">
      <c r="A33" s="100"/>
      <c r="B33" s="101" t="s">
        <v>238</v>
      </c>
      <c r="C33" s="102">
        <v>63.95</v>
      </c>
      <c r="D33" s="102">
        <v>60.93</v>
      </c>
      <c r="E33" s="103">
        <v>-4.72</v>
      </c>
      <c r="F33" s="102">
        <v>305.81</v>
      </c>
      <c r="G33" s="102">
        <v>555.63</v>
      </c>
      <c r="H33" s="103">
        <v>81.69</v>
      </c>
      <c r="I33" s="104">
        <v>1.23</v>
      </c>
      <c r="J33" s="102">
        <v>720</v>
      </c>
      <c r="K33" s="102">
        <v>739</v>
      </c>
      <c r="L33" s="103">
        <v>2.64</v>
      </c>
      <c r="M33" s="102">
        <v>4187</v>
      </c>
      <c r="N33" s="102">
        <v>6685</v>
      </c>
      <c r="O33" s="103">
        <v>59.66</v>
      </c>
      <c r="P33" s="104">
        <v>0.52</v>
      </c>
      <c r="Q33" s="110">
        <v>0</v>
      </c>
      <c r="R33" s="110">
        <v>0</v>
      </c>
      <c r="S33" s="103" t="s">
        <v>239</v>
      </c>
      <c r="T33" s="102">
        <v>0</v>
      </c>
      <c r="U33" s="102">
        <v>0</v>
      </c>
      <c r="V33" s="103" t="s">
        <v>239</v>
      </c>
      <c r="W33" s="103" t="s">
        <v>239</v>
      </c>
      <c r="X33" s="102">
        <v>77.760000000000005</v>
      </c>
      <c r="Y33" s="102">
        <v>29.88</v>
      </c>
      <c r="Z33" s="103">
        <v>-61.57</v>
      </c>
      <c r="AA33" s="102">
        <v>514.73</v>
      </c>
      <c r="AB33" s="102">
        <v>367.7</v>
      </c>
      <c r="AC33" s="103">
        <v>-28.57</v>
      </c>
      <c r="AD33" s="104">
        <v>0.92</v>
      </c>
      <c r="AE33" s="91"/>
      <c r="AF33" s="91"/>
      <c r="AG33" s="91"/>
    </row>
    <row r="34" spans="1:33">
      <c r="A34" s="100"/>
      <c r="B34" s="101" t="s">
        <v>240</v>
      </c>
      <c r="C34" s="102">
        <v>661.7</v>
      </c>
      <c r="D34" s="102">
        <v>1116.9000000000001</v>
      </c>
      <c r="E34" s="103">
        <v>68.790000000000006</v>
      </c>
      <c r="F34" s="102">
        <v>3654.92</v>
      </c>
      <c r="G34" s="102">
        <v>5157.3500000000004</v>
      </c>
      <c r="H34" s="103">
        <v>41.11</v>
      </c>
      <c r="I34" s="104">
        <v>5.19</v>
      </c>
      <c r="J34" s="102">
        <v>75004</v>
      </c>
      <c r="K34" s="102">
        <v>92463</v>
      </c>
      <c r="L34" s="103">
        <v>23.28</v>
      </c>
      <c r="M34" s="102">
        <v>470787</v>
      </c>
      <c r="N34" s="102">
        <v>606520</v>
      </c>
      <c r="O34" s="103">
        <v>28.83</v>
      </c>
      <c r="P34" s="104">
        <v>2.23</v>
      </c>
      <c r="Q34" s="102">
        <v>0</v>
      </c>
      <c r="R34" s="102">
        <v>0</v>
      </c>
      <c r="S34" s="103" t="s">
        <v>239</v>
      </c>
      <c r="T34" s="102">
        <v>0</v>
      </c>
      <c r="U34" s="102">
        <v>0</v>
      </c>
      <c r="V34" s="103" t="s">
        <v>239</v>
      </c>
      <c r="W34" s="103" t="s">
        <v>239</v>
      </c>
      <c r="X34" s="102">
        <v>8574.6</v>
      </c>
      <c r="Y34" s="102">
        <v>21085.93</v>
      </c>
      <c r="Z34" s="103">
        <v>145.91</v>
      </c>
      <c r="AA34" s="102">
        <v>66957.98</v>
      </c>
      <c r="AB34" s="102">
        <v>122286.16</v>
      </c>
      <c r="AC34" s="103">
        <v>82.63</v>
      </c>
      <c r="AD34" s="104">
        <v>5.32</v>
      </c>
      <c r="AE34" s="91"/>
      <c r="AF34" s="91"/>
      <c r="AG34" s="91"/>
    </row>
    <row r="35" spans="1:33">
      <c r="A35" s="100"/>
      <c r="B35" s="101" t="s">
        <v>241</v>
      </c>
      <c r="C35" s="102">
        <v>933.94</v>
      </c>
      <c r="D35" s="102">
        <v>475.29</v>
      </c>
      <c r="E35" s="103">
        <v>-49.11</v>
      </c>
      <c r="F35" s="102">
        <v>4739.04</v>
      </c>
      <c r="G35" s="102">
        <v>4437.84</v>
      </c>
      <c r="H35" s="103">
        <v>-6.36</v>
      </c>
      <c r="I35" s="104">
        <v>2.1</v>
      </c>
      <c r="J35" s="102">
        <v>24</v>
      </c>
      <c r="K35" s="102">
        <v>24</v>
      </c>
      <c r="L35" s="103">
        <v>0</v>
      </c>
      <c r="M35" s="102">
        <v>96</v>
      </c>
      <c r="N35" s="102">
        <v>120</v>
      </c>
      <c r="O35" s="103">
        <v>25</v>
      </c>
      <c r="P35" s="104">
        <v>6.2</v>
      </c>
      <c r="Q35" s="102">
        <v>3051967</v>
      </c>
      <c r="R35" s="102">
        <v>3028612</v>
      </c>
      <c r="S35" s="103">
        <v>-0.77</v>
      </c>
      <c r="T35" s="102">
        <v>22051337</v>
      </c>
      <c r="U35" s="102">
        <v>21436023</v>
      </c>
      <c r="V35" s="103">
        <v>-2.79</v>
      </c>
      <c r="W35" s="104">
        <v>12.44</v>
      </c>
      <c r="X35" s="102">
        <v>21692.18</v>
      </c>
      <c r="Y35" s="102">
        <v>21115.67</v>
      </c>
      <c r="Z35" s="103">
        <v>-2.66</v>
      </c>
      <c r="AA35" s="102">
        <v>147303.79</v>
      </c>
      <c r="AB35" s="102">
        <v>139740.82999999999</v>
      </c>
      <c r="AC35" s="103">
        <v>-5.13</v>
      </c>
      <c r="AD35" s="104">
        <v>8.6</v>
      </c>
      <c r="AE35" s="91"/>
      <c r="AF35" s="91"/>
      <c r="AG35" s="91"/>
    </row>
    <row r="36" spans="1:33">
      <c r="A36" s="100"/>
      <c r="B36" s="101" t="s">
        <v>242</v>
      </c>
      <c r="C36" s="102">
        <v>0</v>
      </c>
      <c r="D36" s="102">
        <v>0</v>
      </c>
      <c r="E36" s="103" t="s">
        <v>239</v>
      </c>
      <c r="F36" s="102">
        <v>0</v>
      </c>
      <c r="G36" s="102">
        <v>0</v>
      </c>
      <c r="H36" s="103" t="s">
        <v>239</v>
      </c>
      <c r="I36" s="104">
        <v>0</v>
      </c>
      <c r="J36" s="102">
        <v>0</v>
      </c>
      <c r="K36" s="102">
        <v>0</v>
      </c>
      <c r="L36" s="103" t="s">
        <v>239</v>
      </c>
      <c r="M36" s="102">
        <v>0</v>
      </c>
      <c r="N36" s="102">
        <v>0</v>
      </c>
      <c r="O36" s="103" t="s">
        <v>239</v>
      </c>
      <c r="P36" s="104">
        <v>0</v>
      </c>
      <c r="Q36" s="102">
        <v>0</v>
      </c>
      <c r="R36" s="102">
        <v>0</v>
      </c>
      <c r="S36" s="103" t="s">
        <v>239</v>
      </c>
      <c r="T36" s="102">
        <v>0</v>
      </c>
      <c r="U36" s="102">
        <v>0</v>
      </c>
      <c r="V36" s="103" t="s">
        <v>239</v>
      </c>
      <c r="W36" s="104">
        <v>0</v>
      </c>
      <c r="X36" s="102">
        <v>0</v>
      </c>
      <c r="Y36" s="102">
        <v>0</v>
      </c>
      <c r="Z36" s="103" t="s">
        <v>239</v>
      </c>
      <c r="AA36" s="102">
        <v>0</v>
      </c>
      <c r="AB36" s="102">
        <v>0</v>
      </c>
      <c r="AC36" s="103" t="s">
        <v>239</v>
      </c>
      <c r="AD36" s="104">
        <v>0</v>
      </c>
      <c r="AE36" s="91"/>
      <c r="AF36" s="91"/>
      <c r="AG36" s="91"/>
    </row>
    <row r="37" spans="1:33">
      <c r="A37" s="100"/>
      <c r="B37" s="101" t="s">
        <v>243</v>
      </c>
      <c r="C37" s="102">
        <v>12.59</v>
      </c>
      <c r="D37" s="102">
        <v>23.01</v>
      </c>
      <c r="E37" s="103">
        <v>82.84</v>
      </c>
      <c r="F37" s="102">
        <v>436.04</v>
      </c>
      <c r="G37" s="102">
        <v>586.16</v>
      </c>
      <c r="H37" s="103">
        <v>34.43</v>
      </c>
      <c r="I37" s="104">
        <v>6.04</v>
      </c>
      <c r="J37" s="102">
        <v>24</v>
      </c>
      <c r="K37" s="102">
        <v>15</v>
      </c>
      <c r="L37" s="103">
        <v>-37.5</v>
      </c>
      <c r="M37" s="102">
        <v>139</v>
      </c>
      <c r="N37" s="102">
        <v>203</v>
      </c>
      <c r="O37" s="103">
        <v>46.04</v>
      </c>
      <c r="P37" s="104">
        <v>0.6</v>
      </c>
      <c r="Q37" s="102">
        <v>144819</v>
      </c>
      <c r="R37" s="102">
        <v>380488</v>
      </c>
      <c r="S37" s="103">
        <v>162.72999999999999</v>
      </c>
      <c r="T37" s="102">
        <v>6186842</v>
      </c>
      <c r="U37" s="102">
        <v>6163320</v>
      </c>
      <c r="V37" s="103">
        <v>-0.38</v>
      </c>
      <c r="W37" s="104">
        <v>6.89</v>
      </c>
      <c r="X37" s="102">
        <v>-23304.2</v>
      </c>
      <c r="Y37" s="102">
        <v>8497.93</v>
      </c>
      <c r="Z37" s="103">
        <v>-136.47</v>
      </c>
      <c r="AA37" s="102">
        <v>215765.22</v>
      </c>
      <c r="AB37" s="102">
        <v>263204.83</v>
      </c>
      <c r="AC37" s="103">
        <v>21.99</v>
      </c>
      <c r="AD37" s="104">
        <v>8.4600000000000009</v>
      </c>
      <c r="AE37" s="91"/>
      <c r="AF37" s="91"/>
      <c r="AG37" s="91"/>
    </row>
    <row r="38" spans="1:33">
      <c r="A38" s="100"/>
      <c r="B38" s="105"/>
      <c r="C38" s="106"/>
      <c r="D38" s="106"/>
      <c r="E38" s="107"/>
      <c r="F38" s="106"/>
      <c r="G38" s="106"/>
      <c r="H38" s="107"/>
      <c r="I38" s="108"/>
      <c r="J38" s="106"/>
      <c r="K38" s="106"/>
      <c r="L38" s="107"/>
      <c r="M38" s="106"/>
      <c r="N38" s="106"/>
      <c r="O38" s="107"/>
      <c r="P38" s="108"/>
      <c r="Q38" s="106"/>
      <c r="R38" s="106"/>
      <c r="S38" s="107"/>
      <c r="T38" s="106"/>
      <c r="U38" s="106"/>
      <c r="V38" s="107"/>
      <c r="W38" s="108"/>
      <c r="X38" s="106"/>
      <c r="Y38" s="106"/>
      <c r="Z38" s="107"/>
      <c r="AA38" s="106"/>
      <c r="AB38" s="106"/>
      <c r="AC38" s="107"/>
      <c r="AD38" s="108"/>
      <c r="AE38" s="91"/>
      <c r="AF38" s="91"/>
      <c r="AG38" s="91"/>
    </row>
    <row r="39" spans="1:33">
      <c r="A39" s="95">
        <v>6</v>
      </c>
      <c r="B39" s="96" t="s">
        <v>192</v>
      </c>
      <c r="C39" s="97">
        <v>160.76</v>
      </c>
      <c r="D39" s="97">
        <v>182.77</v>
      </c>
      <c r="E39" s="98">
        <v>13.69</v>
      </c>
      <c r="F39" s="97">
        <v>934.71</v>
      </c>
      <c r="G39" s="97">
        <v>1016.91</v>
      </c>
      <c r="H39" s="98">
        <v>8.7899999999999991</v>
      </c>
      <c r="I39" s="99">
        <v>0.27</v>
      </c>
      <c r="J39" s="97">
        <v>20986</v>
      </c>
      <c r="K39" s="97">
        <v>16152</v>
      </c>
      <c r="L39" s="98">
        <v>-23.03</v>
      </c>
      <c r="M39" s="97">
        <v>121907</v>
      </c>
      <c r="N39" s="97">
        <v>105217</v>
      </c>
      <c r="O39" s="98">
        <v>-13.69</v>
      </c>
      <c r="P39" s="99">
        <v>0.37</v>
      </c>
      <c r="Q39" s="97">
        <v>124407</v>
      </c>
      <c r="R39" s="97">
        <v>77837</v>
      </c>
      <c r="S39" s="98">
        <v>-37.43</v>
      </c>
      <c r="T39" s="97">
        <v>495015</v>
      </c>
      <c r="U39" s="97">
        <v>477776</v>
      </c>
      <c r="V39" s="98">
        <v>-3.48</v>
      </c>
      <c r="W39" s="99">
        <v>0.18</v>
      </c>
      <c r="X39" s="97">
        <v>3121.14</v>
      </c>
      <c r="Y39" s="97">
        <v>3512.12</v>
      </c>
      <c r="Z39" s="98">
        <v>12.53</v>
      </c>
      <c r="AA39" s="97">
        <v>31275.16</v>
      </c>
      <c r="AB39" s="97">
        <v>23254.44</v>
      </c>
      <c r="AC39" s="98">
        <v>-25.65</v>
      </c>
      <c r="AD39" s="99">
        <v>0.32</v>
      </c>
      <c r="AE39" s="94"/>
      <c r="AF39" s="94"/>
      <c r="AG39" s="94"/>
    </row>
    <row r="40" spans="1:33">
      <c r="A40" s="100"/>
      <c r="B40" s="101" t="s">
        <v>238</v>
      </c>
      <c r="C40" s="102">
        <v>3.98</v>
      </c>
      <c r="D40" s="102">
        <v>8.74</v>
      </c>
      <c r="E40" s="103">
        <v>119.74</v>
      </c>
      <c r="F40" s="102">
        <v>51.68</v>
      </c>
      <c r="G40" s="102">
        <v>40.33</v>
      </c>
      <c r="H40" s="103">
        <v>-21.95</v>
      </c>
      <c r="I40" s="104">
        <v>0.09</v>
      </c>
      <c r="J40" s="102">
        <v>4891</v>
      </c>
      <c r="K40" s="102">
        <v>109</v>
      </c>
      <c r="L40" s="103">
        <v>-97.77</v>
      </c>
      <c r="M40" s="102">
        <v>5294</v>
      </c>
      <c r="N40" s="102">
        <v>609</v>
      </c>
      <c r="O40" s="103">
        <v>-88.5</v>
      </c>
      <c r="P40" s="104">
        <v>0.05</v>
      </c>
      <c r="Q40" s="102">
        <v>0</v>
      </c>
      <c r="R40" s="102">
        <v>0</v>
      </c>
      <c r="S40" s="103" t="s">
        <v>239</v>
      </c>
      <c r="T40" s="102">
        <v>0</v>
      </c>
      <c r="U40" s="102">
        <v>0</v>
      </c>
      <c r="V40" s="103" t="s">
        <v>239</v>
      </c>
      <c r="W40" s="103" t="s">
        <v>239</v>
      </c>
      <c r="X40" s="102">
        <v>13.72</v>
      </c>
      <c r="Y40" s="102">
        <v>13.88</v>
      </c>
      <c r="Z40" s="103">
        <v>1.23</v>
      </c>
      <c r="AA40" s="102">
        <v>133.41999999999999</v>
      </c>
      <c r="AB40" s="102">
        <v>98.18</v>
      </c>
      <c r="AC40" s="103">
        <v>-26.41</v>
      </c>
      <c r="AD40" s="104">
        <v>0.25</v>
      </c>
      <c r="AE40" s="91"/>
      <c r="AF40" s="91"/>
      <c r="AG40" s="91"/>
    </row>
    <row r="41" spans="1:33">
      <c r="A41" s="100"/>
      <c r="B41" s="101" t="s">
        <v>240</v>
      </c>
      <c r="C41" s="102">
        <v>129.16</v>
      </c>
      <c r="D41" s="102">
        <v>154.25</v>
      </c>
      <c r="E41" s="103">
        <v>19.43</v>
      </c>
      <c r="F41" s="102">
        <v>706.3</v>
      </c>
      <c r="G41" s="102">
        <v>761.96</v>
      </c>
      <c r="H41" s="103">
        <v>7.88</v>
      </c>
      <c r="I41" s="104">
        <v>0.77</v>
      </c>
      <c r="J41" s="102">
        <v>16090</v>
      </c>
      <c r="K41" s="102">
        <v>16042</v>
      </c>
      <c r="L41" s="103">
        <v>-0.3</v>
      </c>
      <c r="M41" s="102">
        <v>116589</v>
      </c>
      <c r="N41" s="102">
        <v>104598</v>
      </c>
      <c r="O41" s="103">
        <v>-10.28</v>
      </c>
      <c r="P41" s="104">
        <v>0.38</v>
      </c>
      <c r="Q41" s="102">
        <v>0</v>
      </c>
      <c r="R41" s="102">
        <v>0</v>
      </c>
      <c r="S41" s="103" t="s">
        <v>239</v>
      </c>
      <c r="T41" s="102">
        <v>0</v>
      </c>
      <c r="U41" s="102">
        <v>0</v>
      </c>
      <c r="V41" s="103" t="s">
        <v>239</v>
      </c>
      <c r="W41" s="103" t="s">
        <v>239</v>
      </c>
      <c r="X41" s="102">
        <v>1683.31</v>
      </c>
      <c r="Y41" s="102">
        <v>2529.9</v>
      </c>
      <c r="Z41" s="103">
        <v>50.29</v>
      </c>
      <c r="AA41" s="102">
        <v>18422.25</v>
      </c>
      <c r="AB41" s="102">
        <v>13812.55</v>
      </c>
      <c r="AC41" s="103">
        <v>-25.02</v>
      </c>
      <c r="AD41" s="104">
        <v>0.6</v>
      </c>
      <c r="AE41" s="91"/>
      <c r="AF41" s="91"/>
      <c r="AG41" s="91"/>
    </row>
    <row r="42" spans="1:33">
      <c r="A42" s="100"/>
      <c r="B42" s="101" t="s">
        <v>241</v>
      </c>
      <c r="C42" s="102">
        <v>21.72</v>
      </c>
      <c r="D42" s="102">
        <v>14.53</v>
      </c>
      <c r="E42" s="103">
        <v>-33.130000000000003</v>
      </c>
      <c r="F42" s="102">
        <v>164.47</v>
      </c>
      <c r="G42" s="102">
        <v>187.69</v>
      </c>
      <c r="H42" s="103">
        <v>14.12</v>
      </c>
      <c r="I42" s="104">
        <v>0.09</v>
      </c>
      <c r="J42" s="102">
        <v>5</v>
      </c>
      <c r="K42" s="102">
        <v>0</v>
      </c>
      <c r="L42" s="103">
        <v>-100</v>
      </c>
      <c r="M42" s="102">
        <v>20</v>
      </c>
      <c r="N42" s="102">
        <v>5</v>
      </c>
      <c r="O42" s="103">
        <v>-75</v>
      </c>
      <c r="P42" s="104">
        <v>0.26</v>
      </c>
      <c r="Q42" s="102">
        <v>7384</v>
      </c>
      <c r="R42" s="102">
        <v>20818</v>
      </c>
      <c r="S42" s="103">
        <v>181.93</v>
      </c>
      <c r="T42" s="102">
        <v>66962</v>
      </c>
      <c r="U42" s="102">
        <v>189538</v>
      </c>
      <c r="V42" s="103">
        <v>183.05</v>
      </c>
      <c r="W42" s="104">
        <v>0.11</v>
      </c>
      <c r="X42" s="102">
        <v>1029.49</v>
      </c>
      <c r="Y42" s="102">
        <v>654.09</v>
      </c>
      <c r="Z42" s="103">
        <v>-36.46</v>
      </c>
      <c r="AA42" s="102">
        <v>8153.02</v>
      </c>
      <c r="AB42" s="102">
        <v>7671.62</v>
      </c>
      <c r="AC42" s="103">
        <v>-5.9</v>
      </c>
      <c r="AD42" s="104">
        <v>0.47</v>
      </c>
      <c r="AE42" s="91"/>
      <c r="AF42" s="91"/>
      <c r="AG42" s="91"/>
    </row>
    <row r="43" spans="1:33">
      <c r="A43" s="100"/>
      <c r="B43" s="101" t="s">
        <v>242</v>
      </c>
      <c r="C43" s="102">
        <v>0</v>
      </c>
      <c r="D43" s="102">
        <v>0</v>
      </c>
      <c r="E43" s="103" t="s">
        <v>239</v>
      </c>
      <c r="F43" s="102">
        <v>0</v>
      </c>
      <c r="G43" s="102">
        <v>0</v>
      </c>
      <c r="H43" s="103" t="s">
        <v>239</v>
      </c>
      <c r="I43" s="104">
        <v>0</v>
      </c>
      <c r="J43" s="102">
        <v>0</v>
      </c>
      <c r="K43" s="102">
        <v>0</v>
      </c>
      <c r="L43" s="103" t="s">
        <v>239</v>
      </c>
      <c r="M43" s="102">
        <v>0</v>
      </c>
      <c r="N43" s="102">
        <v>0</v>
      </c>
      <c r="O43" s="103" t="s">
        <v>239</v>
      </c>
      <c r="P43" s="104">
        <v>0</v>
      </c>
      <c r="Q43" s="102">
        <v>0</v>
      </c>
      <c r="R43" s="102">
        <v>0</v>
      </c>
      <c r="S43" s="103" t="s">
        <v>239</v>
      </c>
      <c r="T43" s="102">
        <v>0</v>
      </c>
      <c r="U43" s="102">
        <v>0</v>
      </c>
      <c r="V43" s="103" t="s">
        <v>239</v>
      </c>
      <c r="W43" s="104">
        <v>0</v>
      </c>
      <c r="X43" s="102">
        <v>0</v>
      </c>
      <c r="Y43" s="102">
        <v>0</v>
      </c>
      <c r="Z43" s="103" t="s">
        <v>239</v>
      </c>
      <c r="AA43" s="102">
        <v>0</v>
      </c>
      <c r="AB43" s="102">
        <v>0</v>
      </c>
      <c r="AC43" s="103" t="s">
        <v>239</v>
      </c>
      <c r="AD43" s="104">
        <v>0</v>
      </c>
      <c r="AE43" s="91"/>
      <c r="AF43" s="91"/>
      <c r="AG43" s="91"/>
    </row>
    <row r="44" spans="1:33">
      <c r="A44" s="100"/>
      <c r="B44" s="101" t="s">
        <v>243</v>
      </c>
      <c r="C44" s="102">
        <v>5.89</v>
      </c>
      <c r="D44" s="102">
        <v>5.25</v>
      </c>
      <c r="E44" s="103">
        <v>-10.97</v>
      </c>
      <c r="F44" s="102">
        <v>12.26</v>
      </c>
      <c r="G44" s="102">
        <v>26.92</v>
      </c>
      <c r="H44" s="103">
        <v>119.53</v>
      </c>
      <c r="I44" s="104">
        <v>0.28000000000000003</v>
      </c>
      <c r="J44" s="102">
        <v>0</v>
      </c>
      <c r="K44" s="102">
        <v>1</v>
      </c>
      <c r="L44" s="103" t="s">
        <v>239</v>
      </c>
      <c r="M44" s="102">
        <v>4</v>
      </c>
      <c r="N44" s="102">
        <v>5</v>
      </c>
      <c r="O44" s="103">
        <v>25</v>
      </c>
      <c r="P44" s="104">
        <v>0.01</v>
      </c>
      <c r="Q44" s="102">
        <v>117023</v>
      </c>
      <c r="R44" s="102">
        <v>57019</v>
      </c>
      <c r="S44" s="103">
        <v>-51.28</v>
      </c>
      <c r="T44" s="102">
        <v>428053</v>
      </c>
      <c r="U44" s="102">
        <v>288238</v>
      </c>
      <c r="V44" s="103">
        <v>-32.659999999999997</v>
      </c>
      <c r="W44" s="104">
        <v>0.32</v>
      </c>
      <c r="X44" s="102">
        <v>394.63</v>
      </c>
      <c r="Y44" s="102">
        <v>314.24</v>
      </c>
      <c r="Z44" s="103">
        <v>-20.37</v>
      </c>
      <c r="AA44" s="102">
        <v>4566.47</v>
      </c>
      <c r="AB44" s="102">
        <v>1672.08</v>
      </c>
      <c r="AC44" s="103">
        <v>-63.38</v>
      </c>
      <c r="AD44" s="104">
        <v>0.05</v>
      </c>
      <c r="AE44" s="91"/>
      <c r="AF44" s="91"/>
      <c r="AG44" s="91"/>
    </row>
    <row r="45" spans="1:33">
      <c r="A45" s="100"/>
      <c r="B45" s="105"/>
      <c r="C45" s="106"/>
      <c r="D45" s="106"/>
      <c r="E45" s="107"/>
      <c r="F45" s="106"/>
      <c r="G45" s="106"/>
      <c r="H45" s="107"/>
      <c r="I45" s="108"/>
      <c r="J45" s="106"/>
      <c r="K45" s="106"/>
      <c r="L45" s="107"/>
      <c r="M45" s="106"/>
      <c r="N45" s="106"/>
      <c r="O45" s="107"/>
      <c r="P45" s="108"/>
      <c r="Q45" s="106"/>
      <c r="R45" s="106"/>
      <c r="S45" s="107"/>
      <c r="T45" s="106"/>
      <c r="U45" s="106"/>
      <c r="V45" s="107"/>
      <c r="W45" s="108"/>
      <c r="X45" s="106"/>
      <c r="Y45" s="106"/>
      <c r="Z45" s="107"/>
      <c r="AA45" s="106"/>
      <c r="AB45" s="106"/>
      <c r="AC45" s="107"/>
      <c r="AD45" s="108"/>
      <c r="AE45" s="91"/>
      <c r="AF45" s="91"/>
      <c r="AG45" s="91"/>
    </row>
    <row r="46" spans="1:33">
      <c r="A46" s="95">
        <v>7</v>
      </c>
      <c r="B46" s="96" t="s">
        <v>189</v>
      </c>
      <c r="C46" s="97">
        <v>350.49</v>
      </c>
      <c r="D46" s="97">
        <v>461.08</v>
      </c>
      <c r="E46" s="98">
        <v>31.55</v>
      </c>
      <c r="F46" s="97">
        <v>2797.63</v>
      </c>
      <c r="G46" s="97">
        <v>3682.01</v>
      </c>
      <c r="H46" s="98">
        <v>31.61</v>
      </c>
      <c r="I46" s="99">
        <v>0.99</v>
      </c>
      <c r="J46" s="97">
        <v>29978</v>
      </c>
      <c r="K46" s="97">
        <v>32527</v>
      </c>
      <c r="L46" s="98">
        <v>8.5</v>
      </c>
      <c r="M46" s="97">
        <v>178210</v>
      </c>
      <c r="N46" s="97">
        <v>186714</v>
      </c>
      <c r="O46" s="98">
        <v>4.7699999999999996</v>
      </c>
      <c r="P46" s="99">
        <v>0.65</v>
      </c>
      <c r="Q46" s="97">
        <v>46640</v>
      </c>
      <c r="R46" s="97">
        <v>99492</v>
      </c>
      <c r="S46" s="98">
        <v>113.32</v>
      </c>
      <c r="T46" s="97">
        <v>4037900</v>
      </c>
      <c r="U46" s="97">
        <v>5960059</v>
      </c>
      <c r="V46" s="98">
        <v>47.6</v>
      </c>
      <c r="W46" s="99">
        <v>2.23</v>
      </c>
      <c r="X46" s="97">
        <v>5919.81</v>
      </c>
      <c r="Y46" s="97">
        <v>9529.32</v>
      </c>
      <c r="Z46" s="98">
        <v>60.97</v>
      </c>
      <c r="AA46" s="97">
        <v>140439.89000000001</v>
      </c>
      <c r="AB46" s="97">
        <v>171842.54</v>
      </c>
      <c r="AC46" s="98">
        <v>22.36</v>
      </c>
      <c r="AD46" s="99">
        <v>2.36</v>
      </c>
      <c r="AE46" s="94"/>
      <c r="AF46" s="94"/>
      <c r="AG46" s="94"/>
    </row>
    <row r="47" spans="1:33">
      <c r="A47" s="100"/>
      <c r="B47" s="101" t="s">
        <v>238</v>
      </c>
      <c r="C47" s="102">
        <v>42.49</v>
      </c>
      <c r="D47" s="102">
        <v>18.98</v>
      </c>
      <c r="E47" s="103">
        <v>-55.33</v>
      </c>
      <c r="F47" s="102">
        <v>402.8</v>
      </c>
      <c r="G47" s="102">
        <v>206.41</v>
      </c>
      <c r="H47" s="103">
        <v>-48.76</v>
      </c>
      <c r="I47" s="104">
        <v>0.46</v>
      </c>
      <c r="J47" s="102">
        <v>295</v>
      </c>
      <c r="K47" s="102">
        <v>131</v>
      </c>
      <c r="L47" s="103">
        <v>-55.59</v>
      </c>
      <c r="M47" s="102">
        <v>3264</v>
      </c>
      <c r="N47" s="102">
        <v>1522</v>
      </c>
      <c r="O47" s="103">
        <v>-53.37</v>
      </c>
      <c r="P47" s="104">
        <v>0.12</v>
      </c>
      <c r="Q47" s="102">
        <v>0</v>
      </c>
      <c r="R47" s="102">
        <v>0</v>
      </c>
      <c r="S47" s="103" t="s">
        <v>239</v>
      </c>
      <c r="T47" s="102">
        <v>0</v>
      </c>
      <c r="U47" s="102">
        <v>0</v>
      </c>
      <c r="V47" s="103" t="s">
        <v>239</v>
      </c>
      <c r="W47" s="103" t="s">
        <v>239</v>
      </c>
      <c r="X47" s="102">
        <v>48.96</v>
      </c>
      <c r="Y47" s="102">
        <v>28.58</v>
      </c>
      <c r="Z47" s="103">
        <v>-41.64</v>
      </c>
      <c r="AA47" s="102">
        <v>443.64</v>
      </c>
      <c r="AB47" s="102">
        <v>379.11</v>
      </c>
      <c r="AC47" s="103">
        <v>-14.54</v>
      </c>
      <c r="AD47" s="104">
        <v>0.95</v>
      </c>
      <c r="AE47" s="91"/>
      <c r="AF47" s="91"/>
      <c r="AG47" s="91"/>
    </row>
    <row r="48" spans="1:33">
      <c r="A48" s="100"/>
      <c r="B48" s="101" t="s">
        <v>240</v>
      </c>
      <c r="C48" s="102">
        <v>259.83999999999997</v>
      </c>
      <c r="D48" s="102">
        <v>387.74</v>
      </c>
      <c r="E48" s="103">
        <v>49.22</v>
      </c>
      <c r="F48" s="102">
        <v>1334.63</v>
      </c>
      <c r="G48" s="102">
        <v>1636.94</v>
      </c>
      <c r="H48" s="103">
        <v>22.65</v>
      </c>
      <c r="I48" s="104">
        <v>1.65</v>
      </c>
      <c r="J48" s="102">
        <v>29672</v>
      </c>
      <c r="K48" s="102">
        <v>32395</v>
      </c>
      <c r="L48" s="103">
        <v>9.18</v>
      </c>
      <c r="M48" s="102">
        <v>174862</v>
      </c>
      <c r="N48" s="102">
        <v>185157</v>
      </c>
      <c r="O48" s="103">
        <v>5.89</v>
      </c>
      <c r="P48" s="104">
        <v>0.68</v>
      </c>
      <c r="Q48" s="102">
        <v>0</v>
      </c>
      <c r="R48" s="102">
        <v>0</v>
      </c>
      <c r="S48" s="103" t="s">
        <v>239</v>
      </c>
      <c r="T48" s="102">
        <v>0</v>
      </c>
      <c r="U48" s="102">
        <v>0</v>
      </c>
      <c r="V48" s="103" t="s">
        <v>239</v>
      </c>
      <c r="W48" s="103" t="s">
        <v>239</v>
      </c>
      <c r="X48" s="102">
        <v>2799.35</v>
      </c>
      <c r="Y48" s="102">
        <v>4129.22</v>
      </c>
      <c r="Z48" s="103">
        <v>47.51</v>
      </c>
      <c r="AA48" s="102">
        <v>16861.580000000002</v>
      </c>
      <c r="AB48" s="102">
        <v>16124.01</v>
      </c>
      <c r="AC48" s="103">
        <v>-4.37</v>
      </c>
      <c r="AD48" s="104">
        <v>0.7</v>
      </c>
      <c r="AE48" s="91"/>
      <c r="AF48" s="91"/>
      <c r="AG48" s="91"/>
    </row>
    <row r="49" spans="1:33">
      <c r="A49" s="100"/>
      <c r="B49" s="101" t="s">
        <v>241</v>
      </c>
      <c r="C49" s="102">
        <v>47.42</v>
      </c>
      <c r="D49" s="102">
        <v>51.29</v>
      </c>
      <c r="E49" s="103">
        <v>8.15</v>
      </c>
      <c r="F49" s="102">
        <v>905.86</v>
      </c>
      <c r="G49" s="102">
        <v>1572.93</v>
      </c>
      <c r="H49" s="103">
        <v>73.64</v>
      </c>
      <c r="I49" s="104">
        <v>0.75</v>
      </c>
      <c r="J49" s="102">
        <v>0</v>
      </c>
      <c r="K49" s="102">
        <v>0</v>
      </c>
      <c r="L49" s="103" t="s">
        <v>239</v>
      </c>
      <c r="M49" s="102">
        <v>6</v>
      </c>
      <c r="N49" s="102">
        <v>13</v>
      </c>
      <c r="O49" s="103">
        <v>116.67</v>
      </c>
      <c r="P49" s="104">
        <v>0.67</v>
      </c>
      <c r="Q49" s="102">
        <v>7840</v>
      </c>
      <c r="R49" s="102">
        <v>8123</v>
      </c>
      <c r="S49" s="103">
        <v>3.61</v>
      </c>
      <c r="T49" s="102">
        <v>90222</v>
      </c>
      <c r="U49" s="102">
        <v>50897</v>
      </c>
      <c r="V49" s="103">
        <v>-43.59</v>
      </c>
      <c r="W49" s="104">
        <v>0.03</v>
      </c>
      <c r="X49" s="102">
        <v>1811.19</v>
      </c>
      <c r="Y49" s="102">
        <v>2001.35</v>
      </c>
      <c r="Z49" s="103">
        <v>10.5</v>
      </c>
      <c r="AA49" s="102">
        <v>11798.77</v>
      </c>
      <c r="AB49" s="102">
        <v>12059.45</v>
      </c>
      <c r="AC49" s="103">
        <v>2.21</v>
      </c>
      <c r="AD49" s="104">
        <v>0.74</v>
      </c>
      <c r="AE49" s="91"/>
      <c r="AF49" s="91"/>
      <c r="AG49" s="91"/>
    </row>
    <row r="50" spans="1:33">
      <c r="A50" s="100"/>
      <c r="B50" s="101" t="s">
        <v>242</v>
      </c>
      <c r="C50" s="102">
        <v>0.1</v>
      </c>
      <c r="D50" s="102">
        <v>0.02</v>
      </c>
      <c r="E50" s="103">
        <v>-81.62</v>
      </c>
      <c r="F50" s="102">
        <v>1.67</v>
      </c>
      <c r="G50" s="102">
        <v>0.53</v>
      </c>
      <c r="H50" s="103">
        <v>-68.430000000000007</v>
      </c>
      <c r="I50" s="104">
        <v>0.01</v>
      </c>
      <c r="J50" s="102">
        <v>0</v>
      </c>
      <c r="K50" s="102">
        <v>0</v>
      </c>
      <c r="L50" s="103" t="s">
        <v>239</v>
      </c>
      <c r="M50" s="102">
        <v>2</v>
      </c>
      <c r="N50" s="102">
        <v>4</v>
      </c>
      <c r="O50" s="103">
        <v>100</v>
      </c>
      <c r="P50" s="104">
        <v>0.06</v>
      </c>
      <c r="Q50" s="102">
        <v>100</v>
      </c>
      <c r="R50" s="102">
        <v>83</v>
      </c>
      <c r="S50" s="103">
        <v>-17</v>
      </c>
      <c r="T50" s="102">
        <v>1570</v>
      </c>
      <c r="U50" s="102">
        <v>381</v>
      </c>
      <c r="V50" s="103">
        <v>-75.73</v>
      </c>
      <c r="W50" s="104">
        <v>0.01</v>
      </c>
      <c r="X50" s="102">
        <v>31.91</v>
      </c>
      <c r="Y50" s="102">
        <v>33.69</v>
      </c>
      <c r="Z50" s="103">
        <v>5.58</v>
      </c>
      <c r="AA50" s="102">
        <v>453.29</v>
      </c>
      <c r="AB50" s="102">
        <v>175.78</v>
      </c>
      <c r="AC50" s="103">
        <v>-61.22</v>
      </c>
      <c r="AD50" s="104">
        <v>0.09</v>
      </c>
      <c r="AE50" s="91"/>
      <c r="AF50" s="91"/>
      <c r="AG50" s="91"/>
    </row>
    <row r="51" spans="1:33">
      <c r="A51" s="100"/>
      <c r="B51" s="101" t="s">
        <v>243</v>
      </c>
      <c r="C51" s="102">
        <v>0.63</v>
      </c>
      <c r="D51" s="102">
        <v>3.05</v>
      </c>
      <c r="E51" s="103">
        <v>384.4</v>
      </c>
      <c r="F51" s="102">
        <v>152.66999999999999</v>
      </c>
      <c r="G51" s="102">
        <v>265.2</v>
      </c>
      <c r="H51" s="103">
        <v>73.7</v>
      </c>
      <c r="I51" s="104">
        <v>2.73</v>
      </c>
      <c r="J51" s="102">
        <v>11</v>
      </c>
      <c r="K51" s="102">
        <v>1</v>
      </c>
      <c r="L51" s="103">
        <v>-90.91</v>
      </c>
      <c r="M51" s="102">
        <v>76</v>
      </c>
      <c r="N51" s="102">
        <v>18</v>
      </c>
      <c r="O51" s="103">
        <v>-76.319999999999993</v>
      </c>
      <c r="P51" s="104">
        <v>0.05</v>
      </c>
      <c r="Q51" s="102">
        <v>38700</v>
      </c>
      <c r="R51" s="102">
        <v>91286</v>
      </c>
      <c r="S51" s="103">
        <v>135.88</v>
      </c>
      <c r="T51" s="102">
        <v>3946108</v>
      </c>
      <c r="U51" s="102">
        <v>5908781</v>
      </c>
      <c r="V51" s="103">
        <v>49.74</v>
      </c>
      <c r="W51" s="104">
        <v>6.61</v>
      </c>
      <c r="X51" s="102">
        <v>1228.4000000000001</v>
      </c>
      <c r="Y51" s="102">
        <v>3336.48</v>
      </c>
      <c r="Z51" s="103">
        <v>171.61</v>
      </c>
      <c r="AA51" s="102">
        <v>110882.61</v>
      </c>
      <c r="AB51" s="102">
        <v>143104.18</v>
      </c>
      <c r="AC51" s="103">
        <v>29.06</v>
      </c>
      <c r="AD51" s="104">
        <v>4.5999999999999996</v>
      </c>
      <c r="AE51" s="91"/>
      <c r="AF51" s="91"/>
      <c r="AG51" s="91"/>
    </row>
    <row r="52" spans="1:33">
      <c r="A52" s="100"/>
      <c r="B52" s="105"/>
      <c r="C52" s="106"/>
      <c r="D52" s="106"/>
      <c r="E52" s="107"/>
      <c r="F52" s="106"/>
      <c r="G52" s="106"/>
      <c r="H52" s="107"/>
      <c r="I52" s="108"/>
      <c r="J52" s="106"/>
      <c r="K52" s="106"/>
      <c r="L52" s="107"/>
      <c r="M52" s="106"/>
      <c r="N52" s="106"/>
      <c r="O52" s="107"/>
      <c r="P52" s="108"/>
      <c r="Q52" s="106"/>
      <c r="R52" s="106"/>
      <c r="S52" s="107"/>
      <c r="T52" s="106"/>
      <c r="U52" s="106"/>
      <c r="V52" s="107"/>
      <c r="W52" s="108"/>
      <c r="X52" s="106"/>
      <c r="Y52" s="106"/>
      <c r="Z52" s="107"/>
      <c r="AA52" s="106"/>
      <c r="AB52" s="106"/>
      <c r="AC52" s="107"/>
      <c r="AD52" s="108"/>
      <c r="AE52" s="91"/>
      <c r="AF52" s="91"/>
      <c r="AG52" s="91"/>
    </row>
    <row r="53" spans="1:33">
      <c r="A53" s="95">
        <v>8</v>
      </c>
      <c r="B53" s="96" t="s">
        <v>197</v>
      </c>
      <c r="C53" s="97">
        <v>104.21</v>
      </c>
      <c r="D53" s="97">
        <v>157.38</v>
      </c>
      <c r="E53" s="98">
        <v>51.02</v>
      </c>
      <c r="F53" s="97">
        <v>480.57</v>
      </c>
      <c r="G53" s="97">
        <v>543.69000000000005</v>
      </c>
      <c r="H53" s="98">
        <v>13.13</v>
      </c>
      <c r="I53" s="99">
        <v>0.15</v>
      </c>
      <c r="J53" s="97">
        <v>11824</v>
      </c>
      <c r="K53" s="97">
        <v>11443</v>
      </c>
      <c r="L53" s="98">
        <v>-3.22</v>
      </c>
      <c r="M53" s="97">
        <v>65548</v>
      </c>
      <c r="N53" s="97">
        <v>56596</v>
      </c>
      <c r="O53" s="98">
        <v>-13.66</v>
      </c>
      <c r="P53" s="99">
        <v>0.2</v>
      </c>
      <c r="Q53" s="97">
        <v>44928</v>
      </c>
      <c r="R53" s="97">
        <v>47738</v>
      </c>
      <c r="S53" s="98">
        <v>6.25</v>
      </c>
      <c r="T53" s="97">
        <v>350559</v>
      </c>
      <c r="U53" s="97">
        <v>273949</v>
      </c>
      <c r="V53" s="98">
        <v>-21.85</v>
      </c>
      <c r="W53" s="99">
        <v>0.1</v>
      </c>
      <c r="X53" s="97">
        <v>4025.85</v>
      </c>
      <c r="Y53" s="97">
        <v>2714.74</v>
      </c>
      <c r="Z53" s="98">
        <v>-32.57</v>
      </c>
      <c r="AA53" s="97">
        <v>17760.37</v>
      </c>
      <c r="AB53" s="97">
        <v>11512.73</v>
      </c>
      <c r="AC53" s="98">
        <v>-35.18</v>
      </c>
      <c r="AD53" s="99">
        <v>0.16</v>
      </c>
      <c r="AE53" s="94"/>
      <c r="AF53" s="94"/>
      <c r="AG53" s="94"/>
    </row>
    <row r="54" spans="1:33">
      <c r="A54" s="100"/>
      <c r="B54" s="101" t="s">
        <v>238</v>
      </c>
      <c r="C54" s="102">
        <v>3.98</v>
      </c>
      <c r="D54" s="102">
        <v>1.29</v>
      </c>
      <c r="E54" s="103">
        <v>-67.540000000000006</v>
      </c>
      <c r="F54" s="102">
        <v>29.7</v>
      </c>
      <c r="G54" s="102">
        <v>16.8</v>
      </c>
      <c r="H54" s="103">
        <v>-43.43</v>
      </c>
      <c r="I54" s="104">
        <v>0.04</v>
      </c>
      <c r="J54" s="102">
        <v>2009</v>
      </c>
      <c r="K54" s="102">
        <v>527</v>
      </c>
      <c r="L54" s="103">
        <v>-73.77</v>
      </c>
      <c r="M54" s="102">
        <v>6722</v>
      </c>
      <c r="N54" s="102">
        <v>3829</v>
      </c>
      <c r="O54" s="103">
        <v>-43.04</v>
      </c>
      <c r="P54" s="104">
        <v>0.3</v>
      </c>
      <c r="Q54" s="102">
        <v>0</v>
      </c>
      <c r="R54" s="102">
        <v>0</v>
      </c>
      <c r="S54" s="103" t="s">
        <v>239</v>
      </c>
      <c r="T54" s="102">
        <v>0</v>
      </c>
      <c r="U54" s="102">
        <v>0</v>
      </c>
      <c r="V54" s="103" t="s">
        <v>239</v>
      </c>
      <c r="W54" s="103" t="s">
        <v>239</v>
      </c>
      <c r="X54" s="102">
        <v>6.34</v>
      </c>
      <c r="Y54" s="102">
        <v>2.62</v>
      </c>
      <c r="Z54" s="103">
        <v>-58.7</v>
      </c>
      <c r="AA54" s="102">
        <v>43.12</v>
      </c>
      <c r="AB54" s="102">
        <v>34.090000000000003</v>
      </c>
      <c r="AC54" s="103">
        <v>-20.94</v>
      </c>
      <c r="AD54" s="104">
        <v>0.09</v>
      </c>
      <c r="AE54" s="91"/>
      <c r="AF54" s="91"/>
      <c r="AG54" s="91"/>
    </row>
    <row r="55" spans="1:33">
      <c r="A55" s="100"/>
      <c r="B55" s="101" t="s">
        <v>240</v>
      </c>
      <c r="C55" s="102">
        <v>91.53</v>
      </c>
      <c r="D55" s="102">
        <v>151.71</v>
      </c>
      <c r="E55" s="103">
        <v>65.75</v>
      </c>
      <c r="F55" s="102">
        <v>416.8</v>
      </c>
      <c r="G55" s="102">
        <v>500.45</v>
      </c>
      <c r="H55" s="103">
        <v>20.07</v>
      </c>
      <c r="I55" s="104">
        <v>0.5</v>
      </c>
      <c r="J55" s="102">
        <v>9809</v>
      </c>
      <c r="K55" s="102">
        <v>10916</v>
      </c>
      <c r="L55" s="103">
        <v>11.29</v>
      </c>
      <c r="M55" s="102">
        <v>58816</v>
      </c>
      <c r="N55" s="102">
        <v>52764</v>
      </c>
      <c r="O55" s="103">
        <v>-10.29</v>
      </c>
      <c r="P55" s="104">
        <v>0.19</v>
      </c>
      <c r="Q55" s="102">
        <v>0</v>
      </c>
      <c r="R55" s="102">
        <v>0</v>
      </c>
      <c r="S55" s="103" t="s">
        <v>239</v>
      </c>
      <c r="T55" s="102">
        <v>0</v>
      </c>
      <c r="U55" s="102">
        <v>0</v>
      </c>
      <c r="V55" s="103" t="s">
        <v>239</v>
      </c>
      <c r="W55" s="103" t="s">
        <v>239</v>
      </c>
      <c r="X55" s="102">
        <v>1599.26</v>
      </c>
      <c r="Y55" s="102">
        <v>2349.14</v>
      </c>
      <c r="Z55" s="103">
        <v>46.89</v>
      </c>
      <c r="AA55" s="102">
        <v>11766.31</v>
      </c>
      <c r="AB55" s="102">
        <v>9824.52</v>
      </c>
      <c r="AC55" s="103">
        <v>-16.5</v>
      </c>
      <c r="AD55" s="104">
        <v>0.43</v>
      </c>
      <c r="AE55" s="91"/>
      <c r="AF55" s="91"/>
      <c r="AG55" s="91"/>
    </row>
    <row r="56" spans="1:33">
      <c r="A56" s="100"/>
      <c r="B56" s="101" t="s">
        <v>241</v>
      </c>
      <c r="C56" s="102">
        <v>2.74</v>
      </c>
      <c r="D56" s="102">
        <v>4.17</v>
      </c>
      <c r="E56" s="103">
        <v>52.4</v>
      </c>
      <c r="F56" s="102">
        <v>26.9</v>
      </c>
      <c r="G56" s="102">
        <v>25.4</v>
      </c>
      <c r="H56" s="103">
        <v>-5.57</v>
      </c>
      <c r="I56" s="104">
        <v>0.01</v>
      </c>
      <c r="J56" s="102">
        <v>3</v>
      </c>
      <c r="K56" s="102">
        <v>0</v>
      </c>
      <c r="L56" s="103">
        <v>-100</v>
      </c>
      <c r="M56" s="102">
        <v>0</v>
      </c>
      <c r="N56" s="102">
        <v>0</v>
      </c>
      <c r="O56" s="103" t="s">
        <v>239</v>
      </c>
      <c r="P56" s="104">
        <v>0</v>
      </c>
      <c r="Q56" s="102">
        <v>37013</v>
      </c>
      <c r="R56" s="102">
        <v>46859</v>
      </c>
      <c r="S56" s="103">
        <v>26.6</v>
      </c>
      <c r="T56" s="102">
        <v>314436</v>
      </c>
      <c r="U56" s="102">
        <v>268501</v>
      </c>
      <c r="V56" s="103">
        <v>-14.61</v>
      </c>
      <c r="W56" s="104">
        <v>0.16</v>
      </c>
      <c r="X56" s="102">
        <v>181.74</v>
      </c>
      <c r="Y56" s="102">
        <v>233.67</v>
      </c>
      <c r="Z56" s="103">
        <v>28.57</v>
      </c>
      <c r="AA56" s="102">
        <v>1531.24</v>
      </c>
      <c r="AB56" s="102">
        <v>1123.44</v>
      </c>
      <c r="AC56" s="103">
        <v>-26.63</v>
      </c>
      <c r="AD56" s="104">
        <v>7.0000000000000007E-2</v>
      </c>
      <c r="AE56" s="91"/>
      <c r="AF56" s="91"/>
      <c r="AG56" s="91"/>
    </row>
    <row r="57" spans="1:33">
      <c r="A57" s="100"/>
      <c r="B57" s="101" t="s">
        <v>242</v>
      </c>
      <c r="C57" s="102">
        <v>0</v>
      </c>
      <c r="D57" s="102">
        <v>0</v>
      </c>
      <c r="E57" s="103" t="s">
        <v>239</v>
      </c>
      <c r="F57" s="102">
        <v>0</v>
      </c>
      <c r="G57" s="102">
        <v>0</v>
      </c>
      <c r="H57" s="103" t="s">
        <v>239</v>
      </c>
      <c r="I57" s="104">
        <v>0</v>
      </c>
      <c r="J57" s="102">
        <v>0</v>
      </c>
      <c r="K57" s="102">
        <v>0</v>
      </c>
      <c r="L57" s="103" t="s">
        <v>239</v>
      </c>
      <c r="M57" s="102">
        <v>0</v>
      </c>
      <c r="N57" s="102">
        <v>0</v>
      </c>
      <c r="O57" s="103" t="s">
        <v>239</v>
      </c>
      <c r="P57" s="104">
        <v>0</v>
      </c>
      <c r="Q57" s="102">
        <v>0</v>
      </c>
      <c r="R57" s="102">
        <v>0</v>
      </c>
      <c r="S57" s="103" t="s">
        <v>239</v>
      </c>
      <c r="T57" s="102">
        <v>0</v>
      </c>
      <c r="U57" s="102">
        <v>0</v>
      </c>
      <c r="V57" s="103" t="s">
        <v>239</v>
      </c>
      <c r="W57" s="104">
        <v>0</v>
      </c>
      <c r="X57" s="102">
        <v>0</v>
      </c>
      <c r="Y57" s="102">
        <v>0</v>
      </c>
      <c r="Z57" s="103" t="s">
        <v>239</v>
      </c>
      <c r="AA57" s="102">
        <v>0</v>
      </c>
      <c r="AB57" s="102">
        <v>0</v>
      </c>
      <c r="AC57" s="103" t="s">
        <v>239</v>
      </c>
      <c r="AD57" s="104">
        <v>0</v>
      </c>
      <c r="AE57" s="91"/>
      <c r="AF57" s="91"/>
      <c r="AG57" s="91"/>
    </row>
    <row r="58" spans="1:33">
      <c r="A58" s="100"/>
      <c r="B58" s="101" t="s">
        <v>243</v>
      </c>
      <c r="C58" s="102">
        <v>5.96</v>
      </c>
      <c r="D58" s="102">
        <v>0.2</v>
      </c>
      <c r="E58" s="103">
        <v>-96.62</v>
      </c>
      <c r="F58" s="102">
        <v>7.17</v>
      </c>
      <c r="G58" s="102">
        <v>1.03</v>
      </c>
      <c r="H58" s="103">
        <v>-85.61</v>
      </c>
      <c r="I58" s="104">
        <v>0.01</v>
      </c>
      <c r="J58" s="102">
        <v>3</v>
      </c>
      <c r="K58" s="102">
        <v>0</v>
      </c>
      <c r="L58" s="103">
        <v>-100</v>
      </c>
      <c r="M58" s="102">
        <v>10</v>
      </c>
      <c r="N58" s="102">
        <v>3</v>
      </c>
      <c r="O58" s="103">
        <v>-70</v>
      </c>
      <c r="P58" s="104">
        <v>0.01</v>
      </c>
      <c r="Q58" s="102">
        <v>7915</v>
      </c>
      <c r="R58" s="102">
        <v>879</v>
      </c>
      <c r="S58" s="103">
        <v>-88.89</v>
      </c>
      <c r="T58" s="102">
        <v>36123</v>
      </c>
      <c r="U58" s="102">
        <v>5448</v>
      </c>
      <c r="V58" s="103">
        <v>-84.92</v>
      </c>
      <c r="W58" s="104">
        <v>0.01</v>
      </c>
      <c r="X58" s="102">
        <v>2238.5</v>
      </c>
      <c r="Y58" s="102">
        <v>129.31</v>
      </c>
      <c r="Z58" s="103">
        <v>-94.22</v>
      </c>
      <c r="AA58" s="102">
        <v>4419.7</v>
      </c>
      <c r="AB58" s="102">
        <v>530.67999999999995</v>
      </c>
      <c r="AC58" s="103">
        <v>-87.99</v>
      </c>
      <c r="AD58" s="104">
        <v>0.02</v>
      </c>
      <c r="AE58" s="91"/>
      <c r="AF58" s="91"/>
      <c r="AG58" s="91"/>
    </row>
    <row r="59" spans="1:33">
      <c r="A59" s="100"/>
      <c r="B59" s="105"/>
      <c r="C59" s="106"/>
      <c r="D59" s="106"/>
      <c r="E59" s="107"/>
      <c r="F59" s="106"/>
      <c r="G59" s="106"/>
      <c r="H59" s="107"/>
      <c r="I59" s="108"/>
      <c r="J59" s="106"/>
      <c r="K59" s="106"/>
      <c r="L59" s="107"/>
      <c r="M59" s="106"/>
      <c r="N59" s="106"/>
      <c r="O59" s="107"/>
      <c r="P59" s="108"/>
      <c r="Q59" s="106"/>
      <c r="R59" s="106"/>
      <c r="S59" s="107"/>
      <c r="T59" s="106"/>
      <c r="U59" s="106"/>
      <c r="V59" s="107"/>
      <c r="W59" s="108"/>
      <c r="X59" s="106"/>
      <c r="Y59" s="106"/>
      <c r="Z59" s="107"/>
      <c r="AA59" s="106"/>
      <c r="AB59" s="106"/>
      <c r="AC59" s="107"/>
      <c r="AD59" s="108"/>
      <c r="AE59" s="91"/>
      <c r="AF59" s="91"/>
      <c r="AG59" s="91"/>
    </row>
    <row r="60" spans="1:33">
      <c r="A60" s="95">
        <v>9</v>
      </c>
      <c r="B60" s="96" t="s">
        <v>202</v>
      </c>
      <c r="C60" s="97">
        <v>160.75</v>
      </c>
      <c r="D60" s="97">
        <v>0</v>
      </c>
      <c r="E60" s="98">
        <v>-100</v>
      </c>
      <c r="F60" s="97">
        <v>1002.89</v>
      </c>
      <c r="G60" s="97">
        <v>435.65</v>
      </c>
      <c r="H60" s="98">
        <v>-56.56</v>
      </c>
      <c r="I60" s="99">
        <v>0.12</v>
      </c>
      <c r="J60" s="97">
        <v>20583</v>
      </c>
      <c r="K60" s="97">
        <v>0</v>
      </c>
      <c r="L60" s="98">
        <v>-100</v>
      </c>
      <c r="M60" s="97">
        <v>127809</v>
      </c>
      <c r="N60" s="97">
        <v>61374</v>
      </c>
      <c r="O60" s="98">
        <v>-51.98</v>
      </c>
      <c r="P60" s="99">
        <v>0.22</v>
      </c>
      <c r="Q60" s="97">
        <v>10200</v>
      </c>
      <c r="R60" s="97">
        <v>0</v>
      </c>
      <c r="S60" s="98">
        <v>-100</v>
      </c>
      <c r="T60" s="97">
        <v>1102071</v>
      </c>
      <c r="U60" s="97">
        <v>144394</v>
      </c>
      <c r="V60" s="98">
        <v>-86.9</v>
      </c>
      <c r="W60" s="99">
        <v>0.05</v>
      </c>
      <c r="X60" s="97">
        <v>5803.03</v>
      </c>
      <c r="Y60" s="97">
        <v>0</v>
      </c>
      <c r="Z60" s="98">
        <v>-100</v>
      </c>
      <c r="AA60" s="97">
        <v>66061.11</v>
      </c>
      <c r="AB60" s="97">
        <v>52819.22</v>
      </c>
      <c r="AC60" s="98">
        <v>-20.04</v>
      </c>
      <c r="AD60" s="99">
        <v>0.73</v>
      </c>
      <c r="AE60" s="94"/>
      <c r="AF60" s="94"/>
      <c r="AG60" s="94"/>
    </row>
    <row r="61" spans="1:33">
      <c r="A61" s="100"/>
      <c r="B61" s="101" t="s">
        <v>238</v>
      </c>
      <c r="C61" s="102">
        <v>18.010000000000002</v>
      </c>
      <c r="D61" s="102">
        <v>0</v>
      </c>
      <c r="E61" s="98">
        <v>-100</v>
      </c>
      <c r="F61" s="102">
        <v>142.6</v>
      </c>
      <c r="G61" s="102">
        <v>53.75</v>
      </c>
      <c r="H61" s="98">
        <v>-62.31</v>
      </c>
      <c r="I61" s="104">
        <v>0.12</v>
      </c>
      <c r="J61" s="102">
        <v>182</v>
      </c>
      <c r="K61" s="102">
        <v>0</v>
      </c>
      <c r="L61" s="98">
        <v>-100</v>
      </c>
      <c r="M61" s="102">
        <v>1373</v>
      </c>
      <c r="N61" s="102">
        <v>629</v>
      </c>
      <c r="O61" s="98">
        <v>-54.19</v>
      </c>
      <c r="P61" s="104">
        <v>0.05</v>
      </c>
      <c r="Q61" s="102">
        <v>0</v>
      </c>
      <c r="R61" s="102">
        <v>0</v>
      </c>
      <c r="S61" s="98" t="s">
        <v>239</v>
      </c>
      <c r="T61" s="102">
        <v>0</v>
      </c>
      <c r="U61" s="102">
        <v>0</v>
      </c>
      <c r="V61" s="98" t="s">
        <v>239</v>
      </c>
      <c r="W61" s="103" t="s">
        <v>239</v>
      </c>
      <c r="X61" s="102">
        <v>3.21</v>
      </c>
      <c r="Y61" s="102">
        <v>0</v>
      </c>
      <c r="Z61" s="98">
        <v>-100</v>
      </c>
      <c r="AA61" s="102">
        <v>20.52</v>
      </c>
      <c r="AB61" s="102">
        <v>50.66</v>
      </c>
      <c r="AC61" s="98">
        <v>146.86000000000001</v>
      </c>
      <c r="AD61" s="104">
        <v>0.13</v>
      </c>
      <c r="AE61" s="91"/>
      <c r="AF61" s="91"/>
      <c r="AG61" s="91"/>
    </row>
    <row r="62" spans="1:33">
      <c r="A62" s="100"/>
      <c r="B62" s="101" t="s">
        <v>240</v>
      </c>
      <c r="C62" s="102">
        <v>135.44</v>
      </c>
      <c r="D62" s="102">
        <v>0</v>
      </c>
      <c r="E62" s="98">
        <v>-100</v>
      </c>
      <c r="F62" s="102">
        <v>709.26</v>
      </c>
      <c r="G62" s="102">
        <v>336.08</v>
      </c>
      <c r="H62" s="98">
        <v>-52.62</v>
      </c>
      <c r="I62" s="104">
        <v>0.34</v>
      </c>
      <c r="J62" s="102">
        <v>20401</v>
      </c>
      <c r="K62" s="102">
        <v>0</v>
      </c>
      <c r="L62" s="98">
        <v>-100</v>
      </c>
      <c r="M62" s="102">
        <v>126424</v>
      </c>
      <c r="N62" s="102">
        <v>60717</v>
      </c>
      <c r="O62" s="98">
        <v>-51.97</v>
      </c>
      <c r="P62" s="104">
        <v>0.22</v>
      </c>
      <c r="Q62" s="102">
        <v>0</v>
      </c>
      <c r="R62" s="102">
        <v>0</v>
      </c>
      <c r="S62" s="98" t="s">
        <v>239</v>
      </c>
      <c r="T62" s="102">
        <v>0</v>
      </c>
      <c r="U62" s="102">
        <v>0</v>
      </c>
      <c r="V62" s="98" t="s">
        <v>239</v>
      </c>
      <c r="W62" s="103" t="s">
        <v>239</v>
      </c>
      <c r="X62" s="102">
        <v>1852.07</v>
      </c>
      <c r="Y62" s="102">
        <v>0</v>
      </c>
      <c r="Z62" s="98">
        <v>-100</v>
      </c>
      <c r="AA62" s="102">
        <v>12795.6</v>
      </c>
      <c r="AB62" s="102">
        <v>5298.22</v>
      </c>
      <c r="AC62" s="98">
        <v>-58.59</v>
      </c>
      <c r="AD62" s="104">
        <v>0.23</v>
      </c>
      <c r="AE62" s="91"/>
      <c r="AF62" s="91"/>
      <c r="AG62" s="91"/>
    </row>
    <row r="63" spans="1:33">
      <c r="A63" s="100"/>
      <c r="B63" s="101" t="s">
        <v>241</v>
      </c>
      <c r="C63" s="102">
        <v>0.02</v>
      </c>
      <c r="D63" s="102">
        <v>0</v>
      </c>
      <c r="E63" s="98">
        <v>-100</v>
      </c>
      <c r="F63" s="102">
        <v>0.57999999999999996</v>
      </c>
      <c r="G63" s="102">
        <v>0.21</v>
      </c>
      <c r="H63" s="98">
        <v>-63.45</v>
      </c>
      <c r="I63" s="104">
        <v>0</v>
      </c>
      <c r="J63" s="102">
        <v>0</v>
      </c>
      <c r="K63" s="102">
        <v>0</v>
      </c>
      <c r="L63" s="98" t="s">
        <v>239</v>
      </c>
      <c r="M63" s="102">
        <v>0</v>
      </c>
      <c r="N63" s="102">
        <v>0</v>
      </c>
      <c r="O63" s="98" t="s">
        <v>239</v>
      </c>
      <c r="P63" s="104">
        <v>0</v>
      </c>
      <c r="Q63" s="102">
        <v>25</v>
      </c>
      <c r="R63" s="102">
        <v>0</v>
      </c>
      <c r="S63" s="98">
        <v>-100</v>
      </c>
      <c r="T63" s="102">
        <v>3393</v>
      </c>
      <c r="U63" s="102">
        <v>933</v>
      </c>
      <c r="V63" s="98">
        <v>-72.5</v>
      </c>
      <c r="W63" s="104">
        <v>0</v>
      </c>
      <c r="X63" s="102">
        <v>2.0499999999999998</v>
      </c>
      <c r="Y63" s="102">
        <v>0</v>
      </c>
      <c r="Z63" s="98">
        <v>-100</v>
      </c>
      <c r="AA63" s="102">
        <v>51.57</v>
      </c>
      <c r="AB63" s="102">
        <v>17.62</v>
      </c>
      <c r="AC63" s="98">
        <v>-65.83</v>
      </c>
      <c r="AD63" s="104">
        <v>0</v>
      </c>
      <c r="AE63" s="91"/>
      <c r="AF63" s="91"/>
      <c r="AG63" s="91"/>
    </row>
    <row r="64" spans="1:33">
      <c r="A64" s="100"/>
      <c r="B64" s="101" t="s">
        <v>242</v>
      </c>
      <c r="C64" s="102">
        <v>4.71</v>
      </c>
      <c r="D64" s="102">
        <v>0</v>
      </c>
      <c r="E64" s="98">
        <v>-100</v>
      </c>
      <c r="F64" s="102">
        <v>48.51</v>
      </c>
      <c r="G64" s="102">
        <v>14.07</v>
      </c>
      <c r="H64" s="98">
        <v>-71</v>
      </c>
      <c r="I64" s="104">
        <v>0.26</v>
      </c>
      <c r="J64" s="102">
        <v>0</v>
      </c>
      <c r="K64" s="102">
        <v>0</v>
      </c>
      <c r="L64" s="98" t="s">
        <v>239</v>
      </c>
      <c r="M64" s="102">
        <v>12</v>
      </c>
      <c r="N64" s="102">
        <v>28</v>
      </c>
      <c r="O64" s="98">
        <v>133.33000000000001</v>
      </c>
      <c r="P64" s="104">
        <v>0.43</v>
      </c>
      <c r="Q64" s="102">
        <v>102</v>
      </c>
      <c r="R64" s="102">
        <v>0</v>
      </c>
      <c r="S64" s="98">
        <v>-100</v>
      </c>
      <c r="T64" s="102">
        <v>85757</v>
      </c>
      <c r="U64" s="102">
        <v>59444</v>
      </c>
      <c r="V64" s="98">
        <v>-30.68</v>
      </c>
      <c r="W64" s="104">
        <v>1.1599999999999999</v>
      </c>
      <c r="X64" s="102">
        <v>0.01</v>
      </c>
      <c r="Y64" s="102">
        <v>0</v>
      </c>
      <c r="Z64" s="98">
        <v>-100</v>
      </c>
      <c r="AA64" s="102">
        <v>7436.48</v>
      </c>
      <c r="AB64" s="102">
        <v>11903.54</v>
      </c>
      <c r="AC64" s="98">
        <v>60.07</v>
      </c>
      <c r="AD64" s="104">
        <v>5.76</v>
      </c>
      <c r="AE64" s="91"/>
      <c r="AF64" s="91"/>
      <c r="AG64" s="91"/>
    </row>
    <row r="65" spans="1:33">
      <c r="A65" s="100"/>
      <c r="B65" s="101" t="s">
        <v>243</v>
      </c>
      <c r="C65" s="102">
        <v>2.57</v>
      </c>
      <c r="D65" s="102">
        <v>0</v>
      </c>
      <c r="E65" s="98">
        <v>-100</v>
      </c>
      <c r="F65" s="102">
        <v>101.94</v>
      </c>
      <c r="G65" s="102">
        <v>31.54</v>
      </c>
      <c r="H65" s="98">
        <v>-69.06</v>
      </c>
      <c r="I65" s="104">
        <v>0.33</v>
      </c>
      <c r="J65" s="102">
        <v>0</v>
      </c>
      <c r="K65" s="102">
        <v>0</v>
      </c>
      <c r="L65" s="98" t="s">
        <v>239</v>
      </c>
      <c r="M65" s="102">
        <v>0</v>
      </c>
      <c r="N65" s="102">
        <v>0</v>
      </c>
      <c r="O65" s="98" t="s">
        <v>239</v>
      </c>
      <c r="P65" s="104">
        <v>0</v>
      </c>
      <c r="Q65" s="102">
        <v>10073</v>
      </c>
      <c r="R65" s="102">
        <v>0</v>
      </c>
      <c r="S65" s="98">
        <v>-100</v>
      </c>
      <c r="T65" s="102">
        <v>1012921</v>
      </c>
      <c r="U65" s="102">
        <v>84017</v>
      </c>
      <c r="V65" s="98">
        <v>-91.71</v>
      </c>
      <c r="W65" s="104">
        <v>0.09</v>
      </c>
      <c r="X65" s="102">
        <v>3945.69</v>
      </c>
      <c r="Y65" s="102">
        <v>0</v>
      </c>
      <c r="Z65" s="98">
        <v>-100</v>
      </c>
      <c r="AA65" s="102">
        <v>45756.93</v>
      </c>
      <c r="AB65" s="102">
        <v>35549.18</v>
      </c>
      <c r="AC65" s="98">
        <v>-22.31</v>
      </c>
      <c r="AD65" s="104">
        <v>1.1399999999999999</v>
      </c>
      <c r="AE65" s="91"/>
      <c r="AF65" s="91"/>
      <c r="AG65" s="91"/>
    </row>
    <row r="66" spans="1:33">
      <c r="A66" s="100"/>
      <c r="B66" s="105"/>
      <c r="C66" s="106"/>
      <c r="D66" s="106"/>
      <c r="E66" s="107"/>
      <c r="F66" s="106"/>
      <c r="G66" s="106"/>
      <c r="H66" s="107"/>
      <c r="I66" s="108"/>
      <c r="J66" s="106"/>
      <c r="K66" s="106"/>
      <c r="L66" s="107"/>
      <c r="M66" s="106"/>
      <c r="N66" s="106"/>
      <c r="O66" s="107"/>
      <c r="P66" s="108"/>
      <c r="Q66" s="106"/>
      <c r="R66" s="106"/>
      <c r="S66" s="107"/>
      <c r="T66" s="106"/>
      <c r="U66" s="106"/>
      <c r="V66" s="107"/>
      <c r="W66" s="108"/>
      <c r="X66" s="106"/>
      <c r="Y66" s="106"/>
      <c r="Z66" s="107"/>
      <c r="AA66" s="106"/>
      <c r="AB66" s="106"/>
      <c r="AC66" s="107"/>
      <c r="AD66" s="108"/>
      <c r="AE66" s="91"/>
      <c r="AF66" s="91"/>
      <c r="AG66" s="91"/>
    </row>
    <row r="67" spans="1:33">
      <c r="A67" s="95">
        <v>10</v>
      </c>
      <c r="B67" s="96" t="s">
        <v>196</v>
      </c>
      <c r="C67" s="97">
        <v>102.57</v>
      </c>
      <c r="D67" s="97">
        <v>142.85</v>
      </c>
      <c r="E67" s="98">
        <v>39.28</v>
      </c>
      <c r="F67" s="97">
        <v>456.97</v>
      </c>
      <c r="G67" s="97">
        <v>698.9</v>
      </c>
      <c r="H67" s="98">
        <v>52.94</v>
      </c>
      <c r="I67" s="99">
        <v>0.19</v>
      </c>
      <c r="J67" s="97">
        <v>7829</v>
      </c>
      <c r="K67" s="97">
        <v>8219</v>
      </c>
      <c r="L67" s="98">
        <v>4.9800000000000004</v>
      </c>
      <c r="M67" s="97">
        <v>39093</v>
      </c>
      <c r="N67" s="97">
        <v>42469</v>
      </c>
      <c r="O67" s="98">
        <v>8.64</v>
      </c>
      <c r="P67" s="99">
        <v>0.15</v>
      </c>
      <c r="Q67" s="97">
        <v>31627</v>
      </c>
      <c r="R67" s="97">
        <v>5465</v>
      </c>
      <c r="S67" s="98">
        <v>-82.72</v>
      </c>
      <c r="T67" s="97">
        <v>109755</v>
      </c>
      <c r="U67" s="97">
        <v>107610</v>
      </c>
      <c r="V67" s="98">
        <v>-1.95</v>
      </c>
      <c r="W67" s="99">
        <v>0.04</v>
      </c>
      <c r="X67" s="97">
        <v>3179.86</v>
      </c>
      <c r="Y67" s="97">
        <v>2411.25</v>
      </c>
      <c r="Z67" s="98">
        <v>-24.17</v>
      </c>
      <c r="AA67" s="97">
        <v>25187.54</v>
      </c>
      <c r="AB67" s="97">
        <v>30756.74</v>
      </c>
      <c r="AC67" s="98">
        <v>22.11</v>
      </c>
      <c r="AD67" s="99">
        <v>0.42</v>
      </c>
      <c r="AE67" s="94"/>
      <c r="AF67" s="94"/>
      <c r="AG67" s="94"/>
    </row>
    <row r="68" spans="1:33">
      <c r="A68" s="100"/>
      <c r="B68" s="101" t="s">
        <v>238</v>
      </c>
      <c r="C68" s="102">
        <v>0.96</v>
      </c>
      <c r="D68" s="102">
        <v>0.67</v>
      </c>
      <c r="E68" s="103">
        <v>-30.14</v>
      </c>
      <c r="F68" s="102">
        <v>4.79</v>
      </c>
      <c r="G68" s="102">
        <v>7.56</v>
      </c>
      <c r="H68" s="103">
        <v>57.83</v>
      </c>
      <c r="I68" s="104">
        <v>0.02</v>
      </c>
      <c r="J68" s="102">
        <v>42</v>
      </c>
      <c r="K68" s="102">
        <v>23</v>
      </c>
      <c r="L68" s="103">
        <v>-45.24</v>
      </c>
      <c r="M68" s="102">
        <v>187</v>
      </c>
      <c r="N68" s="102">
        <v>199</v>
      </c>
      <c r="O68" s="103">
        <v>6.42</v>
      </c>
      <c r="P68" s="104">
        <v>0.02</v>
      </c>
      <c r="Q68" s="102">
        <v>0</v>
      </c>
      <c r="R68" s="102">
        <v>0</v>
      </c>
      <c r="S68" s="103" t="s">
        <v>239</v>
      </c>
      <c r="T68" s="102">
        <v>0</v>
      </c>
      <c r="U68" s="102">
        <v>0</v>
      </c>
      <c r="V68" s="103" t="s">
        <v>239</v>
      </c>
      <c r="W68" s="103" t="s">
        <v>239</v>
      </c>
      <c r="X68" s="102">
        <v>0.25</v>
      </c>
      <c r="Y68" s="102">
        <v>0.74</v>
      </c>
      <c r="Z68" s="103">
        <v>194.99</v>
      </c>
      <c r="AA68" s="102">
        <v>2.73</v>
      </c>
      <c r="AB68" s="102">
        <v>4.96</v>
      </c>
      <c r="AC68" s="103">
        <v>81.8</v>
      </c>
      <c r="AD68" s="104">
        <v>0.01</v>
      </c>
      <c r="AE68" s="91"/>
      <c r="AF68" s="91"/>
      <c r="AG68" s="91"/>
    </row>
    <row r="69" spans="1:33">
      <c r="A69" s="100"/>
      <c r="B69" s="101" t="s">
        <v>240</v>
      </c>
      <c r="C69" s="102">
        <v>86.06</v>
      </c>
      <c r="D69" s="102">
        <v>123.18</v>
      </c>
      <c r="E69" s="103">
        <v>43.14</v>
      </c>
      <c r="F69" s="102">
        <v>315.02</v>
      </c>
      <c r="G69" s="102">
        <v>382.68</v>
      </c>
      <c r="H69" s="103">
        <v>21.48</v>
      </c>
      <c r="I69" s="104">
        <v>0.38</v>
      </c>
      <c r="J69" s="102">
        <v>7779</v>
      </c>
      <c r="K69" s="102">
        <v>8187</v>
      </c>
      <c r="L69" s="103">
        <v>5.24</v>
      </c>
      <c r="M69" s="102">
        <v>38878</v>
      </c>
      <c r="N69" s="102">
        <v>42228</v>
      </c>
      <c r="O69" s="103">
        <v>8.6199999999999992</v>
      </c>
      <c r="P69" s="104">
        <v>0.16</v>
      </c>
      <c r="Q69" s="102">
        <v>0</v>
      </c>
      <c r="R69" s="102">
        <v>0</v>
      </c>
      <c r="S69" s="103" t="s">
        <v>239</v>
      </c>
      <c r="T69" s="102">
        <v>0</v>
      </c>
      <c r="U69" s="102">
        <v>0</v>
      </c>
      <c r="V69" s="103" t="s">
        <v>239</v>
      </c>
      <c r="W69" s="103" t="s">
        <v>239</v>
      </c>
      <c r="X69" s="102">
        <v>772.16</v>
      </c>
      <c r="Y69" s="102">
        <v>1232.19</v>
      </c>
      <c r="Z69" s="103">
        <v>59.58</v>
      </c>
      <c r="AA69" s="102">
        <v>3005.47</v>
      </c>
      <c r="AB69" s="102">
        <v>3913.71</v>
      </c>
      <c r="AC69" s="103">
        <v>30.22</v>
      </c>
      <c r="AD69" s="104">
        <v>0.17</v>
      </c>
      <c r="AE69" s="91"/>
      <c r="AF69" s="91"/>
      <c r="AG69" s="91"/>
    </row>
    <row r="70" spans="1:33">
      <c r="A70" s="100"/>
      <c r="B70" s="101" t="s">
        <v>241</v>
      </c>
      <c r="C70" s="102">
        <v>1.84</v>
      </c>
      <c r="D70" s="102">
        <v>1.46</v>
      </c>
      <c r="E70" s="103">
        <v>-20.96</v>
      </c>
      <c r="F70" s="102">
        <v>22.24</v>
      </c>
      <c r="G70" s="102">
        <v>15.27</v>
      </c>
      <c r="H70" s="103">
        <v>-31.34</v>
      </c>
      <c r="I70" s="104">
        <v>0.01</v>
      </c>
      <c r="J70" s="102">
        <v>0</v>
      </c>
      <c r="K70" s="102">
        <v>0</v>
      </c>
      <c r="L70" s="103" t="s">
        <v>239</v>
      </c>
      <c r="M70" s="102">
        <v>0</v>
      </c>
      <c r="N70" s="102">
        <v>3</v>
      </c>
      <c r="O70" s="103" t="s">
        <v>239</v>
      </c>
      <c r="P70" s="104">
        <v>0.15</v>
      </c>
      <c r="Q70" s="102">
        <v>873</v>
      </c>
      <c r="R70" s="102">
        <v>351</v>
      </c>
      <c r="S70" s="103">
        <v>-59.79</v>
      </c>
      <c r="T70" s="102">
        <v>8723</v>
      </c>
      <c r="U70" s="102">
        <v>4418</v>
      </c>
      <c r="V70" s="103">
        <v>-49.35</v>
      </c>
      <c r="W70" s="104">
        <v>0</v>
      </c>
      <c r="X70" s="102">
        <v>90.49</v>
      </c>
      <c r="Y70" s="102">
        <v>55.4</v>
      </c>
      <c r="Z70" s="103">
        <v>-38.78</v>
      </c>
      <c r="AA70" s="102">
        <v>1020.93</v>
      </c>
      <c r="AB70" s="102">
        <v>619.11</v>
      </c>
      <c r="AC70" s="103">
        <v>-39.36</v>
      </c>
      <c r="AD70" s="104">
        <v>0.04</v>
      </c>
      <c r="AE70" s="91"/>
      <c r="AF70" s="91"/>
      <c r="AG70" s="91"/>
    </row>
    <row r="71" spans="1:33">
      <c r="A71" s="100"/>
      <c r="B71" s="101" t="s">
        <v>242</v>
      </c>
      <c r="C71" s="102">
        <v>0</v>
      </c>
      <c r="D71" s="102">
        <v>0</v>
      </c>
      <c r="E71" s="103" t="s">
        <v>239</v>
      </c>
      <c r="F71" s="102">
        <v>0</v>
      </c>
      <c r="G71" s="102">
        <v>0</v>
      </c>
      <c r="H71" s="103" t="s">
        <v>239</v>
      </c>
      <c r="I71" s="104">
        <v>0</v>
      </c>
      <c r="J71" s="102">
        <v>0</v>
      </c>
      <c r="K71" s="102">
        <v>0</v>
      </c>
      <c r="L71" s="103" t="s">
        <v>239</v>
      </c>
      <c r="M71" s="102">
        <v>0</v>
      </c>
      <c r="N71" s="102">
        <v>0</v>
      </c>
      <c r="O71" s="103" t="s">
        <v>239</v>
      </c>
      <c r="P71" s="104">
        <v>0</v>
      </c>
      <c r="Q71" s="102">
        <v>0</v>
      </c>
      <c r="R71" s="102">
        <v>0</v>
      </c>
      <c r="S71" s="103" t="s">
        <v>239</v>
      </c>
      <c r="T71" s="102">
        <v>0</v>
      </c>
      <c r="U71" s="102">
        <v>0</v>
      </c>
      <c r="V71" s="103" t="s">
        <v>239</v>
      </c>
      <c r="W71" s="104">
        <v>0</v>
      </c>
      <c r="X71" s="102">
        <v>0</v>
      </c>
      <c r="Y71" s="102">
        <v>0</v>
      </c>
      <c r="Z71" s="103" t="s">
        <v>239</v>
      </c>
      <c r="AA71" s="102">
        <v>0</v>
      </c>
      <c r="AB71" s="102">
        <v>0</v>
      </c>
      <c r="AC71" s="103" t="s">
        <v>239</v>
      </c>
      <c r="AD71" s="104">
        <v>0</v>
      </c>
      <c r="AE71" s="91"/>
      <c r="AF71" s="91"/>
      <c r="AG71" s="91"/>
    </row>
    <row r="72" spans="1:33">
      <c r="A72" s="100"/>
      <c r="B72" s="101" t="s">
        <v>243</v>
      </c>
      <c r="C72" s="102">
        <v>13.71</v>
      </c>
      <c r="D72" s="102">
        <v>17.54</v>
      </c>
      <c r="E72" s="103">
        <v>27.98</v>
      </c>
      <c r="F72" s="102">
        <v>114.92</v>
      </c>
      <c r="G72" s="102">
        <v>293.39</v>
      </c>
      <c r="H72" s="103">
        <v>155.30000000000001</v>
      </c>
      <c r="I72" s="104">
        <v>3.02</v>
      </c>
      <c r="J72" s="102">
        <v>8</v>
      </c>
      <c r="K72" s="102">
        <v>9</v>
      </c>
      <c r="L72" s="103">
        <v>12.5</v>
      </c>
      <c r="M72" s="102">
        <v>28</v>
      </c>
      <c r="N72" s="102">
        <v>39</v>
      </c>
      <c r="O72" s="103">
        <v>39.29</v>
      </c>
      <c r="P72" s="104">
        <v>0.12</v>
      </c>
      <c r="Q72" s="102">
        <v>30754</v>
      </c>
      <c r="R72" s="102">
        <v>5114</v>
      </c>
      <c r="S72" s="103">
        <v>-83.37</v>
      </c>
      <c r="T72" s="102">
        <v>101032</v>
      </c>
      <c r="U72" s="102">
        <v>103192</v>
      </c>
      <c r="V72" s="103">
        <v>2.14</v>
      </c>
      <c r="W72" s="104">
        <v>0.12</v>
      </c>
      <c r="X72" s="102">
        <v>2316.96</v>
      </c>
      <c r="Y72" s="102">
        <v>1122.9100000000001</v>
      </c>
      <c r="Z72" s="103">
        <v>-51.54</v>
      </c>
      <c r="AA72" s="102">
        <v>21158.400000000001</v>
      </c>
      <c r="AB72" s="102">
        <v>26218.959999999999</v>
      </c>
      <c r="AC72" s="103">
        <v>23.92</v>
      </c>
      <c r="AD72" s="104">
        <v>0.84</v>
      </c>
      <c r="AE72" s="91"/>
      <c r="AF72" s="91"/>
      <c r="AG72" s="91"/>
    </row>
    <row r="73" spans="1:33">
      <c r="A73" s="100"/>
      <c r="B73" s="105"/>
      <c r="C73" s="106"/>
      <c r="D73" s="106"/>
      <c r="E73" s="107"/>
      <c r="F73" s="106"/>
      <c r="G73" s="106"/>
      <c r="H73" s="107"/>
      <c r="I73" s="108"/>
      <c r="J73" s="106"/>
      <c r="K73" s="106"/>
      <c r="L73" s="107"/>
      <c r="M73" s="106"/>
      <c r="N73" s="106"/>
      <c r="O73" s="107"/>
      <c r="P73" s="108"/>
      <c r="Q73" s="106"/>
      <c r="R73" s="106"/>
      <c r="S73" s="107"/>
      <c r="T73" s="106"/>
      <c r="U73" s="106"/>
      <c r="V73" s="107"/>
      <c r="W73" s="108"/>
      <c r="X73" s="106"/>
      <c r="Y73" s="106"/>
      <c r="Z73" s="107"/>
      <c r="AA73" s="106"/>
      <c r="AB73" s="106"/>
      <c r="AC73" s="107"/>
      <c r="AD73" s="108"/>
      <c r="AE73" s="91"/>
      <c r="AF73" s="91"/>
      <c r="AG73" s="91"/>
    </row>
    <row r="74" spans="1:33">
      <c r="A74" s="95">
        <v>11</v>
      </c>
      <c r="B74" s="96" t="s">
        <v>179</v>
      </c>
      <c r="C74" s="97">
        <v>3164.35</v>
      </c>
      <c r="D74" s="97">
        <v>5805.1</v>
      </c>
      <c r="E74" s="98">
        <v>83.45</v>
      </c>
      <c r="F74" s="97">
        <v>24301.07</v>
      </c>
      <c r="G74" s="97">
        <v>28876.54</v>
      </c>
      <c r="H74" s="98">
        <v>18.829999999999998</v>
      </c>
      <c r="I74" s="99">
        <v>7.79</v>
      </c>
      <c r="J74" s="97">
        <v>126878</v>
      </c>
      <c r="K74" s="97">
        <v>170191</v>
      </c>
      <c r="L74" s="98">
        <v>34.14</v>
      </c>
      <c r="M74" s="97">
        <v>915336</v>
      </c>
      <c r="N74" s="97">
        <v>993398</v>
      </c>
      <c r="O74" s="98">
        <v>8.5299999999999994</v>
      </c>
      <c r="P74" s="99">
        <v>3.48</v>
      </c>
      <c r="Q74" s="97">
        <v>7862916</v>
      </c>
      <c r="R74" s="97">
        <v>10035652</v>
      </c>
      <c r="S74" s="98">
        <v>27.63</v>
      </c>
      <c r="T74" s="97">
        <v>53176782</v>
      </c>
      <c r="U74" s="97">
        <v>67292907</v>
      </c>
      <c r="V74" s="98">
        <v>26.55</v>
      </c>
      <c r="W74" s="99">
        <v>25.21</v>
      </c>
      <c r="X74" s="97">
        <v>91351.61</v>
      </c>
      <c r="Y74" s="97">
        <v>171997.28</v>
      </c>
      <c r="Z74" s="98">
        <v>88.28</v>
      </c>
      <c r="AA74" s="97">
        <v>717759.03</v>
      </c>
      <c r="AB74" s="97">
        <v>1051978.77</v>
      </c>
      <c r="AC74" s="98">
        <v>46.56</v>
      </c>
      <c r="AD74" s="99">
        <v>14.45</v>
      </c>
      <c r="AE74" s="94"/>
      <c r="AF74" s="94"/>
      <c r="AG74" s="94"/>
    </row>
    <row r="75" spans="1:33">
      <c r="A75" s="100"/>
      <c r="B75" s="101" t="s">
        <v>238</v>
      </c>
      <c r="C75" s="102">
        <v>494.59</v>
      </c>
      <c r="D75" s="102">
        <v>460.58</v>
      </c>
      <c r="E75" s="103">
        <v>-6.88</v>
      </c>
      <c r="F75" s="102">
        <v>3958.97</v>
      </c>
      <c r="G75" s="102">
        <v>4048.6</v>
      </c>
      <c r="H75" s="103">
        <v>2.2599999999999998</v>
      </c>
      <c r="I75" s="104">
        <v>8.98</v>
      </c>
      <c r="J75" s="102">
        <v>6419</v>
      </c>
      <c r="K75" s="102">
        <v>5712</v>
      </c>
      <c r="L75" s="103">
        <v>-11.01</v>
      </c>
      <c r="M75" s="102">
        <v>47406</v>
      </c>
      <c r="N75" s="102">
        <v>45054</v>
      </c>
      <c r="O75" s="103">
        <v>-4.96</v>
      </c>
      <c r="P75" s="104">
        <v>3.51</v>
      </c>
      <c r="Q75" s="102">
        <v>0</v>
      </c>
      <c r="R75" s="102">
        <v>0</v>
      </c>
      <c r="S75" s="103" t="s">
        <v>239</v>
      </c>
      <c r="T75" s="102">
        <v>0</v>
      </c>
      <c r="U75" s="102">
        <v>0</v>
      </c>
      <c r="V75" s="103" t="s">
        <v>239</v>
      </c>
      <c r="W75" s="103" t="s">
        <v>239</v>
      </c>
      <c r="X75" s="102">
        <v>254.64</v>
      </c>
      <c r="Y75" s="102">
        <v>433.13</v>
      </c>
      <c r="Z75" s="103">
        <v>70.099999999999994</v>
      </c>
      <c r="AA75" s="102">
        <v>1624.34</v>
      </c>
      <c r="AB75" s="102">
        <v>2385.14</v>
      </c>
      <c r="AC75" s="103">
        <v>46.84</v>
      </c>
      <c r="AD75" s="104">
        <v>5.99</v>
      </c>
      <c r="AE75" s="91"/>
      <c r="AF75" s="91"/>
      <c r="AG75" s="91"/>
    </row>
    <row r="76" spans="1:33">
      <c r="A76" s="100"/>
      <c r="B76" s="101" t="s">
        <v>240</v>
      </c>
      <c r="C76" s="102">
        <v>1133.3900000000001</v>
      </c>
      <c r="D76" s="102">
        <v>2528.59</v>
      </c>
      <c r="E76" s="103">
        <v>123.1</v>
      </c>
      <c r="F76" s="102">
        <v>7752</v>
      </c>
      <c r="G76" s="102">
        <v>10515.59</v>
      </c>
      <c r="H76" s="103">
        <v>35.65</v>
      </c>
      <c r="I76" s="104">
        <v>10.57</v>
      </c>
      <c r="J76" s="102">
        <v>120401</v>
      </c>
      <c r="K76" s="102">
        <v>164305</v>
      </c>
      <c r="L76" s="103">
        <v>36.46</v>
      </c>
      <c r="M76" s="102">
        <v>867696</v>
      </c>
      <c r="N76" s="102">
        <v>947664</v>
      </c>
      <c r="O76" s="103">
        <v>9.2200000000000006</v>
      </c>
      <c r="P76" s="104">
        <v>3.49</v>
      </c>
      <c r="Q76" s="102">
        <v>0</v>
      </c>
      <c r="R76" s="102">
        <v>0</v>
      </c>
      <c r="S76" s="103" t="s">
        <v>239</v>
      </c>
      <c r="T76" s="102">
        <v>0</v>
      </c>
      <c r="U76" s="102">
        <v>0</v>
      </c>
      <c r="V76" s="103" t="s">
        <v>239</v>
      </c>
      <c r="W76" s="103" t="s">
        <v>239</v>
      </c>
      <c r="X76" s="102">
        <v>23515.64</v>
      </c>
      <c r="Y76" s="102">
        <v>50275.66</v>
      </c>
      <c r="Z76" s="103">
        <v>113.8</v>
      </c>
      <c r="AA76" s="102">
        <v>220738.08</v>
      </c>
      <c r="AB76" s="102">
        <v>243610.26</v>
      </c>
      <c r="AC76" s="103">
        <v>10.36</v>
      </c>
      <c r="AD76" s="104">
        <v>10.59</v>
      </c>
      <c r="AE76" s="91"/>
      <c r="AF76" s="91"/>
      <c r="AG76" s="91"/>
    </row>
    <row r="77" spans="1:33">
      <c r="A77" s="100"/>
      <c r="B77" s="101" t="s">
        <v>241</v>
      </c>
      <c r="C77" s="102">
        <v>1500.5</v>
      </c>
      <c r="D77" s="102">
        <v>2749.78</v>
      </c>
      <c r="E77" s="103">
        <v>83.26</v>
      </c>
      <c r="F77" s="102">
        <v>12213.96</v>
      </c>
      <c r="G77" s="102">
        <v>13775.71</v>
      </c>
      <c r="H77" s="103">
        <v>12.79</v>
      </c>
      <c r="I77" s="104">
        <v>6.53</v>
      </c>
      <c r="J77" s="102">
        <v>42</v>
      </c>
      <c r="K77" s="102">
        <v>90</v>
      </c>
      <c r="L77" s="103">
        <v>114.29</v>
      </c>
      <c r="M77" s="102">
        <v>169</v>
      </c>
      <c r="N77" s="102">
        <v>272</v>
      </c>
      <c r="O77" s="103">
        <v>60.95</v>
      </c>
      <c r="P77" s="104">
        <v>14.04</v>
      </c>
      <c r="Q77" s="102">
        <v>7495974</v>
      </c>
      <c r="R77" s="102">
        <v>9399465</v>
      </c>
      <c r="S77" s="103">
        <v>25.39</v>
      </c>
      <c r="T77" s="102">
        <v>47207138</v>
      </c>
      <c r="U77" s="102">
        <v>62545469</v>
      </c>
      <c r="V77" s="103">
        <v>32.49</v>
      </c>
      <c r="W77" s="104">
        <v>36.29</v>
      </c>
      <c r="X77" s="102">
        <v>57576.480000000003</v>
      </c>
      <c r="Y77" s="102">
        <v>80457.47</v>
      </c>
      <c r="Z77" s="103">
        <v>39.74</v>
      </c>
      <c r="AA77" s="102">
        <v>396738.67</v>
      </c>
      <c r="AB77" s="102">
        <v>561605.26</v>
      </c>
      <c r="AC77" s="103">
        <v>41.56</v>
      </c>
      <c r="AD77" s="104">
        <v>34.58</v>
      </c>
      <c r="AE77" s="91"/>
      <c r="AF77" s="91"/>
      <c r="AG77" s="91"/>
    </row>
    <row r="78" spans="1:33">
      <c r="A78" s="100"/>
      <c r="B78" s="101" t="s">
        <v>242</v>
      </c>
      <c r="C78" s="102">
        <v>0</v>
      </c>
      <c r="D78" s="102">
        <v>0</v>
      </c>
      <c r="E78" s="103" t="s">
        <v>239</v>
      </c>
      <c r="F78" s="102">
        <v>0</v>
      </c>
      <c r="G78" s="102">
        <v>0</v>
      </c>
      <c r="H78" s="103" t="s">
        <v>239</v>
      </c>
      <c r="I78" s="104">
        <v>0</v>
      </c>
      <c r="J78" s="102">
        <v>0</v>
      </c>
      <c r="K78" s="102">
        <v>0</v>
      </c>
      <c r="L78" s="103" t="s">
        <v>239</v>
      </c>
      <c r="M78" s="102">
        <v>0</v>
      </c>
      <c r="N78" s="102">
        <v>0</v>
      </c>
      <c r="O78" s="103" t="s">
        <v>239</v>
      </c>
      <c r="P78" s="104">
        <v>0</v>
      </c>
      <c r="Q78" s="102">
        <v>0</v>
      </c>
      <c r="R78" s="102">
        <v>0</v>
      </c>
      <c r="S78" s="103" t="s">
        <v>239</v>
      </c>
      <c r="T78" s="102">
        <v>0</v>
      </c>
      <c r="U78" s="102">
        <v>0</v>
      </c>
      <c r="V78" s="103" t="s">
        <v>239</v>
      </c>
      <c r="W78" s="104">
        <v>0</v>
      </c>
      <c r="X78" s="102">
        <v>0</v>
      </c>
      <c r="Y78" s="102">
        <v>0</v>
      </c>
      <c r="Z78" s="103" t="s">
        <v>239</v>
      </c>
      <c r="AA78" s="102">
        <v>0</v>
      </c>
      <c r="AB78" s="102">
        <v>0</v>
      </c>
      <c r="AC78" s="103" t="s">
        <v>239</v>
      </c>
      <c r="AD78" s="104">
        <v>0</v>
      </c>
      <c r="AE78" s="91"/>
      <c r="AF78" s="91"/>
      <c r="AG78" s="91"/>
    </row>
    <row r="79" spans="1:33">
      <c r="A79" s="100"/>
      <c r="B79" s="101" t="s">
        <v>243</v>
      </c>
      <c r="C79" s="102">
        <v>35.86</v>
      </c>
      <c r="D79" s="102">
        <v>66.150000000000006</v>
      </c>
      <c r="E79" s="103">
        <v>84.44</v>
      </c>
      <c r="F79" s="102">
        <v>376.15</v>
      </c>
      <c r="G79" s="102">
        <v>536.64</v>
      </c>
      <c r="H79" s="103">
        <v>42.67</v>
      </c>
      <c r="I79" s="104">
        <v>5.53</v>
      </c>
      <c r="J79" s="102">
        <v>16</v>
      </c>
      <c r="K79" s="102">
        <v>84</v>
      </c>
      <c r="L79" s="103">
        <v>425</v>
      </c>
      <c r="M79" s="102">
        <v>65</v>
      </c>
      <c r="N79" s="102">
        <v>408</v>
      </c>
      <c r="O79" s="103">
        <v>527.69000000000005</v>
      </c>
      <c r="P79" s="104">
        <v>1.2</v>
      </c>
      <c r="Q79" s="102">
        <v>366942</v>
      </c>
      <c r="R79" s="102">
        <v>636187</v>
      </c>
      <c r="S79" s="103">
        <v>73.38</v>
      </c>
      <c r="T79" s="102">
        <v>5969644</v>
      </c>
      <c r="U79" s="102">
        <v>4747438</v>
      </c>
      <c r="V79" s="103">
        <v>-20.47</v>
      </c>
      <c r="W79" s="104">
        <v>5.31</v>
      </c>
      <c r="X79" s="102">
        <v>10004.85</v>
      </c>
      <c r="Y79" s="102">
        <v>40831.019999999997</v>
      </c>
      <c r="Z79" s="103">
        <v>308.11</v>
      </c>
      <c r="AA79" s="102">
        <v>98657.94</v>
      </c>
      <c r="AB79" s="102">
        <v>244378.11</v>
      </c>
      <c r="AC79" s="103">
        <v>147.69999999999999</v>
      </c>
      <c r="AD79" s="104">
        <v>7.86</v>
      </c>
      <c r="AE79" s="91"/>
      <c r="AF79" s="91"/>
      <c r="AG79" s="91"/>
    </row>
    <row r="80" spans="1:33">
      <c r="A80" s="100"/>
      <c r="B80" s="105"/>
      <c r="C80" s="106"/>
      <c r="D80" s="106"/>
      <c r="E80" s="107"/>
      <c r="F80" s="106"/>
      <c r="G80" s="106"/>
      <c r="H80" s="107"/>
      <c r="I80" s="108"/>
      <c r="J80" s="106"/>
      <c r="K80" s="106"/>
      <c r="L80" s="107"/>
      <c r="M80" s="106"/>
      <c r="N80" s="106"/>
      <c r="O80" s="107"/>
      <c r="P80" s="108"/>
      <c r="Q80" s="106"/>
      <c r="R80" s="106"/>
      <c r="S80" s="107"/>
      <c r="T80" s="106"/>
      <c r="U80" s="106"/>
      <c r="V80" s="107"/>
      <c r="W80" s="108"/>
      <c r="X80" s="106"/>
      <c r="Y80" s="106"/>
      <c r="Z80" s="107"/>
      <c r="AA80" s="106"/>
      <c r="AB80" s="106"/>
      <c r="AC80" s="107"/>
      <c r="AD80" s="108"/>
      <c r="AE80" s="91"/>
      <c r="AF80" s="91"/>
      <c r="AG80" s="91"/>
    </row>
    <row r="81" spans="1:33">
      <c r="A81" s="95">
        <v>12</v>
      </c>
      <c r="B81" s="96" t="s">
        <v>180</v>
      </c>
      <c r="C81" s="97">
        <v>2190.75</v>
      </c>
      <c r="D81" s="97">
        <v>2864.86</v>
      </c>
      <c r="E81" s="98">
        <v>30.77</v>
      </c>
      <c r="F81" s="97">
        <v>15035.52</v>
      </c>
      <c r="G81" s="97">
        <v>16921.849999999999</v>
      </c>
      <c r="H81" s="98">
        <v>12.55</v>
      </c>
      <c r="I81" s="99">
        <v>4.57</v>
      </c>
      <c r="J81" s="97">
        <v>88868</v>
      </c>
      <c r="K81" s="97">
        <v>96612</v>
      </c>
      <c r="L81" s="98">
        <v>8.7100000000000009</v>
      </c>
      <c r="M81" s="97">
        <v>653547</v>
      </c>
      <c r="N81" s="97">
        <v>603648</v>
      </c>
      <c r="O81" s="98">
        <v>-7.64</v>
      </c>
      <c r="P81" s="99">
        <v>2.12</v>
      </c>
      <c r="Q81" s="97">
        <v>6643796</v>
      </c>
      <c r="R81" s="97">
        <v>7092544</v>
      </c>
      <c r="S81" s="98">
        <v>6.75</v>
      </c>
      <c r="T81" s="97">
        <v>32455384</v>
      </c>
      <c r="U81" s="97">
        <v>47919033</v>
      </c>
      <c r="V81" s="98">
        <v>47.65</v>
      </c>
      <c r="W81" s="99">
        <v>17.95</v>
      </c>
      <c r="X81" s="97">
        <v>94094.06</v>
      </c>
      <c r="Y81" s="97">
        <v>110053.36</v>
      </c>
      <c r="Z81" s="98">
        <v>16.96</v>
      </c>
      <c r="AA81" s="97">
        <v>773145.72</v>
      </c>
      <c r="AB81" s="97">
        <v>1041391.8</v>
      </c>
      <c r="AC81" s="98">
        <v>34.700000000000003</v>
      </c>
      <c r="AD81" s="99">
        <v>14.3</v>
      </c>
      <c r="AE81" s="94"/>
      <c r="AF81" s="94"/>
      <c r="AG81" s="94"/>
    </row>
    <row r="82" spans="1:33">
      <c r="A82" s="100"/>
      <c r="B82" s="101" t="s">
        <v>238</v>
      </c>
      <c r="C82" s="102">
        <v>366.56</v>
      </c>
      <c r="D82" s="102">
        <v>204.35</v>
      </c>
      <c r="E82" s="103">
        <v>-44.25</v>
      </c>
      <c r="F82" s="102">
        <v>3330.42</v>
      </c>
      <c r="G82" s="102">
        <v>2446.2399999999998</v>
      </c>
      <c r="H82" s="103">
        <v>-26.55</v>
      </c>
      <c r="I82" s="104">
        <v>5.43</v>
      </c>
      <c r="J82" s="102">
        <v>4084</v>
      </c>
      <c r="K82" s="102">
        <v>3151</v>
      </c>
      <c r="L82" s="103">
        <v>-22.85</v>
      </c>
      <c r="M82" s="102">
        <v>34430</v>
      </c>
      <c r="N82" s="102">
        <v>29901</v>
      </c>
      <c r="O82" s="103">
        <v>-13.15</v>
      </c>
      <c r="P82" s="104">
        <v>2.33</v>
      </c>
      <c r="Q82" s="102">
        <v>0</v>
      </c>
      <c r="R82" s="102">
        <v>0</v>
      </c>
      <c r="S82" s="103" t="s">
        <v>239</v>
      </c>
      <c r="T82" s="102">
        <v>0</v>
      </c>
      <c r="U82" s="102">
        <v>0</v>
      </c>
      <c r="V82" s="103" t="s">
        <v>239</v>
      </c>
      <c r="W82" s="103" t="s">
        <v>239</v>
      </c>
      <c r="X82" s="102">
        <v>468.75</v>
      </c>
      <c r="Y82" s="102">
        <v>317.56</v>
      </c>
      <c r="Z82" s="103">
        <v>-32.25</v>
      </c>
      <c r="AA82" s="102">
        <v>4529.32</v>
      </c>
      <c r="AB82" s="102">
        <v>3197.38</v>
      </c>
      <c r="AC82" s="103">
        <v>-29.41</v>
      </c>
      <c r="AD82" s="104">
        <v>8.0299999999999994</v>
      </c>
      <c r="AE82" s="91"/>
      <c r="AF82" s="91"/>
      <c r="AG82" s="91"/>
    </row>
    <row r="83" spans="1:33">
      <c r="A83" s="100"/>
      <c r="B83" s="101" t="s">
        <v>240</v>
      </c>
      <c r="C83" s="102">
        <v>921.06</v>
      </c>
      <c r="D83" s="102">
        <v>1502.42</v>
      </c>
      <c r="E83" s="103">
        <v>63.12</v>
      </c>
      <c r="F83" s="102">
        <v>5965.63</v>
      </c>
      <c r="G83" s="102">
        <v>6492.98</v>
      </c>
      <c r="H83" s="103">
        <v>8.84</v>
      </c>
      <c r="I83" s="104">
        <v>6.53</v>
      </c>
      <c r="J83" s="102">
        <v>84658</v>
      </c>
      <c r="K83" s="102">
        <v>93159</v>
      </c>
      <c r="L83" s="103">
        <v>10.039999999999999</v>
      </c>
      <c r="M83" s="102">
        <v>617855</v>
      </c>
      <c r="N83" s="102">
        <v>571782</v>
      </c>
      <c r="O83" s="103">
        <v>-7.46</v>
      </c>
      <c r="P83" s="104">
        <v>2.1</v>
      </c>
      <c r="Q83" s="102">
        <v>0</v>
      </c>
      <c r="R83" s="102">
        <v>0</v>
      </c>
      <c r="S83" s="103" t="s">
        <v>239</v>
      </c>
      <c r="T83" s="102">
        <v>0</v>
      </c>
      <c r="U83" s="102">
        <v>0</v>
      </c>
      <c r="V83" s="103" t="s">
        <v>239</v>
      </c>
      <c r="W83" s="103" t="s">
        <v>239</v>
      </c>
      <c r="X83" s="102">
        <v>19320.830000000002</v>
      </c>
      <c r="Y83" s="102">
        <v>30703.41</v>
      </c>
      <c r="Z83" s="103">
        <v>58.91</v>
      </c>
      <c r="AA83" s="102">
        <v>192311.18</v>
      </c>
      <c r="AB83" s="102">
        <v>172270.04</v>
      </c>
      <c r="AC83" s="103">
        <v>-10.42</v>
      </c>
      <c r="AD83" s="104">
        <v>7.49</v>
      </c>
      <c r="AE83" s="91"/>
      <c r="AF83" s="91"/>
      <c r="AG83" s="91"/>
    </row>
    <row r="84" spans="1:33">
      <c r="A84" s="100"/>
      <c r="B84" s="101" t="s">
        <v>241</v>
      </c>
      <c r="C84" s="102">
        <v>527.17999999999995</v>
      </c>
      <c r="D84" s="102">
        <v>625.44000000000005</v>
      </c>
      <c r="E84" s="103">
        <v>18.64</v>
      </c>
      <c r="F84" s="102">
        <v>3050.77</v>
      </c>
      <c r="G84" s="102">
        <v>4422.63</v>
      </c>
      <c r="H84" s="103">
        <v>44.97</v>
      </c>
      <c r="I84" s="104">
        <v>2.1</v>
      </c>
      <c r="J84" s="102">
        <v>27</v>
      </c>
      <c r="K84" s="102">
        <v>13</v>
      </c>
      <c r="L84" s="103">
        <v>-51.85</v>
      </c>
      <c r="M84" s="102">
        <v>141</v>
      </c>
      <c r="N84" s="102">
        <v>105</v>
      </c>
      <c r="O84" s="103">
        <v>-25.53</v>
      </c>
      <c r="P84" s="104">
        <v>5.42</v>
      </c>
      <c r="Q84" s="102">
        <v>5078066</v>
      </c>
      <c r="R84" s="102">
        <v>6135872</v>
      </c>
      <c r="S84" s="103">
        <v>20.83</v>
      </c>
      <c r="T84" s="102">
        <v>25001066</v>
      </c>
      <c r="U84" s="102">
        <v>38374734</v>
      </c>
      <c r="V84" s="103">
        <v>53.49</v>
      </c>
      <c r="W84" s="104">
        <v>22.27</v>
      </c>
      <c r="X84" s="102">
        <v>28267.93</v>
      </c>
      <c r="Y84" s="102">
        <v>32457.1</v>
      </c>
      <c r="Z84" s="103">
        <v>14.82</v>
      </c>
      <c r="AA84" s="102">
        <v>190011.82</v>
      </c>
      <c r="AB84" s="102">
        <v>251789</v>
      </c>
      <c r="AC84" s="103">
        <v>32.51</v>
      </c>
      <c r="AD84" s="104">
        <v>15.5</v>
      </c>
      <c r="AE84" s="91"/>
      <c r="AF84" s="91"/>
      <c r="AG84" s="91"/>
    </row>
    <row r="85" spans="1:33">
      <c r="A85" s="100"/>
      <c r="B85" s="101" t="s">
        <v>242</v>
      </c>
      <c r="C85" s="102">
        <v>0</v>
      </c>
      <c r="D85" s="102">
        <v>0</v>
      </c>
      <c r="E85" s="103">
        <v>-100</v>
      </c>
      <c r="F85" s="102">
        <v>0.25</v>
      </c>
      <c r="G85" s="102">
        <v>0</v>
      </c>
      <c r="H85" s="103">
        <v>-99.43</v>
      </c>
      <c r="I85" s="104">
        <v>0</v>
      </c>
      <c r="J85" s="102">
        <v>0</v>
      </c>
      <c r="K85" s="102">
        <v>0</v>
      </c>
      <c r="L85" s="103" t="s">
        <v>239</v>
      </c>
      <c r="M85" s="102">
        <v>0</v>
      </c>
      <c r="N85" s="102">
        <v>0</v>
      </c>
      <c r="O85" s="103" t="s">
        <v>239</v>
      </c>
      <c r="P85" s="104">
        <v>0</v>
      </c>
      <c r="Q85" s="102">
        <v>0</v>
      </c>
      <c r="R85" s="102">
        <v>0</v>
      </c>
      <c r="S85" s="109" t="s">
        <v>239</v>
      </c>
      <c r="T85" s="102">
        <v>163</v>
      </c>
      <c r="U85" s="102">
        <v>0</v>
      </c>
      <c r="V85" s="103">
        <v>-100</v>
      </c>
      <c r="W85" s="104">
        <v>0</v>
      </c>
      <c r="X85" s="102">
        <v>0</v>
      </c>
      <c r="Y85" s="102">
        <v>0</v>
      </c>
      <c r="Z85" s="109" t="s">
        <v>239</v>
      </c>
      <c r="AA85" s="102">
        <v>173.18</v>
      </c>
      <c r="AB85" s="102">
        <v>0</v>
      </c>
      <c r="AC85" s="103">
        <v>-100</v>
      </c>
      <c r="AD85" s="104">
        <v>0</v>
      </c>
      <c r="AE85" s="91"/>
      <c r="AF85" s="91"/>
      <c r="AG85" s="91"/>
    </row>
    <row r="86" spans="1:33">
      <c r="A86" s="100"/>
      <c r="B86" s="101" t="s">
        <v>243</v>
      </c>
      <c r="C86" s="102">
        <v>375.95</v>
      </c>
      <c r="D86" s="102">
        <v>532.66</v>
      </c>
      <c r="E86" s="103">
        <v>41.68</v>
      </c>
      <c r="F86" s="102">
        <v>2688.45</v>
      </c>
      <c r="G86" s="102">
        <v>3560</v>
      </c>
      <c r="H86" s="103">
        <v>32.42</v>
      </c>
      <c r="I86" s="104">
        <v>36.700000000000003</v>
      </c>
      <c r="J86" s="102">
        <v>99</v>
      </c>
      <c r="K86" s="102">
        <v>289</v>
      </c>
      <c r="L86" s="103">
        <v>191.92</v>
      </c>
      <c r="M86" s="102">
        <v>1121</v>
      </c>
      <c r="N86" s="102">
        <v>1860</v>
      </c>
      <c r="O86" s="103">
        <v>65.92</v>
      </c>
      <c r="P86" s="104">
        <v>5.49</v>
      </c>
      <c r="Q86" s="102">
        <v>1565730</v>
      </c>
      <c r="R86" s="102">
        <v>956672</v>
      </c>
      <c r="S86" s="103">
        <v>-38.9</v>
      </c>
      <c r="T86" s="102">
        <v>7454155</v>
      </c>
      <c r="U86" s="102">
        <v>9544299</v>
      </c>
      <c r="V86" s="103">
        <v>28.04</v>
      </c>
      <c r="W86" s="104">
        <v>10.67</v>
      </c>
      <c r="X86" s="102">
        <v>46036.56</v>
      </c>
      <c r="Y86" s="102">
        <v>46575.28</v>
      </c>
      <c r="Z86" s="103">
        <v>1.17</v>
      </c>
      <c r="AA86" s="102">
        <v>386120.23</v>
      </c>
      <c r="AB86" s="102">
        <v>614135.38</v>
      </c>
      <c r="AC86" s="103">
        <v>59.05</v>
      </c>
      <c r="AD86" s="104">
        <v>19.75</v>
      </c>
      <c r="AE86" s="91"/>
      <c r="AF86" s="91"/>
      <c r="AG86" s="91"/>
    </row>
    <row r="87" spans="1:33">
      <c r="A87" s="100"/>
      <c r="B87" s="105"/>
      <c r="C87" s="106"/>
      <c r="D87" s="106"/>
      <c r="E87" s="107"/>
      <c r="F87" s="106"/>
      <c r="G87" s="106"/>
      <c r="H87" s="107"/>
      <c r="I87" s="108"/>
      <c r="J87" s="106"/>
      <c r="K87" s="106"/>
      <c r="L87" s="107"/>
      <c r="M87" s="106"/>
      <c r="N87" s="106"/>
      <c r="O87" s="107"/>
      <c r="P87" s="108"/>
      <c r="Q87" s="106"/>
      <c r="R87" s="106"/>
      <c r="S87" s="107"/>
      <c r="T87" s="106"/>
      <c r="U87" s="106"/>
      <c r="V87" s="107"/>
      <c r="W87" s="108"/>
      <c r="X87" s="106"/>
      <c r="Y87" s="106"/>
      <c r="Z87" s="107"/>
      <c r="AA87" s="106"/>
      <c r="AB87" s="106"/>
      <c r="AC87" s="107"/>
      <c r="AD87" s="108"/>
      <c r="AE87" s="91"/>
      <c r="AF87" s="91"/>
      <c r="AG87" s="91"/>
    </row>
    <row r="88" spans="1:33">
      <c r="A88" s="95">
        <v>13</v>
      </c>
      <c r="B88" s="96" t="s">
        <v>186</v>
      </c>
      <c r="C88" s="97">
        <v>332.06</v>
      </c>
      <c r="D88" s="97">
        <v>328.19</v>
      </c>
      <c r="E88" s="98">
        <v>-1.1599999999999999</v>
      </c>
      <c r="F88" s="97">
        <v>2640.63</v>
      </c>
      <c r="G88" s="97">
        <v>2717.17</v>
      </c>
      <c r="H88" s="98">
        <v>2.9</v>
      </c>
      <c r="I88" s="99">
        <v>0.73</v>
      </c>
      <c r="J88" s="97">
        <v>37493</v>
      </c>
      <c r="K88" s="97">
        <v>37463</v>
      </c>
      <c r="L88" s="98">
        <v>-0.08</v>
      </c>
      <c r="M88" s="97">
        <v>265761</v>
      </c>
      <c r="N88" s="97">
        <v>313273</v>
      </c>
      <c r="O88" s="98">
        <v>17.88</v>
      </c>
      <c r="P88" s="99">
        <v>1.1000000000000001</v>
      </c>
      <c r="Q88" s="97">
        <v>-60864</v>
      </c>
      <c r="R88" s="97">
        <v>1094469</v>
      </c>
      <c r="S88" s="98">
        <v>-1898.22</v>
      </c>
      <c r="T88" s="97">
        <v>5487896</v>
      </c>
      <c r="U88" s="97">
        <v>8613049</v>
      </c>
      <c r="V88" s="98">
        <v>56.95</v>
      </c>
      <c r="W88" s="99">
        <v>3.23</v>
      </c>
      <c r="X88" s="97">
        <v>-39156.28</v>
      </c>
      <c r="Y88" s="97">
        <v>20649.52</v>
      </c>
      <c r="Z88" s="98">
        <v>-152.74</v>
      </c>
      <c r="AA88" s="97">
        <v>183584.48</v>
      </c>
      <c r="AB88" s="97">
        <v>157297.76</v>
      </c>
      <c r="AC88" s="98">
        <v>-14.32</v>
      </c>
      <c r="AD88" s="99">
        <v>2.16</v>
      </c>
      <c r="AE88" s="94"/>
      <c r="AF88" s="94"/>
      <c r="AG88" s="94"/>
    </row>
    <row r="89" spans="1:33">
      <c r="A89" s="100"/>
      <c r="B89" s="101" t="s">
        <v>238</v>
      </c>
      <c r="C89" s="102">
        <v>8.36</v>
      </c>
      <c r="D89" s="102">
        <v>5.18</v>
      </c>
      <c r="E89" s="103">
        <v>-38.04</v>
      </c>
      <c r="F89" s="102">
        <v>92.96</v>
      </c>
      <c r="G89" s="102">
        <v>70.349999999999994</v>
      </c>
      <c r="H89" s="103">
        <v>-24.32</v>
      </c>
      <c r="I89" s="104">
        <v>0.16</v>
      </c>
      <c r="J89" s="102">
        <v>190</v>
      </c>
      <c r="K89" s="102">
        <v>230</v>
      </c>
      <c r="L89" s="103">
        <v>21.05</v>
      </c>
      <c r="M89" s="102">
        <v>2153</v>
      </c>
      <c r="N89" s="102">
        <v>1905</v>
      </c>
      <c r="O89" s="103">
        <v>-11.52</v>
      </c>
      <c r="P89" s="104">
        <v>0.15</v>
      </c>
      <c r="Q89" s="102">
        <v>0</v>
      </c>
      <c r="R89" s="102">
        <v>0</v>
      </c>
      <c r="S89" s="103" t="s">
        <v>239</v>
      </c>
      <c r="T89" s="102">
        <v>0</v>
      </c>
      <c r="U89" s="102">
        <v>0</v>
      </c>
      <c r="V89" s="103" t="s">
        <v>239</v>
      </c>
      <c r="W89" s="103" t="s">
        <v>239</v>
      </c>
      <c r="X89" s="102">
        <v>13.09</v>
      </c>
      <c r="Y89" s="102">
        <v>6.84</v>
      </c>
      <c r="Z89" s="103">
        <v>-47.78</v>
      </c>
      <c r="AA89" s="102">
        <v>151.12</v>
      </c>
      <c r="AB89" s="102">
        <v>121.08</v>
      </c>
      <c r="AC89" s="103">
        <v>-19.88</v>
      </c>
      <c r="AD89" s="104">
        <v>0.3</v>
      </c>
      <c r="AE89" s="91"/>
      <c r="AF89" s="91"/>
      <c r="AG89" s="91"/>
    </row>
    <row r="90" spans="1:33">
      <c r="A90" s="100"/>
      <c r="B90" s="101" t="s">
        <v>240</v>
      </c>
      <c r="C90" s="102">
        <v>214.17</v>
      </c>
      <c r="D90" s="102">
        <v>234.74</v>
      </c>
      <c r="E90" s="103">
        <v>9.6</v>
      </c>
      <c r="F90" s="102">
        <v>1335.78</v>
      </c>
      <c r="G90" s="102">
        <v>1702.26</v>
      </c>
      <c r="H90" s="103">
        <v>27.44</v>
      </c>
      <c r="I90" s="104">
        <v>1.71</v>
      </c>
      <c r="J90" s="102">
        <v>37261</v>
      </c>
      <c r="K90" s="102">
        <v>37214</v>
      </c>
      <c r="L90" s="103">
        <v>-0.13</v>
      </c>
      <c r="M90" s="102">
        <v>263318</v>
      </c>
      <c r="N90" s="102">
        <v>311209</v>
      </c>
      <c r="O90" s="103">
        <v>18.190000000000001</v>
      </c>
      <c r="P90" s="104">
        <v>1.1399999999999999</v>
      </c>
      <c r="Q90" s="102">
        <v>0</v>
      </c>
      <c r="R90" s="102">
        <v>0</v>
      </c>
      <c r="S90" s="103" t="s">
        <v>239</v>
      </c>
      <c r="T90" s="102">
        <v>0</v>
      </c>
      <c r="U90" s="102">
        <v>0</v>
      </c>
      <c r="V90" s="103" t="s">
        <v>239</v>
      </c>
      <c r="W90" s="103" t="s">
        <v>239</v>
      </c>
      <c r="X90" s="102">
        <v>2576.9299999999998</v>
      </c>
      <c r="Y90" s="102">
        <v>2334.48</v>
      </c>
      <c r="Z90" s="103">
        <v>-9.41</v>
      </c>
      <c r="AA90" s="102">
        <v>27152.66</v>
      </c>
      <c r="AB90" s="102">
        <v>22894.98</v>
      </c>
      <c r="AC90" s="103">
        <v>-15.68</v>
      </c>
      <c r="AD90" s="104">
        <v>1</v>
      </c>
      <c r="AE90" s="91"/>
      <c r="AF90" s="91"/>
      <c r="AG90" s="91"/>
    </row>
    <row r="91" spans="1:33">
      <c r="A91" s="100"/>
      <c r="B91" s="101" t="s">
        <v>241</v>
      </c>
      <c r="C91" s="102">
        <v>109.51</v>
      </c>
      <c r="D91" s="102">
        <v>88.22</v>
      </c>
      <c r="E91" s="103">
        <v>-19.45</v>
      </c>
      <c r="F91" s="102">
        <v>1211.4100000000001</v>
      </c>
      <c r="G91" s="102">
        <v>944.18</v>
      </c>
      <c r="H91" s="103">
        <v>-22.06</v>
      </c>
      <c r="I91" s="104">
        <v>0.45</v>
      </c>
      <c r="J91" s="102">
        <v>41</v>
      </c>
      <c r="K91" s="102">
        <v>17</v>
      </c>
      <c r="L91" s="103">
        <v>-58.54</v>
      </c>
      <c r="M91" s="102">
        <v>289</v>
      </c>
      <c r="N91" s="102">
        <v>156</v>
      </c>
      <c r="O91" s="103">
        <v>-46.02</v>
      </c>
      <c r="P91" s="104">
        <v>8.0500000000000007</v>
      </c>
      <c r="Q91" s="102">
        <v>-60901</v>
      </c>
      <c r="R91" s="102">
        <v>1094425</v>
      </c>
      <c r="S91" s="103">
        <v>-1897.06</v>
      </c>
      <c r="T91" s="102">
        <v>5487469</v>
      </c>
      <c r="U91" s="102">
        <v>8612769</v>
      </c>
      <c r="V91" s="103">
        <v>56.95</v>
      </c>
      <c r="W91" s="104">
        <v>5</v>
      </c>
      <c r="X91" s="102">
        <v>-41752.379999999997</v>
      </c>
      <c r="Y91" s="102">
        <v>18300.66</v>
      </c>
      <c r="Z91" s="103">
        <v>-143.83000000000001</v>
      </c>
      <c r="AA91" s="102">
        <v>156150.51999999999</v>
      </c>
      <c r="AB91" s="102">
        <v>134191.4</v>
      </c>
      <c r="AC91" s="103">
        <v>-14.06</v>
      </c>
      <c r="AD91" s="104">
        <v>8.26</v>
      </c>
      <c r="AE91" s="91"/>
      <c r="AF91" s="91"/>
      <c r="AG91" s="91"/>
    </row>
    <row r="92" spans="1:33">
      <c r="A92" s="100"/>
      <c r="B92" s="101" t="s">
        <v>242</v>
      </c>
      <c r="C92" s="102">
        <v>0.02</v>
      </c>
      <c r="D92" s="102">
        <v>0.06</v>
      </c>
      <c r="E92" s="103">
        <v>169.08</v>
      </c>
      <c r="F92" s="102">
        <v>0.49</v>
      </c>
      <c r="G92" s="102">
        <v>0.38</v>
      </c>
      <c r="H92" s="103">
        <v>-21.15</v>
      </c>
      <c r="I92" s="104">
        <v>0.01</v>
      </c>
      <c r="J92" s="102">
        <v>1</v>
      </c>
      <c r="K92" s="102">
        <v>2</v>
      </c>
      <c r="L92" s="103">
        <v>100</v>
      </c>
      <c r="M92" s="102">
        <v>1</v>
      </c>
      <c r="N92" s="102">
        <v>3</v>
      </c>
      <c r="O92" s="103">
        <v>200</v>
      </c>
      <c r="P92" s="104">
        <v>0.05</v>
      </c>
      <c r="Q92" s="102">
        <v>37</v>
      </c>
      <c r="R92" s="102">
        <v>44</v>
      </c>
      <c r="S92" s="103">
        <v>18.920000000000002</v>
      </c>
      <c r="T92" s="102">
        <v>427</v>
      </c>
      <c r="U92" s="102">
        <v>280</v>
      </c>
      <c r="V92" s="103">
        <v>-34.43</v>
      </c>
      <c r="W92" s="104">
        <v>0.01</v>
      </c>
      <c r="X92" s="102">
        <v>6.07</v>
      </c>
      <c r="Y92" s="102">
        <v>7.54</v>
      </c>
      <c r="Z92" s="103">
        <v>24.16</v>
      </c>
      <c r="AA92" s="102">
        <v>130.18</v>
      </c>
      <c r="AB92" s="102">
        <v>90.29</v>
      </c>
      <c r="AC92" s="103">
        <v>-30.64</v>
      </c>
      <c r="AD92" s="104">
        <v>0.04</v>
      </c>
      <c r="AE92" s="91"/>
      <c r="AF92" s="91"/>
      <c r="AG92" s="91"/>
    </row>
    <row r="93" spans="1:33">
      <c r="A93" s="100"/>
      <c r="B93" s="101" t="s">
        <v>243</v>
      </c>
      <c r="C93" s="102">
        <v>0</v>
      </c>
      <c r="D93" s="102">
        <v>0</v>
      </c>
      <c r="E93" s="103" t="s">
        <v>239</v>
      </c>
      <c r="F93" s="102">
        <v>0</v>
      </c>
      <c r="G93" s="102">
        <v>0</v>
      </c>
      <c r="H93" s="103" t="s">
        <v>239</v>
      </c>
      <c r="I93" s="104">
        <v>0</v>
      </c>
      <c r="J93" s="102">
        <v>0</v>
      </c>
      <c r="K93" s="102">
        <v>0</v>
      </c>
      <c r="L93" s="103" t="s">
        <v>239</v>
      </c>
      <c r="M93" s="102">
        <v>0</v>
      </c>
      <c r="N93" s="102">
        <v>0</v>
      </c>
      <c r="O93" s="103" t="s">
        <v>239</v>
      </c>
      <c r="P93" s="104">
        <v>0</v>
      </c>
      <c r="Q93" s="102">
        <v>0</v>
      </c>
      <c r="R93" s="102">
        <v>0</v>
      </c>
      <c r="S93" s="103" t="s">
        <v>239</v>
      </c>
      <c r="T93" s="102">
        <v>0</v>
      </c>
      <c r="U93" s="102">
        <v>0</v>
      </c>
      <c r="V93" s="103" t="s">
        <v>239</v>
      </c>
      <c r="W93" s="104">
        <v>0</v>
      </c>
      <c r="X93" s="102">
        <v>0</v>
      </c>
      <c r="Y93" s="102">
        <v>0</v>
      </c>
      <c r="Z93" s="103" t="s">
        <v>239</v>
      </c>
      <c r="AA93" s="102">
        <v>0</v>
      </c>
      <c r="AB93" s="102">
        <v>0</v>
      </c>
      <c r="AC93" s="103" t="s">
        <v>239</v>
      </c>
      <c r="AD93" s="104">
        <v>0</v>
      </c>
      <c r="AE93" s="91"/>
      <c r="AF93" s="91"/>
      <c r="AG93" s="91"/>
    </row>
    <row r="94" spans="1:33">
      <c r="A94" s="100"/>
      <c r="B94" s="105"/>
      <c r="C94" s="106"/>
      <c r="D94" s="106"/>
      <c r="E94" s="107"/>
      <c r="F94" s="106"/>
      <c r="G94" s="106"/>
      <c r="H94" s="107"/>
      <c r="I94" s="108"/>
      <c r="J94" s="106"/>
      <c r="K94" s="106"/>
      <c r="L94" s="107"/>
      <c r="M94" s="106"/>
      <c r="N94" s="106"/>
      <c r="O94" s="107"/>
      <c r="P94" s="108"/>
      <c r="Q94" s="106"/>
      <c r="R94" s="106"/>
      <c r="S94" s="107"/>
      <c r="T94" s="106"/>
      <c r="U94" s="106"/>
      <c r="V94" s="107"/>
      <c r="W94" s="108"/>
      <c r="X94" s="106"/>
      <c r="Y94" s="106"/>
      <c r="Z94" s="107"/>
      <c r="AA94" s="106"/>
      <c r="AB94" s="106"/>
      <c r="AC94" s="107"/>
      <c r="AD94" s="108"/>
      <c r="AE94" s="91"/>
      <c r="AF94" s="91"/>
      <c r="AG94" s="91"/>
    </row>
    <row r="95" spans="1:33">
      <c r="A95" s="95">
        <v>14</v>
      </c>
      <c r="B95" s="96" t="s">
        <v>185</v>
      </c>
      <c r="C95" s="97">
        <v>1372.6</v>
      </c>
      <c r="D95" s="97">
        <v>1487.12</v>
      </c>
      <c r="E95" s="98">
        <v>8.34</v>
      </c>
      <c r="F95" s="97">
        <v>6142.77</v>
      </c>
      <c r="G95" s="97">
        <v>7668.67</v>
      </c>
      <c r="H95" s="98">
        <v>24.84</v>
      </c>
      <c r="I95" s="99">
        <v>2.0699999999999998</v>
      </c>
      <c r="J95" s="97">
        <v>75231</v>
      </c>
      <c r="K95" s="97">
        <v>82767</v>
      </c>
      <c r="L95" s="98">
        <v>10.02</v>
      </c>
      <c r="M95" s="97">
        <v>340046</v>
      </c>
      <c r="N95" s="97">
        <v>350146</v>
      </c>
      <c r="O95" s="98">
        <v>2.97</v>
      </c>
      <c r="P95" s="99">
        <v>1.23</v>
      </c>
      <c r="Q95" s="97">
        <v>2889305</v>
      </c>
      <c r="R95" s="97">
        <v>2816160</v>
      </c>
      <c r="S95" s="98">
        <v>-2.5299999999999998</v>
      </c>
      <c r="T95" s="97">
        <v>21137495</v>
      </c>
      <c r="U95" s="97">
        <v>23985032</v>
      </c>
      <c r="V95" s="98">
        <v>13.47</v>
      </c>
      <c r="W95" s="99">
        <v>8.99</v>
      </c>
      <c r="X95" s="97">
        <v>35794.620000000003</v>
      </c>
      <c r="Y95" s="97">
        <v>48270.61</v>
      </c>
      <c r="Z95" s="98">
        <v>34.85</v>
      </c>
      <c r="AA95" s="97">
        <v>226479.7</v>
      </c>
      <c r="AB95" s="97">
        <v>344025.38</v>
      </c>
      <c r="AC95" s="98">
        <v>51.9</v>
      </c>
      <c r="AD95" s="99">
        <v>4.7300000000000004</v>
      </c>
      <c r="AE95" s="94"/>
      <c r="AF95" s="94"/>
      <c r="AG95" s="94"/>
    </row>
    <row r="96" spans="1:33">
      <c r="A96" s="100"/>
      <c r="B96" s="101" t="s">
        <v>238</v>
      </c>
      <c r="C96" s="102">
        <v>315.37</v>
      </c>
      <c r="D96" s="102">
        <v>210.2</v>
      </c>
      <c r="E96" s="103">
        <v>-33.35</v>
      </c>
      <c r="F96" s="102">
        <v>1320.28</v>
      </c>
      <c r="G96" s="102">
        <v>1359.23</v>
      </c>
      <c r="H96" s="103">
        <v>2.95</v>
      </c>
      <c r="I96" s="104">
        <v>3.02</v>
      </c>
      <c r="J96" s="102">
        <v>14150</v>
      </c>
      <c r="K96" s="102">
        <v>20088</v>
      </c>
      <c r="L96" s="103">
        <v>41.96</v>
      </c>
      <c r="M96" s="102">
        <v>54101</v>
      </c>
      <c r="N96" s="102">
        <v>55170</v>
      </c>
      <c r="O96" s="103">
        <v>1.98</v>
      </c>
      <c r="P96" s="104">
        <v>4.29</v>
      </c>
      <c r="Q96" s="102">
        <v>0</v>
      </c>
      <c r="R96" s="102">
        <v>0</v>
      </c>
      <c r="S96" s="103" t="s">
        <v>239</v>
      </c>
      <c r="T96" s="102">
        <v>0</v>
      </c>
      <c r="U96" s="102">
        <v>0</v>
      </c>
      <c r="V96" s="103" t="s">
        <v>239</v>
      </c>
      <c r="W96" s="103" t="s">
        <v>239</v>
      </c>
      <c r="X96" s="102">
        <v>1824.67</v>
      </c>
      <c r="Y96" s="102">
        <v>982.85</v>
      </c>
      <c r="Z96" s="103">
        <v>-46.14</v>
      </c>
      <c r="AA96" s="102">
        <v>8646.7900000000009</v>
      </c>
      <c r="AB96" s="102">
        <v>5588.53</v>
      </c>
      <c r="AC96" s="103">
        <v>-35.369999999999997</v>
      </c>
      <c r="AD96" s="104">
        <v>14.03</v>
      </c>
      <c r="AE96" s="91"/>
      <c r="AF96" s="91"/>
      <c r="AG96" s="91"/>
    </row>
    <row r="97" spans="1:33">
      <c r="A97" s="100"/>
      <c r="B97" s="101" t="s">
        <v>240</v>
      </c>
      <c r="C97" s="102">
        <v>493.71</v>
      </c>
      <c r="D97" s="102">
        <v>731.5</v>
      </c>
      <c r="E97" s="103">
        <v>48.16</v>
      </c>
      <c r="F97" s="102">
        <v>1980.81</v>
      </c>
      <c r="G97" s="102">
        <v>2592.7199999999998</v>
      </c>
      <c r="H97" s="103">
        <v>30.89</v>
      </c>
      <c r="I97" s="104">
        <v>2.61</v>
      </c>
      <c r="J97" s="102">
        <v>60987</v>
      </c>
      <c r="K97" s="102">
        <v>62551</v>
      </c>
      <c r="L97" s="103">
        <v>2.56</v>
      </c>
      <c r="M97" s="102">
        <v>285282</v>
      </c>
      <c r="N97" s="102">
        <v>294280</v>
      </c>
      <c r="O97" s="103">
        <v>3.15</v>
      </c>
      <c r="P97" s="104">
        <v>1.08</v>
      </c>
      <c r="Q97" s="102">
        <v>0</v>
      </c>
      <c r="R97" s="102">
        <v>0</v>
      </c>
      <c r="S97" s="103" t="s">
        <v>239</v>
      </c>
      <c r="T97" s="102">
        <v>0</v>
      </c>
      <c r="U97" s="102">
        <v>0</v>
      </c>
      <c r="V97" s="103" t="s">
        <v>239</v>
      </c>
      <c r="W97" s="103" t="s">
        <v>239</v>
      </c>
      <c r="X97" s="102">
        <v>11212.25</v>
      </c>
      <c r="Y97" s="102">
        <v>10931.74</v>
      </c>
      <c r="Z97" s="103">
        <v>-2.5</v>
      </c>
      <c r="AA97" s="102">
        <v>58940.97</v>
      </c>
      <c r="AB97" s="102">
        <v>51618.66</v>
      </c>
      <c r="AC97" s="103">
        <v>-12.42</v>
      </c>
      <c r="AD97" s="104">
        <v>2.2400000000000002</v>
      </c>
      <c r="AE97" s="91"/>
      <c r="AF97" s="91"/>
      <c r="AG97" s="91"/>
    </row>
    <row r="98" spans="1:33">
      <c r="A98" s="100"/>
      <c r="B98" s="101" t="s">
        <v>241</v>
      </c>
      <c r="C98" s="102">
        <v>242.71</v>
      </c>
      <c r="D98" s="102">
        <v>293.37</v>
      </c>
      <c r="E98" s="103">
        <v>20.87</v>
      </c>
      <c r="F98" s="102">
        <v>1633.46</v>
      </c>
      <c r="G98" s="102">
        <v>2586.2399999999998</v>
      </c>
      <c r="H98" s="103">
        <v>58.33</v>
      </c>
      <c r="I98" s="104">
        <v>1.23</v>
      </c>
      <c r="J98" s="102">
        <v>7</v>
      </c>
      <c r="K98" s="102">
        <v>11</v>
      </c>
      <c r="L98" s="103">
        <v>57.14</v>
      </c>
      <c r="M98" s="102">
        <v>89</v>
      </c>
      <c r="N98" s="102">
        <v>86</v>
      </c>
      <c r="O98" s="103">
        <v>-3.37</v>
      </c>
      <c r="P98" s="104">
        <v>4.4400000000000004</v>
      </c>
      <c r="Q98" s="102">
        <v>2738205</v>
      </c>
      <c r="R98" s="102">
        <v>2615975</v>
      </c>
      <c r="S98" s="103">
        <v>-4.46</v>
      </c>
      <c r="T98" s="102">
        <v>20273088</v>
      </c>
      <c r="U98" s="102">
        <v>23027212</v>
      </c>
      <c r="V98" s="103">
        <v>13.59</v>
      </c>
      <c r="W98" s="104">
        <v>13.36</v>
      </c>
      <c r="X98" s="102">
        <v>19828.09</v>
      </c>
      <c r="Y98" s="102">
        <v>22153.67</v>
      </c>
      <c r="Z98" s="103">
        <v>11.73</v>
      </c>
      <c r="AA98" s="102">
        <v>138608.44</v>
      </c>
      <c r="AB98" s="102">
        <v>196944.89</v>
      </c>
      <c r="AC98" s="103">
        <v>42.09</v>
      </c>
      <c r="AD98" s="104">
        <v>12.13</v>
      </c>
      <c r="AE98" s="91"/>
      <c r="AF98" s="91"/>
      <c r="AG98" s="91"/>
    </row>
    <row r="99" spans="1:33">
      <c r="A99" s="100"/>
      <c r="B99" s="101" t="s">
        <v>242</v>
      </c>
      <c r="C99" s="102">
        <v>1.52</v>
      </c>
      <c r="D99" s="102">
        <v>0.11</v>
      </c>
      <c r="E99" s="103">
        <v>-92.68</v>
      </c>
      <c r="F99" s="102">
        <v>5.25</v>
      </c>
      <c r="G99" s="102">
        <v>9.25</v>
      </c>
      <c r="H99" s="103">
        <v>76.03</v>
      </c>
      <c r="I99" s="104">
        <v>0.17</v>
      </c>
      <c r="J99" s="102">
        <v>0</v>
      </c>
      <c r="K99" s="102">
        <v>1</v>
      </c>
      <c r="L99" s="103" t="s">
        <v>239</v>
      </c>
      <c r="M99" s="102">
        <v>14</v>
      </c>
      <c r="N99" s="102">
        <v>10</v>
      </c>
      <c r="O99" s="103">
        <v>-28.57</v>
      </c>
      <c r="P99" s="104">
        <v>0.15</v>
      </c>
      <c r="Q99" s="102">
        <v>8260</v>
      </c>
      <c r="R99" s="102">
        <v>1298</v>
      </c>
      <c r="S99" s="103">
        <v>-84.29</v>
      </c>
      <c r="T99" s="102">
        <v>27232</v>
      </c>
      <c r="U99" s="102">
        <v>67635</v>
      </c>
      <c r="V99" s="103">
        <v>148.37</v>
      </c>
      <c r="W99" s="104">
        <v>1.32</v>
      </c>
      <c r="X99" s="102">
        <v>580.04</v>
      </c>
      <c r="Y99" s="102">
        <v>83.85</v>
      </c>
      <c r="Z99" s="103">
        <v>-85.54</v>
      </c>
      <c r="AA99" s="102">
        <v>2067.9499999999998</v>
      </c>
      <c r="AB99" s="102">
        <v>5086.6099999999997</v>
      </c>
      <c r="AC99" s="103">
        <v>145.97</v>
      </c>
      <c r="AD99" s="104">
        <v>2.46</v>
      </c>
      <c r="AE99" s="91"/>
      <c r="AF99" s="91"/>
      <c r="AG99" s="91"/>
    </row>
    <row r="100" spans="1:33">
      <c r="A100" s="100"/>
      <c r="B100" s="101" t="s">
        <v>243</v>
      </c>
      <c r="C100" s="102">
        <v>319.29000000000002</v>
      </c>
      <c r="D100" s="102">
        <v>251.93</v>
      </c>
      <c r="E100" s="103">
        <v>-21.1</v>
      </c>
      <c r="F100" s="102">
        <v>1202.97</v>
      </c>
      <c r="G100" s="102">
        <v>1121.23</v>
      </c>
      <c r="H100" s="103">
        <v>-6.79</v>
      </c>
      <c r="I100" s="104">
        <v>11.56</v>
      </c>
      <c r="J100" s="102">
        <v>87</v>
      </c>
      <c r="K100" s="102">
        <v>116</v>
      </c>
      <c r="L100" s="103">
        <v>33.33</v>
      </c>
      <c r="M100" s="102">
        <v>560</v>
      </c>
      <c r="N100" s="102">
        <v>600</v>
      </c>
      <c r="O100" s="103">
        <v>7.14</v>
      </c>
      <c r="P100" s="104">
        <v>1.77</v>
      </c>
      <c r="Q100" s="102">
        <v>142840</v>
      </c>
      <c r="R100" s="102">
        <v>198887</v>
      </c>
      <c r="S100" s="103">
        <v>39.24</v>
      </c>
      <c r="T100" s="102">
        <v>837175</v>
      </c>
      <c r="U100" s="102">
        <v>890185</v>
      </c>
      <c r="V100" s="103">
        <v>6.33</v>
      </c>
      <c r="W100" s="104">
        <v>1</v>
      </c>
      <c r="X100" s="102">
        <v>2349.58</v>
      </c>
      <c r="Y100" s="102">
        <v>14118.5</v>
      </c>
      <c r="Z100" s="103">
        <v>500.89</v>
      </c>
      <c r="AA100" s="102">
        <v>18215.55</v>
      </c>
      <c r="AB100" s="102">
        <v>84786.7</v>
      </c>
      <c r="AC100" s="103">
        <v>365.46</v>
      </c>
      <c r="AD100" s="104">
        <v>2.73</v>
      </c>
      <c r="AE100" s="91"/>
      <c r="AF100" s="91"/>
      <c r="AG100" s="91"/>
    </row>
    <row r="101" spans="1:33">
      <c r="A101" s="100"/>
      <c r="B101" s="105"/>
      <c r="C101" s="106"/>
      <c r="D101" s="106"/>
      <c r="E101" s="107"/>
      <c r="F101" s="106"/>
      <c r="G101" s="106"/>
      <c r="H101" s="107"/>
      <c r="I101" s="108"/>
      <c r="J101" s="106"/>
      <c r="K101" s="106"/>
      <c r="L101" s="107"/>
      <c r="M101" s="106"/>
      <c r="N101" s="106"/>
      <c r="O101" s="107"/>
      <c r="P101" s="108"/>
      <c r="Q101" s="106"/>
      <c r="R101" s="106"/>
      <c r="S101" s="107"/>
      <c r="T101" s="106"/>
      <c r="U101" s="106"/>
      <c r="V101" s="107"/>
      <c r="W101" s="108"/>
      <c r="X101" s="106"/>
      <c r="Y101" s="106"/>
      <c r="Z101" s="107"/>
      <c r="AA101" s="106"/>
      <c r="AB101" s="106"/>
      <c r="AC101" s="107"/>
      <c r="AD101" s="108"/>
      <c r="AE101" s="91"/>
      <c r="AF101" s="91"/>
      <c r="AG101" s="91"/>
    </row>
    <row r="102" spans="1:33">
      <c r="A102" s="95">
        <v>15</v>
      </c>
      <c r="B102" s="96" t="s">
        <v>182</v>
      </c>
      <c r="C102" s="97">
        <v>1393.6</v>
      </c>
      <c r="D102" s="97">
        <v>1987.24</v>
      </c>
      <c r="E102" s="98">
        <v>42.6</v>
      </c>
      <c r="F102" s="97">
        <v>7904.35</v>
      </c>
      <c r="G102" s="97">
        <v>8959.49</v>
      </c>
      <c r="H102" s="98">
        <v>13.35</v>
      </c>
      <c r="I102" s="99">
        <v>2.42</v>
      </c>
      <c r="J102" s="97">
        <v>98985</v>
      </c>
      <c r="K102" s="97">
        <v>116467</v>
      </c>
      <c r="L102" s="98">
        <v>17.66</v>
      </c>
      <c r="M102" s="97">
        <v>614081</v>
      </c>
      <c r="N102" s="97">
        <v>597338</v>
      </c>
      <c r="O102" s="98">
        <v>-2.73</v>
      </c>
      <c r="P102" s="99">
        <v>2.09</v>
      </c>
      <c r="Q102" s="97">
        <v>351634</v>
      </c>
      <c r="R102" s="97">
        <v>645475</v>
      </c>
      <c r="S102" s="98">
        <v>83.56</v>
      </c>
      <c r="T102" s="97">
        <v>3672879</v>
      </c>
      <c r="U102" s="97">
        <v>4179266</v>
      </c>
      <c r="V102" s="98">
        <v>13.79</v>
      </c>
      <c r="W102" s="99">
        <v>1.57</v>
      </c>
      <c r="X102" s="97">
        <v>39702.04</v>
      </c>
      <c r="Y102" s="97">
        <v>62827.61</v>
      </c>
      <c r="Z102" s="98">
        <v>58.25</v>
      </c>
      <c r="AA102" s="97">
        <v>291706.76</v>
      </c>
      <c r="AB102" s="97">
        <v>313457.33</v>
      </c>
      <c r="AC102" s="98">
        <v>7.46</v>
      </c>
      <c r="AD102" s="99">
        <v>4.3099999999999996</v>
      </c>
      <c r="AE102" s="94"/>
      <c r="AF102" s="94"/>
      <c r="AG102" s="94"/>
    </row>
    <row r="103" spans="1:33">
      <c r="A103" s="100"/>
      <c r="B103" s="101" t="s">
        <v>238</v>
      </c>
      <c r="C103" s="102">
        <v>354.75</v>
      </c>
      <c r="D103" s="102">
        <v>326.05</v>
      </c>
      <c r="E103" s="103">
        <v>-8.09</v>
      </c>
      <c r="F103" s="102">
        <v>1840.6</v>
      </c>
      <c r="G103" s="102">
        <v>2286.56</v>
      </c>
      <c r="H103" s="103">
        <v>24.23</v>
      </c>
      <c r="I103" s="104">
        <v>5.07</v>
      </c>
      <c r="J103" s="102">
        <v>1353</v>
      </c>
      <c r="K103" s="102">
        <v>1451</v>
      </c>
      <c r="L103" s="103">
        <v>7.24</v>
      </c>
      <c r="M103" s="102">
        <v>7352</v>
      </c>
      <c r="N103" s="102">
        <v>10209</v>
      </c>
      <c r="O103" s="103">
        <v>38.86</v>
      </c>
      <c r="P103" s="104">
        <v>0.79</v>
      </c>
      <c r="Q103" s="102">
        <v>0</v>
      </c>
      <c r="R103" s="102">
        <v>0</v>
      </c>
      <c r="S103" s="103" t="s">
        <v>239</v>
      </c>
      <c r="T103" s="102">
        <v>0</v>
      </c>
      <c r="U103" s="102">
        <v>0</v>
      </c>
      <c r="V103" s="103" t="s">
        <v>239</v>
      </c>
      <c r="W103" s="103" t="s">
        <v>239</v>
      </c>
      <c r="X103" s="102">
        <v>460.85</v>
      </c>
      <c r="Y103" s="102">
        <v>442.58</v>
      </c>
      <c r="Z103" s="103">
        <v>-3.96</v>
      </c>
      <c r="AA103" s="102">
        <v>2735.64</v>
      </c>
      <c r="AB103" s="102">
        <v>2856.35</v>
      </c>
      <c r="AC103" s="103">
        <v>4.41</v>
      </c>
      <c r="AD103" s="104">
        <v>7.17</v>
      </c>
      <c r="AE103" s="91"/>
      <c r="AF103" s="91"/>
      <c r="AG103" s="91"/>
    </row>
    <row r="104" spans="1:33">
      <c r="A104" s="100"/>
      <c r="B104" s="101" t="s">
        <v>240</v>
      </c>
      <c r="C104" s="102">
        <v>924.97</v>
      </c>
      <c r="D104" s="102">
        <v>1507.99</v>
      </c>
      <c r="E104" s="103">
        <v>63.03</v>
      </c>
      <c r="F104" s="102">
        <v>5257.34</v>
      </c>
      <c r="G104" s="102">
        <v>5796.6</v>
      </c>
      <c r="H104" s="103">
        <v>10.26</v>
      </c>
      <c r="I104" s="104">
        <v>5.83</v>
      </c>
      <c r="J104" s="102">
        <v>97621</v>
      </c>
      <c r="K104" s="102">
        <v>114957</v>
      </c>
      <c r="L104" s="103">
        <v>17.760000000000002</v>
      </c>
      <c r="M104" s="102">
        <v>606647</v>
      </c>
      <c r="N104" s="102">
        <v>586935</v>
      </c>
      <c r="O104" s="103">
        <v>-3.25</v>
      </c>
      <c r="P104" s="104">
        <v>2.16</v>
      </c>
      <c r="Q104" s="102">
        <v>0</v>
      </c>
      <c r="R104" s="102">
        <v>0</v>
      </c>
      <c r="S104" s="103" t="s">
        <v>239</v>
      </c>
      <c r="T104" s="102">
        <v>0</v>
      </c>
      <c r="U104" s="102">
        <v>0</v>
      </c>
      <c r="V104" s="103" t="s">
        <v>239</v>
      </c>
      <c r="W104" s="103" t="s">
        <v>239</v>
      </c>
      <c r="X104" s="102">
        <v>30808.87</v>
      </c>
      <c r="Y104" s="102">
        <v>38046.25</v>
      </c>
      <c r="Z104" s="103">
        <v>23.49</v>
      </c>
      <c r="AA104" s="102">
        <v>215380.19</v>
      </c>
      <c r="AB104" s="102">
        <v>216393.52</v>
      </c>
      <c r="AC104" s="103">
        <v>0.47</v>
      </c>
      <c r="AD104" s="104">
        <v>9.41</v>
      </c>
      <c r="AE104" s="91"/>
      <c r="AF104" s="91"/>
      <c r="AG104" s="91"/>
    </row>
    <row r="105" spans="1:33">
      <c r="A105" s="100"/>
      <c r="B105" s="101" t="s">
        <v>241</v>
      </c>
      <c r="C105" s="102">
        <v>101.02</v>
      </c>
      <c r="D105" s="102">
        <v>119.2</v>
      </c>
      <c r="E105" s="103">
        <v>18</v>
      </c>
      <c r="F105" s="102">
        <v>746.83</v>
      </c>
      <c r="G105" s="102">
        <v>773.46</v>
      </c>
      <c r="H105" s="103">
        <v>3.57</v>
      </c>
      <c r="I105" s="104">
        <v>0.37</v>
      </c>
      <c r="J105" s="102">
        <v>1</v>
      </c>
      <c r="K105" s="102">
        <v>3</v>
      </c>
      <c r="L105" s="103">
        <v>200</v>
      </c>
      <c r="M105" s="102">
        <v>39</v>
      </c>
      <c r="N105" s="102">
        <v>16</v>
      </c>
      <c r="O105" s="103">
        <v>-58.97</v>
      </c>
      <c r="P105" s="104">
        <v>0.83</v>
      </c>
      <c r="Q105" s="102">
        <v>547289</v>
      </c>
      <c r="R105" s="102">
        <v>587626</v>
      </c>
      <c r="S105" s="103">
        <v>7.37</v>
      </c>
      <c r="T105" s="102">
        <v>3813343</v>
      </c>
      <c r="U105" s="102">
        <v>3960306</v>
      </c>
      <c r="V105" s="103">
        <v>3.85</v>
      </c>
      <c r="W105" s="104">
        <v>2.2999999999999998</v>
      </c>
      <c r="X105" s="102">
        <v>6972.35</v>
      </c>
      <c r="Y105" s="102">
        <v>6545.09</v>
      </c>
      <c r="Z105" s="103">
        <v>-6.13</v>
      </c>
      <c r="AA105" s="102">
        <v>57990.7</v>
      </c>
      <c r="AB105" s="102">
        <v>46872.02</v>
      </c>
      <c r="AC105" s="103">
        <v>-19.170000000000002</v>
      </c>
      <c r="AD105" s="104">
        <v>2.89</v>
      </c>
      <c r="AE105" s="91"/>
      <c r="AF105" s="91"/>
      <c r="AG105" s="91"/>
    </row>
    <row r="106" spans="1:33">
      <c r="A106" s="100"/>
      <c r="B106" s="101" t="s">
        <v>242</v>
      </c>
      <c r="C106" s="102">
        <v>0</v>
      </c>
      <c r="D106" s="102">
        <v>0</v>
      </c>
      <c r="E106" s="103" t="s">
        <v>239</v>
      </c>
      <c r="F106" s="102">
        <v>0</v>
      </c>
      <c r="G106" s="102">
        <v>0</v>
      </c>
      <c r="H106" s="103" t="s">
        <v>239</v>
      </c>
      <c r="I106" s="104">
        <v>0</v>
      </c>
      <c r="J106" s="102">
        <v>0</v>
      </c>
      <c r="K106" s="102">
        <v>0</v>
      </c>
      <c r="L106" s="103" t="s">
        <v>239</v>
      </c>
      <c r="M106" s="102">
        <v>0</v>
      </c>
      <c r="N106" s="102">
        <v>0</v>
      </c>
      <c r="O106" s="103" t="s">
        <v>239</v>
      </c>
      <c r="P106" s="104">
        <v>0</v>
      </c>
      <c r="Q106" s="102">
        <v>0</v>
      </c>
      <c r="R106" s="102">
        <v>0</v>
      </c>
      <c r="S106" s="103" t="s">
        <v>239</v>
      </c>
      <c r="T106" s="102">
        <v>0</v>
      </c>
      <c r="U106" s="102">
        <v>0</v>
      </c>
      <c r="V106" s="103" t="s">
        <v>239</v>
      </c>
      <c r="W106" s="104">
        <v>0</v>
      </c>
      <c r="X106" s="102">
        <v>0</v>
      </c>
      <c r="Y106" s="102">
        <v>0</v>
      </c>
      <c r="Z106" s="103" t="s">
        <v>239</v>
      </c>
      <c r="AA106" s="102">
        <v>0</v>
      </c>
      <c r="AB106" s="102">
        <v>0</v>
      </c>
      <c r="AC106" s="103" t="s">
        <v>239</v>
      </c>
      <c r="AD106" s="104">
        <v>0</v>
      </c>
      <c r="AE106" s="91"/>
      <c r="AF106" s="91"/>
      <c r="AG106" s="91"/>
    </row>
    <row r="107" spans="1:33">
      <c r="A107" s="100"/>
      <c r="B107" s="101" t="s">
        <v>243</v>
      </c>
      <c r="C107" s="102">
        <v>12.86</v>
      </c>
      <c r="D107" s="102">
        <v>34</v>
      </c>
      <c r="E107" s="103">
        <v>164.35</v>
      </c>
      <c r="F107" s="102">
        <v>59.58</v>
      </c>
      <c r="G107" s="102">
        <v>102.87</v>
      </c>
      <c r="H107" s="103">
        <v>72.66</v>
      </c>
      <c r="I107" s="104">
        <v>1.06</v>
      </c>
      <c r="J107" s="102">
        <v>10</v>
      </c>
      <c r="K107" s="102">
        <v>56</v>
      </c>
      <c r="L107" s="103">
        <v>460</v>
      </c>
      <c r="M107" s="102">
        <v>43</v>
      </c>
      <c r="N107" s="102">
        <v>178</v>
      </c>
      <c r="O107" s="103">
        <v>313.95</v>
      </c>
      <c r="P107" s="104">
        <v>0.53</v>
      </c>
      <c r="Q107" s="102">
        <v>-195655</v>
      </c>
      <c r="R107" s="102">
        <v>57849</v>
      </c>
      <c r="S107" s="103">
        <v>-129.57</v>
      </c>
      <c r="T107" s="102">
        <v>-140464</v>
      </c>
      <c r="U107" s="102">
        <v>218960</v>
      </c>
      <c r="V107" s="103">
        <v>-255.88</v>
      </c>
      <c r="W107" s="104">
        <v>0.24</v>
      </c>
      <c r="X107" s="102">
        <v>1459.97</v>
      </c>
      <c r="Y107" s="102">
        <v>17793.689999999999</v>
      </c>
      <c r="Z107" s="103">
        <v>1118.77</v>
      </c>
      <c r="AA107" s="102">
        <v>15600.23</v>
      </c>
      <c r="AB107" s="102">
        <v>47335.45</v>
      </c>
      <c r="AC107" s="103">
        <v>203.43</v>
      </c>
      <c r="AD107" s="104">
        <v>1.52</v>
      </c>
      <c r="AE107" s="91"/>
      <c r="AF107" s="91"/>
      <c r="AG107" s="91"/>
    </row>
    <row r="108" spans="1:33">
      <c r="A108" s="100"/>
      <c r="B108" s="105"/>
      <c r="C108" s="106"/>
      <c r="D108" s="106"/>
      <c r="E108" s="107"/>
      <c r="F108" s="106"/>
      <c r="G108" s="106"/>
      <c r="H108" s="107"/>
      <c r="I108" s="108"/>
      <c r="J108" s="106"/>
      <c r="K108" s="106"/>
      <c r="L108" s="107"/>
      <c r="M108" s="106"/>
      <c r="N108" s="106"/>
      <c r="O108" s="107"/>
      <c r="P108" s="108"/>
      <c r="Q108" s="106"/>
      <c r="R108" s="106"/>
      <c r="S108" s="107"/>
      <c r="T108" s="106"/>
      <c r="U108" s="106"/>
      <c r="V108" s="107"/>
      <c r="W108" s="108"/>
      <c r="X108" s="106"/>
      <c r="Y108" s="106"/>
      <c r="Z108" s="107"/>
      <c r="AA108" s="106"/>
      <c r="AB108" s="106"/>
      <c r="AC108" s="107"/>
      <c r="AD108" s="108"/>
      <c r="AE108" s="91"/>
      <c r="AF108" s="91"/>
      <c r="AG108" s="91"/>
    </row>
    <row r="109" spans="1:33">
      <c r="A109" s="95">
        <v>16</v>
      </c>
      <c r="B109" s="96" t="s">
        <v>188</v>
      </c>
      <c r="C109" s="97">
        <v>454.69</v>
      </c>
      <c r="D109" s="97">
        <v>527.32000000000005</v>
      </c>
      <c r="E109" s="98">
        <v>15.97</v>
      </c>
      <c r="F109" s="97">
        <v>2467.9499999999998</v>
      </c>
      <c r="G109" s="97">
        <v>3219.29</v>
      </c>
      <c r="H109" s="98">
        <v>30.44</v>
      </c>
      <c r="I109" s="99">
        <v>0.87</v>
      </c>
      <c r="J109" s="97">
        <v>39208</v>
      </c>
      <c r="K109" s="97">
        <v>40366</v>
      </c>
      <c r="L109" s="98">
        <v>2.95</v>
      </c>
      <c r="M109" s="97">
        <v>257429</v>
      </c>
      <c r="N109" s="97">
        <v>287854</v>
      </c>
      <c r="O109" s="98">
        <v>11.82</v>
      </c>
      <c r="P109" s="99">
        <v>1.01</v>
      </c>
      <c r="Q109" s="97">
        <v>281897</v>
      </c>
      <c r="R109" s="97">
        <v>241003</v>
      </c>
      <c r="S109" s="98">
        <v>-14.51</v>
      </c>
      <c r="T109" s="97">
        <v>2478894</v>
      </c>
      <c r="U109" s="97">
        <v>2682530</v>
      </c>
      <c r="V109" s="98">
        <v>8.2100000000000009</v>
      </c>
      <c r="W109" s="99">
        <v>1.01</v>
      </c>
      <c r="X109" s="97">
        <v>22576.6</v>
      </c>
      <c r="Y109" s="97">
        <v>15936.95</v>
      </c>
      <c r="Z109" s="98">
        <v>-29.41</v>
      </c>
      <c r="AA109" s="97">
        <v>273634.25</v>
      </c>
      <c r="AB109" s="97">
        <v>248264.18</v>
      </c>
      <c r="AC109" s="98">
        <v>-9.27</v>
      </c>
      <c r="AD109" s="99">
        <v>3.41</v>
      </c>
      <c r="AE109" s="94"/>
      <c r="AF109" s="94"/>
      <c r="AG109" s="94"/>
    </row>
    <row r="110" spans="1:33">
      <c r="A110" s="100"/>
      <c r="B110" s="101" t="s">
        <v>238</v>
      </c>
      <c r="C110" s="102">
        <v>13.24</v>
      </c>
      <c r="D110" s="102">
        <v>10.6</v>
      </c>
      <c r="E110" s="103">
        <v>-19.95</v>
      </c>
      <c r="F110" s="102">
        <v>134.18</v>
      </c>
      <c r="G110" s="102">
        <v>130.91999999999999</v>
      </c>
      <c r="H110" s="103">
        <v>-2.4300000000000002</v>
      </c>
      <c r="I110" s="104">
        <v>0.28999999999999998</v>
      </c>
      <c r="J110" s="102">
        <v>208</v>
      </c>
      <c r="K110" s="102">
        <v>156</v>
      </c>
      <c r="L110" s="103">
        <v>-25</v>
      </c>
      <c r="M110" s="102">
        <v>1966</v>
      </c>
      <c r="N110" s="102">
        <v>2152</v>
      </c>
      <c r="O110" s="103">
        <v>9.4600000000000009</v>
      </c>
      <c r="P110" s="104">
        <v>0.17</v>
      </c>
      <c r="Q110" s="102">
        <v>0</v>
      </c>
      <c r="R110" s="102">
        <v>0</v>
      </c>
      <c r="S110" s="103" t="s">
        <v>239</v>
      </c>
      <c r="T110" s="102">
        <v>0</v>
      </c>
      <c r="U110" s="102">
        <v>0</v>
      </c>
      <c r="V110" s="103" t="s">
        <v>239</v>
      </c>
      <c r="W110" s="103" t="s">
        <v>239</v>
      </c>
      <c r="X110" s="102">
        <v>6.75</v>
      </c>
      <c r="Y110" s="102">
        <v>7.43</v>
      </c>
      <c r="Z110" s="103">
        <v>10.09</v>
      </c>
      <c r="AA110" s="102">
        <v>35.78</v>
      </c>
      <c r="AB110" s="102">
        <v>63.11</v>
      </c>
      <c r="AC110" s="103">
        <v>76.41</v>
      </c>
      <c r="AD110" s="104">
        <v>0.16</v>
      </c>
      <c r="AE110" s="91"/>
      <c r="AF110" s="91"/>
      <c r="AG110" s="91"/>
    </row>
    <row r="111" spans="1:33">
      <c r="A111" s="100"/>
      <c r="B111" s="101" t="s">
        <v>240</v>
      </c>
      <c r="C111" s="102">
        <v>349.9</v>
      </c>
      <c r="D111" s="102">
        <v>408.5</v>
      </c>
      <c r="E111" s="103">
        <v>16.75</v>
      </c>
      <c r="F111" s="102">
        <v>1746.23</v>
      </c>
      <c r="G111" s="102">
        <v>2164.2600000000002</v>
      </c>
      <c r="H111" s="103">
        <v>23.94</v>
      </c>
      <c r="I111" s="104">
        <v>2.1800000000000002</v>
      </c>
      <c r="J111" s="102">
        <v>38984</v>
      </c>
      <c r="K111" s="102">
        <v>40204</v>
      </c>
      <c r="L111" s="103">
        <v>3.13</v>
      </c>
      <c r="M111" s="102">
        <v>255349</v>
      </c>
      <c r="N111" s="102">
        <v>285590</v>
      </c>
      <c r="O111" s="103">
        <v>11.84</v>
      </c>
      <c r="P111" s="104">
        <v>1.05</v>
      </c>
      <c r="Q111" s="102">
        <v>0</v>
      </c>
      <c r="R111" s="102">
        <v>0</v>
      </c>
      <c r="S111" s="103" t="s">
        <v>239</v>
      </c>
      <c r="T111" s="102">
        <v>0</v>
      </c>
      <c r="U111" s="102">
        <v>0</v>
      </c>
      <c r="V111" s="103" t="s">
        <v>239</v>
      </c>
      <c r="W111" s="103" t="s">
        <v>239</v>
      </c>
      <c r="X111" s="102">
        <v>5524.09</v>
      </c>
      <c r="Y111" s="102">
        <v>5075.66</v>
      </c>
      <c r="Z111" s="103">
        <v>-8.1199999999999992</v>
      </c>
      <c r="AA111" s="102">
        <v>39149.279999999999</v>
      </c>
      <c r="AB111" s="102">
        <v>36776.31</v>
      </c>
      <c r="AC111" s="103">
        <v>-6.06</v>
      </c>
      <c r="AD111" s="104">
        <v>1.6</v>
      </c>
      <c r="AE111" s="91"/>
      <c r="AF111" s="91"/>
      <c r="AG111" s="91"/>
    </row>
    <row r="112" spans="1:33">
      <c r="A112" s="100"/>
      <c r="B112" s="101" t="s">
        <v>241</v>
      </c>
      <c r="C112" s="102">
        <v>79.760000000000005</v>
      </c>
      <c r="D112" s="102">
        <v>100.85</v>
      </c>
      <c r="E112" s="103">
        <v>26.44</v>
      </c>
      <c r="F112" s="102">
        <v>457.07</v>
      </c>
      <c r="G112" s="102">
        <v>774.94</v>
      </c>
      <c r="H112" s="103">
        <v>69.55</v>
      </c>
      <c r="I112" s="104">
        <v>0.37</v>
      </c>
      <c r="J112" s="102">
        <v>0</v>
      </c>
      <c r="K112" s="102">
        <v>0</v>
      </c>
      <c r="L112" s="103" t="s">
        <v>239</v>
      </c>
      <c r="M112" s="102">
        <v>5</v>
      </c>
      <c r="N112" s="102">
        <v>0</v>
      </c>
      <c r="O112" s="103">
        <v>-100</v>
      </c>
      <c r="P112" s="104">
        <v>0</v>
      </c>
      <c r="Q112" s="102">
        <v>177008</v>
      </c>
      <c r="R112" s="102">
        <v>168023</v>
      </c>
      <c r="S112" s="103">
        <v>-5.08</v>
      </c>
      <c r="T112" s="102">
        <v>924430</v>
      </c>
      <c r="U112" s="102">
        <v>1528320</v>
      </c>
      <c r="V112" s="103">
        <v>65.33</v>
      </c>
      <c r="W112" s="104">
        <v>0.89</v>
      </c>
      <c r="X112" s="102">
        <v>3711.15</v>
      </c>
      <c r="Y112" s="102">
        <v>4142.1499999999996</v>
      </c>
      <c r="Z112" s="103">
        <v>11.61</v>
      </c>
      <c r="AA112" s="102">
        <v>23187.33</v>
      </c>
      <c r="AB112" s="102">
        <v>33992.49</v>
      </c>
      <c r="AC112" s="103">
        <v>46.6</v>
      </c>
      <c r="AD112" s="104">
        <v>2.09</v>
      </c>
      <c r="AE112" s="91"/>
      <c r="AF112" s="91"/>
      <c r="AG112" s="91"/>
    </row>
    <row r="113" spans="1:33">
      <c r="A113" s="100"/>
      <c r="B113" s="101" t="s">
        <v>242</v>
      </c>
      <c r="C113" s="102">
        <v>0.71</v>
      </c>
      <c r="D113" s="102">
        <v>0.06</v>
      </c>
      <c r="E113" s="103">
        <v>-91.55</v>
      </c>
      <c r="F113" s="102">
        <v>2.38</v>
      </c>
      <c r="G113" s="102">
        <v>0.48</v>
      </c>
      <c r="H113" s="103">
        <v>-79.8</v>
      </c>
      <c r="I113" s="104">
        <v>0.01</v>
      </c>
      <c r="J113" s="102">
        <v>16</v>
      </c>
      <c r="K113" s="102">
        <v>6</v>
      </c>
      <c r="L113" s="103">
        <v>-62.5</v>
      </c>
      <c r="M113" s="102">
        <v>109</v>
      </c>
      <c r="N113" s="102">
        <v>112</v>
      </c>
      <c r="O113" s="103">
        <v>2.75</v>
      </c>
      <c r="P113" s="104">
        <v>1.72</v>
      </c>
      <c r="Q113" s="102">
        <v>102568</v>
      </c>
      <c r="R113" s="102">
        <v>71395</v>
      </c>
      <c r="S113" s="103">
        <v>-30.39</v>
      </c>
      <c r="T113" s="102">
        <v>1496765</v>
      </c>
      <c r="U113" s="102">
        <v>1105002</v>
      </c>
      <c r="V113" s="103">
        <v>-26.17</v>
      </c>
      <c r="W113" s="104">
        <v>21.52</v>
      </c>
      <c r="X113" s="102">
        <v>13089.27</v>
      </c>
      <c r="Y113" s="102">
        <v>6556.74</v>
      </c>
      <c r="Z113" s="103">
        <v>-49.91</v>
      </c>
      <c r="AA113" s="102">
        <v>199319.88</v>
      </c>
      <c r="AB113" s="102">
        <v>165162</v>
      </c>
      <c r="AC113" s="103">
        <v>-17.14</v>
      </c>
      <c r="AD113" s="104">
        <v>79.95</v>
      </c>
      <c r="AE113" s="91"/>
      <c r="AF113" s="91"/>
      <c r="AG113" s="91"/>
    </row>
    <row r="114" spans="1:33">
      <c r="A114" s="100"/>
      <c r="B114" s="101" t="s">
        <v>243</v>
      </c>
      <c r="C114" s="102">
        <v>11.07</v>
      </c>
      <c r="D114" s="102">
        <v>7.3</v>
      </c>
      <c r="E114" s="103">
        <v>-34.01</v>
      </c>
      <c r="F114" s="102">
        <v>128.08000000000001</v>
      </c>
      <c r="G114" s="102">
        <v>148.68</v>
      </c>
      <c r="H114" s="103">
        <v>16.079999999999998</v>
      </c>
      <c r="I114" s="104">
        <v>1.53</v>
      </c>
      <c r="J114" s="102">
        <v>0</v>
      </c>
      <c r="K114" s="102">
        <v>0</v>
      </c>
      <c r="L114" s="103" t="s">
        <v>239</v>
      </c>
      <c r="M114" s="102">
        <v>0</v>
      </c>
      <c r="N114" s="102">
        <v>0</v>
      </c>
      <c r="O114" s="103" t="s">
        <v>239</v>
      </c>
      <c r="P114" s="104">
        <v>0</v>
      </c>
      <c r="Q114" s="102">
        <v>2321</v>
      </c>
      <c r="R114" s="102">
        <v>1585</v>
      </c>
      <c r="S114" s="103">
        <v>-31.71</v>
      </c>
      <c r="T114" s="102">
        <v>57699</v>
      </c>
      <c r="U114" s="102">
        <v>49208</v>
      </c>
      <c r="V114" s="103">
        <v>-14.72</v>
      </c>
      <c r="W114" s="104">
        <v>0.06</v>
      </c>
      <c r="X114" s="102">
        <v>245.33</v>
      </c>
      <c r="Y114" s="102">
        <v>154.97</v>
      </c>
      <c r="Z114" s="103">
        <v>-36.83</v>
      </c>
      <c r="AA114" s="102">
        <v>11941.99</v>
      </c>
      <c r="AB114" s="102">
        <v>12270.26</v>
      </c>
      <c r="AC114" s="103">
        <v>2.75</v>
      </c>
      <c r="AD114" s="104">
        <v>0.39</v>
      </c>
      <c r="AE114" s="91"/>
      <c r="AF114" s="91"/>
      <c r="AG114" s="91"/>
    </row>
    <row r="115" spans="1:33">
      <c r="A115" s="100"/>
      <c r="B115" s="105"/>
      <c r="C115" s="106"/>
      <c r="D115" s="106"/>
      <c r="E115" s="107"/>
      <c r="F115" s="106"/>
      <c r="G115" s="106"/>
      <c r="H115" s="107"/>
      <c r="I115" s="108"/>
      <c r="J115" s="106"/>
      <c r="K115" s="106"/>
      <c r="L115" s="107"/>
      <c r="M115" s="106"/>
      <c r="N115" s="106"/>
      <c r="O115" s="107"/>
      <c r="P115" s="108"/>
      <c r="Q115" s="106"/>
      <c r="R115" s="106"/>
      <c r="S115" s="107"/>
      <c r="T115" s="106"/>
      <c r="U115" s="106"/>
      <c r="V115" s="107"/>
      <c r="W115" s="108"/>
      <c r="X115" s="106"/>
      <c r="Y115" s="106"/>
      <c r="Z115" s="107"/>
      <c r="AA115" s="106"/>
      <c r="AB115" s="106"/>
      <c r="AC115" s="107"/>
      <c r="AD115" s="108"/>
      <c r="AE115" s="91"/>
      <c r="AF115" s="91"/>
      <c r="AG115" s="91"/>
    </row>
    <row r="116" spans="1:33">
      <c r="A116" s="95">
        <v>17</v>
      </c>
      <c r="B116" s="96" t="s">
        <v>194</v>
      </c>
      <c r="C116" s="97">
        <v>46.92</v>
      </c>
      <c r="D116" s="97">
        <v>115.66</v>
      </c>
      <c r="E116" s="98">
        <v>146.5</v>
      </c>
      <c r="F116" s="97">
        <v>304.23</v>
      </c>
      <c r="G116" s="97">
        <v>697.09</v>
      </c>
      <c r="H116" s="98">
        <v>129.13</v>
      </c>
      <c r="I116" s="99">
        <v>0.19</v>
      </c>
      <c r="J116" s="97">
        <v>4160</v>
      </c>
      <c r="K116" s="97">
        <v>4881</v>
      </c>
      <c r="L116" s="98">
        <v>17.329999999999998</v>
      </c>
      <c r="M116" s="97">
        <v>28995</v>
      </c>
      <c r="N116" s="97">
        <v>34603</v>
      </c>
      <c r="O116" s="98">
        <v>19.34</v>
      </c>
      <c r="P116" s="99">
        <v>0.12</v>
      </c>
      <c r="Q116" s="97">
        <v>202321</v>
      </c>
      <c r="R116" s="97">
        <v>451603</v>
      </c>
      <c r="S116" s="98">
        <v>123.21</v>
      </c>
      <c r="T116" s="97">
        <v>1049166</v>
      </c>
      <c r="U116" s="97">
        <v>2305797</v>
      </c>
      <c r="V116" s="98">
        <v>119.77</v>
      </c>
      <c r="W116" s="99">
        <v>0.86</v>
      </c>
      <c r="X116" s="97">
        <v>5829.79</v>
      </c>
      <c r="Y116" s="97">
        <v>10192.530000000001</v>
      </c>
      <c r="Z116" s="98">
        <v>74.84</v>
      </c>
      <c r="AA116" s="97">
        <v>51295.61</v>
      </c>
      <c r="AB116" s="97">
        <v>61142.31</v>
      </c>
      <c r="AC116" s="98">
        <v>19.2</v>
      </c>
      <c r="AD116" s="99">
        <v>0.84</v>
      </c>
      <c r="AE116" s="94"/>
      <c r="AF116" s="94"/>
      <c r="AG116" s="94"/>
    </row>
    <row r="117" spans="1:33">
      <c r="A117" s="100"/>
      <c r="B117" s="101" t="s">
        <v>238</v>
      </c>
      <c r="C117" s="102">
        <v>1.99</v>
      </c>
      <c r="D117" s="102">
        <v>1.55</v>
      </c>
      <c r="E117" s="103">
        <v>-22.12</v>
      </c>
      <c r="F117" s="102">
        <v>7.47</v>
      </c>
      <c r="G117" s="102">
        <v>7</v>
      </c>
      <c r="H117" s="103">
        <v>-6.29</v>
      </c>
      <c r="I117" s="104">
        <v>0.02</v>
      </c>
      <c r="J117" s="102">
        <v>14</v>
      </c>
      <c r="K117" s="102">
        <v>16</v>
      </c>
      <c r="L117" s="103">
        <v>14.29</v>
      </c>
      <c r="M117" s="102">
        <v>116</v>
      </c>
      <c r="N117" s="102">
        <v>109</v>
      </c>
      <c r="O117" s="103">
        <v>-6.03</v>
      </c>
      <c r="P117" s="104">
        <v>0.01</v>
      </c>
      <c r="Q117" s="102">
        <v>0</v>
      </c>
      <c r="R117" s="102">
        <v>0</v>
      </c>
      <c r="S117" s="103" t="s">
        <v>239</v>
      </c>
      <c r="T117" s="102">
        <v>0</v>
      </c>
      <c r="U117" s="102">
        <v>0</v>
      </c>
      <c r="V117" s="103" t="s">
        <v>239</v>
      </c>
      <c r="W117" s="103" t="s">
        <v>239</v>
      </c>
      <c r="X117" s="102">
        <v>2.63</v>
      </c>
      <c r="Y117" s="102">
        <v>1.9</v>
      </c>
      <c r="Z117" s="103">
        <v>-27.75</v>
      </c>
      <c r="AA117" s="102">
        <v>12.63</v>
      </c>
      <c r="AB117" s="102">
        <v>10.029999999999999</v>
      </c>
      <c r="AC117" s="103">
        <v>-20.59</v>
      </c>
      <c r="AD117" s="104">
        <v>0.03</v>
      </c>
      <c r="AE117" s="91"/>
      <c r="AF117" s="91"/>
      <c r="AG117" s="91"/>
    </row>
    <row r="118" spans="1:33">
      <c r="A118" s="100"/>
      <c r="B118" s="101" t="s">
        <v>240</v>
      </c>
      <c r="C118" s="102">
        <v>11.94</v>
      </c>
      <c r="D118" s="102">
        <v>20.100000000000001</v>
      </c>
      <c r="E118" s="103">
        <v>68.38</v>
      </c>
      <c r="F118" s="102">
        <v>114.04</v>
      </c>
      <c r="G118" s="102">
        <v>152.16</v>
      </c>
      <c r="H118" s="103">
        <v>33.43</v>
      </c>
      <c r="I118" s="104">
        <v>0.15</v>
      </c>
      <c r="J118" s="102">
        <v>4130</v>
      </c>
      <c r="K118" s="102">
        <v>4837</v>
      </c>
      <c r="L118" s="103">
        <v>17.12</v>
      </c>
      <c r="M118" s="102">
        <v>28730</v>
      </c>
      <c r="N118" s="102">
        <v>34304</v>
      </c>
      <c r="O118" s="103">
        <v>19.399999999999999</v>
      </c>
      <c r="P118" s="104">
        <v>0.13</v>
      </c>
      <c r="Q118" s="102">
        <v>0</v>
      </c>
      <c r="R118" s="102">
        <v>0</v>
      </c>
      <c r="S118" s="103" t="s">
        <v>239</v>
      </c>
      <c r="T118" s="102">
        <v>0</v>
      </c>
      <c r="U118" s="102">
        <v>0</v>
      </c>
      <c r="V118" s="103" t="s">
        <v>239</v>
      </c>
      <c r="W118" s="103" t="s">
        <v>239</v>
      </c>
      <c r="X118" s="102">
        <v>143.74</v>
      </c>
      <c r="Y118" s="102">
        <v>271.58999999999997</v>
      </c>
      <c r="Z118" s="103">
        <v>88.94</v>
      </c>
      <c r="AA118" s="102">
        <v>1047.1400000000001</v>
      </c>
      <c r="AB118" s="102">
        <v>1488.92</v>
      </c>
      <c r="AC118" s="103">
        <v>42.19</v>
      </c>
      <c r="AD118" s="104">
        <v>0.06</v>
      </c>
      <c r="AE118" s="91"/>
      <c r="AF118" s="91"/>
      <c r="AG118" s="91"/>
    </row>
    <row r="119" spans="1:33">
      <c r="A119" s="100"/>
      <c r="B119" s="101" t="s">
        <v>241</v>
      </c>
      <c r="C119" s="102">
        <v>29.39</v>
      </c>
      <c r="D119" s="102">
        <v>88.27</v>
      </c>
      <c r="E119" s="103">
        <v>200.35</v>
      </c>
      <c r="F119" s="102">
        <v>133.13</v>
      </c>
      <c r="G119" s="102">
        <v>490.6</v>
      </c>
      <c r="H119" s="103">
        <v>268.5</v>
      </c>
      <c r="I119" s="104">
        <v>0.23</v>
      </c>
      <c r="J119" s="102">
        <v>3</v>
      </c>
      <c r="K119" s="102">
        <v>3</v>
      </c>
      <c r="L119" s="103">
        <v>0</v>
      </c>
      <c r="M119" s="102">
        <v>25</v>
      </c>
      <c r="N119" s="102">
        <v>59</v>
      </c>
      <c r="O119" s="103">
        <v>136</v>
      </c>
      <c r="P119" s="104">
        <v>3.05</v>
      </c>
      <c r="Q119" s="102">
        <v>68334</v>
      </c>
      <c r="R119" s="102">
        <v>439240</v>
      </c>
      <c r="S119" s="103">
        <v>542.78</v>
      </c>
      <c r="T119" s="102">
        <v>328527</v>
      </c>
      <c r="U119" s="102">
        <v>2177601</v>
      </c>
      <c r="V119" s="103">
        <v>562.84</v>
      </c>
      <c r="W119" s="104">
        <v>1.26</v>
      </c>
      <c r="X119" s="102">
        <v>1468.63</v>
      </c>
      <c r="Y119" s="102">
        <v>4915.78</v>
      </c>
      <c r="Z119" s="103">
        <v>234.72</v>
      </c>
      <c r="AA119" s="102">
        <v>6648.7</v>
      </c>
      <c r="AB119" s="102">
        <v>27035.16</v>
      </c>
      <c r="AC119" s="103">
        <v>306.62</v>
      </c>
      <c r="AD119" s="104">
        <v>1.66</v>
      </c>
      <c r="AE119" s="91"/>
      <c r="AF119" s="91"/>
      <c r="AG119" s="91"/>
    </row>
    <row r="120" spans="1:33">
      <c r="A120" s="100"/>
      <c r="B120" s="101" t="s">
        <v>242</v>
      </c>
      <c r="C120" s="102">
        <v>0</v>
      </c>
      <c r="D120" s="102">
        <v>0</v>
      </c>
      <c r="E120" s="103" t="s">
        <v>239</v>
      </c>
      <c r="F120" s="102">
        <v>0</v>
      </c>
      <c r="G120" s="102">
        <v>0</v>
      </c>
      <c r="H120" s="103" t="s">
        <v>239</v>
      </c>
      <c r="I120" s="104">
        <v>0</v>
      </c>
      <c r="J120" s="102">
        <v>0</v>
      </c>
      <c r="K120" s="102">
        <v>0</v>
      </c>
      <c r="L120" s="103" t="s">
        <v>239</v>
      </c>
      <c r="M120" s="102">
        <v>0</v>
      </c>
      <c r="N120" s="102">
        <v>0</v>
      </c>
      <c r="O120" s="103" t="s">
        <v>239</v>
      </c>
      <c r="P120" s="104">
        <v>0</v>
      </c>
      <c r="Q120" s="102">
        <v>0</v>
      </c>
      <c r="R120" s="102">
        <v>0</v>
      </c>
      <c r="S120" s="103" t="s">
        <v>239</v>
      </c>
      <c r="T120" s="102">
        <v>0</v>
      </c>
      <c r="U120" s="102">
        <v>0</v>
      </c>
      <c r="V120" s="103" t="s">
        <v>239</v>
      </c>
      <c r="W120" s="104">
        <v>0</v>
      </c>
      <c r="X120" s="102">
        <v>0</v>
      </c>
      <c r="Y120" s="102">
        <v>0</v>
      </c>
      <c r="Z120" s="103" t="s">
        <v>239</v>
      </c>
      <c r="AA120" s="102">
        <v>0</v>
      </c>
      <c r="AB120" s="102">
        <v>0</v>
      </c>
      <c r="AC120" s="103" t="s">
        <v>239</v>
      </c>
      <c r="AD120" s="104">
        <v>0</v>
      </c>
      <c r="AE120" s="91"/>
      <c r="AF120" s="91"/>
      <c r="AG120" s="91"/>
    </row>
    <row r="121" spans="1:33">
      <c r="A121" s="100"/>
      <c r="B121" s="101" t="s">
        <v>243</v>
      </c>
      <c r="C121" s="102">
        <v>3.6</v>
      </c>
      <c r="D121" s="102">
        <v>5.73</v>
      </c>
      <c r="E121" s="103">
        <v>59.33</v>
      </c>
      <c r="F121" s="102">
        <v>49.59</v>
      </c>
      <c r="G121" s="102">
        <v>47.33</v>
      </c>
      <c r="H121" s="103">
        <v>-4.5599999999999996</v>
      </c>
      <c r="I121" s="104">
        <v>0.49</v>
      </c>
      <c r="J121" s="102">
        <v>13</v>
      </c>
      <c r="K121" s="102">
        <v>25</v>
      </c>
      <c r="L121" s="103">
        <v>92.31</v>
      </c>
      <c r="M121" s="102">
        <v>124</v>
      </c>
      <c r="N121" s="102">
        <v>131</v>
      </c>
      <c r="O121" s="103">
        <v>5.65</v>
      </c>
      <c r="P121" s="104">
        <v>0.39</v>
      </c>
      <c r="Q121" s="102">
        <v>133987</v>
      </c>
      <c r="R121" s="102">
        <v>12363</v>
      </c>
      <c r="S121" s="103">
        <v>-90.77</v>
      </c>
      <c r="T121" s="102">
        <v>720639</v>
      </c>
      <c r="U121" s="102">
        <v>128196</v>
      </c>
      <c r="V121" s="103">
        <v>-82.21</v>
      </c>
      <c r="W121" s="104">
        <v>0.14000000000000001</v>
      </c>
      <c r="X121" s="102">
        <v>4214.78</v>
      </c>
      <c r="Y121" s="102">
        <v>5003.26</v>
      </c>
      <c r="Z121" s="103">
        <v>18.71</v>
      </c>
      <c r="AA121" s="102">
        <v>43587.14</v>
      </c>
      <c r="AB121" s="102">
        <v>32608.19</v>
      </c>
      <c r="AC121" s="103">
        <v>-25.19</v>
      </c>
      <c r="AD121" s="104">
        <v>1.05</v>
      </c>
      <c r="AE121" s="91"/>
      <c r="AF121" s="91"/>
      <c r="AG121" s="91"/>
    </row>
    <row r="122" spans="1:33">
      <c r="A122" s="100"/>
      <c r="B122" s="105"/>
      <c r="C122" s="106"/>
      <c r="D122" s="106"/>
      <c r="E122" s="107"/>
      <c r="F122" s="106"/>
      <c r="G122" s="106"/>
      <c r="H122" s="107"/>
      <c r="I122" s="108"/>
      <c r="J122" s="106"/>
      <c r="K122" s="106"/>
      <c r="L122" s="107"/>
      <c r="M122" s="106"/>
      <c r="N122" s="106"/>
      <c r="O122" s="107"/>
      <c r="P122" s="108"/>
      <c r="Q122" s="106"/>
      <c r="R122" s="106"/>
      <c r="S122" s="107"/>
      <c r="T122" s="106"/>
      <c r="U122" s="106"/>
      <c r="V122" s="107"/>
      <c r="W122" s="108"/>
      <c r="X122" s="106"/>
      <c r="Y122" s="106"/>
      <c r="Z122" s="107"/>
      <c r="AA122" s="106"/>
      <c r="AB122" s="106"/>
      <c r="AC122" s="107"/>
      <c r="AD122" s="108"/>
      <c r="AE122" s="91"/>
      <c r="AF122" s="91"/>
      <c r="AG122" s="91"/>
    </row>
    <row r="123" spans="1:33">
      <c r="A123" s="95">
        <v>18</v>
      </c>
      <c r="B123" s="96" t="s">
        <v>191</v>
      </c>
      <c r="C123" s="97">
        <v>162.16999999999999</v>
      </c>
      <c r="D123" s="97">
        <v>184.48</v>
      </c>
      <c r="E123" s="98">
        <v>13.76</v>
      </c>
      <c r="F123" s="97">
        <v>1282.32</v>
      </c>
      <c r="G123" s="97">
        <v>1125.5</v>
      </c>
      <c r="H123" s="98">
        <v>-12.23</v>
      </c>
      <c r="I123" s="99">
        <v>0.3</v>
      </c>
      <c r="J123" s="97">
        <v>18424</v>
      </c>
      <c r="K123" s="97">
        <v>14970</v>
      </c>
      <c r="L123" s="98">
        <v>-18.75</v>
      </c>
      <c r="M123" s="97">
        <v>155880</v>
      </c>
      <c r="N123" s="97">
        <v>148883</v>
      </c>
      <c r="O123" s="98">
        <v>-4.49</v>
      </c>
      <c r="P123" s="99">
        <v>0.52</v>
      </c>
      <c r="Q123" s="97">
        <v>34312</v>
      </c>
      <c r="R123" s="97">
        <v>15758</v>
      </c>
      <c r="S123" s="98">
        <v>-54.07</v>
      </c>
      <c r="T123" s="97">
        <v>222144</v>
      </c>
      <c r="U123" s="97">
        <v>329668</v>
      </c>
      <c r="V123" s="98">
        <v>48.4</v>
      </c>
      <c r="W123" s="99">
        <v>0.12</v>
      </c>
      <c r="X123" s="97">
        <v>2376</v>
      </c>
      <c r="Y123" s="97">
        <v>2756.85</v>
      </c>
      <c r="Z123" s="98">
        <v>16.03</v>
      </c>
      <c r="AA123" s="97">
        <v>25058.2</v>
      </c>
      <c r="AB123" s="97">
        <v>25650.91</v>
      </c>
      <c r="AC123" s="98">
        <v>2.37</v>
      </c>
      <c r="AD123" s="99">
        <v>0.35</v>
      </c>
      <c r="AE123" s="94"/>
      <c r="AF123" s="94"/>
      <c r="AG123" s="94"/>
    </row>
    <row r="124" spans="1:33">
      <c r="A124" s="100"/>
      <c r="B124" s="101" t="s">
        <v>238</v>
      </c>
      <c r="C124" s="102">
        <v>3.85</v>
      </c>
      <c r="D124" s="102">
        <v>2.89</v>
      </c>
      <c r="E124" s="103">
        <v>-25.01</v>
      </c>
      <c r="F124" s="102">
        <v>43.84</v>
      </c>
      <c r="G124" s="102">
        <v>28.87</v>
      </c>
      <c r="H124" s="103">
        <v>-34.14</v>
      </c>
      <c r="I124" s="104">
        <v>0.06</v>
      </c>
      <c r="J124" s="102">
        <v>147</v>
      </c>
      <c r="K124" s="102">
        <v>74</v>
      </c>
      <c r="L124" s="103">
        <v>-49.66</v>
      </c>
      <c r="M124" s="102">
        <v>1413</v>
      </c>
      <c r="N124" s="102">
        <v>898</v>
      </c>
      <c r="O124" s="103">
        <v>-36.450000000000003</v>
      </c>
      <c r="P124" s="104">
        <v>7.0000000000000007E-2</v>
      </c>
      <c r="Q124" s="102">
        <v>0</v>
      </c>
      <c r="R124" s="102">
        <v>0</v>
      </c>
      <c r="S124" s="103" t="s">
        <v>239</v>
      </c>
      <c r="T124" s="102">
        <v>0</v>
      </c>
      <c r="U124" s="102">
        <v>0</v>
      </c>
      <c r="V124" s="103" t="s">
        <v>239</v>
      </c>
      <c r="W124" s="103" t="s">
        <v>239</v>
      </c>
      <c r="X124" s="102">
        <v>3.19</v>
      </c>
      <c r="Y124" s="102">
        <v>2.2000000000000002</v>
      </c>
      <c r="Z124" s="103">
        <v>-31</v>
      </c>
      <c r="AA124" s="102">
        <v>32.83</v>
      </c>
      <c r="AB124" s="102">
        <v>19.82</v>
      </c>
      <c r="AC124" s="103">
        <v>-39.630000000000003</v>
      </c>
      <c r="AD124" s="104">
        <v>0.05</v>
      </c>
      <c r="AE124" s="91"/>
      <c r="AF124" s="91"/>
      <c r="AG124" s="91"/>
    </row>
    <row r="125" spans="1:33">
      <c r="A125" s="100"/>
      <c r="B125" s="101" t="s">
        <v>240</v>
      </c>
      <c r="C125" s="102">
        <v>134.76</v>
      </c>
      <c r="D125" s="102">
        <v>172.66</v>
      </c>
      <c r="E125" s="103">
        <v>28.13</v>
      </c>
      <c r="F125" s="102">
        <v>939.24</v>
      </c>
      <c r="G125" s="102">
        <v>1003.3</v>
      </c>
      <c r="H125" s="103">
        <v>6.82</v>
      </c>
      <c r="I125" s="104">
        <v>1.01</v>
      </c>
      <c r="J125" s="102">
        <v>18262</v>
      </c>
      <c r="K125" s="102">
        <v>14878</v>
      </c>
      <c r="L125" s="103">
        <v>-18.53</v>
      </c>
      <c r="M125" s="102">
        <v>154350</v>
      </c>
      <c r="N125" s="102">
        <v>147852</v>
      </c>
      <c r="O125" s="103">
        <v>-4.21</v>
      </c>
      <c r="P125" s="104">
        <v>0.54</v>
      </c>
      <c r="Q125" s="102">
        <v>0</v>
      </c>
      <c r="R125" s="102">
        <v>0</v>
      </c>
      <c r="S125" s="103" t="s">
        <v>239</v>
      </c>
      <c r="T125" s="102">
        <v>0</v>
      </c>
      <c r="U125" s="102">
        <v>0</v>
      </c>
      <c r="V125" s="103" t="s">
        <v>239</v>
      </c>
      <c r="W125" s="103" t="s">
        <v>239</v>
      </c>
      <c r="X125" s="102">
        <v>1825.74</v>
      </c>
      <c r="Y125" s="102">
        <v>2384.6799999999998</v>
      </c>
      <c r="Z125" s="103">
        <v>30.61</v>
      </c>
      <c r="AA125" s="102">
        <v>14287.63</v>
      </c>
      <c r="AB125" s="102">
        <v>13529.58</v>
      </c>
      <c r="AC125" s="103">
        <v>-5.31</v>
      </c>
      <c r="AD125" s="104">
        <v>0.59</v>
      </c>
      <c r="AE125" s="91"/>
      <c r="AF125" s="91"/>
      <c r="AG125" s="91"/>
    </row>
    <row r="126" spans="1:33">
      <c r="A126" s="100"/>
      <c r="B126" s="101" t="s">
        <v>241</v>
      </c>
      <c r="C126" s="102">
        <v>0</v>
      </c>
      <c r="D126" s="102">
        <v>0</v>
      </c>
      <c r="E126" s="103" t="s">
        <v>239</v>
      </c>
      <c r="F126" s="102">
        <v>0</v>
      </c>
      <c r="G126" s="102">
        <v>0</v>
      </c>
      <c r="H126" s="103" t="s">
        <v>239</v>
      </c>
      <c r="I126" s="104">
        <v>0</v>
      </c>
      <c r="J126" s="102">
        <v>0</v>
      </c>
      <c r="K126" s="102">
        <v>0</v>
      </c>
      <c r="L126" s="103" t="s">
        <v>239</v>
      </c>
      <c r="M126" s="102">
        <v>0</v>
      </c>
      <c r="N126" s="102">
        <v>0</v>
      </c>
      <c r="O126" s="103" t="s">
        <v>239</v>
      </c>
      <c r="P126" s="104">
        <v>0</v>
      </c>
      <c r="Q126" s="102">
        <v>-206</v>
      </c>
      <c r="R126" s="102">
        <v>0</v>
      </c>
      <c r="S126" s="103">
        <v>-100</v>
      </c>
      <c r="T126" s="102">
        <v>-3448</v>
      </c>
      <c r="U126" s="102">
        <v>0</v>
      </c>
      <c r="V126" s="103">
        <v>-100</v>
      </c>
      <c r="W126" s="104">
        <v>0</v>
      </c>
      <c r="X126" s="102">
        <v>-32.85</v>
      </c>
      <c r="Y126" s="102">
        <v>0</v>
      </c>
      <c r="Z126" s="103">
        <v>-100</v>
      </c>
      <c r="AA126" s="102">
        <v>-399.19</v>
      </c>
      <c r="AB126" s="102">
        <v>0</v>
      </c>
      <c r="AC126" s="103">
        <v>-100</v>
      </c>
      <c r="AD126" s="104">
        <v>0</v>
      </c>
      <c r="AE126" s="91"/>
      <c r="AF126" s="91"/>
      <c r="AG126" s="91"/>
    </row>
    <row r="127" spans="1:33">
      <c r="A127" s="100"/>
      <c r="B127" s="101" t="s">
        <v>242</v>
      </c>
      <c r="C127" s="102">
        <v>22.14</v>
      </c>
      <c r="D127" s="102">
        <v>8.2799999999999994</v>
      </c>
      <c r="E127" s="103">
        <v>-62.6</v>
      </c>
      <c r="F127" s="102">
        <v>273.45999999999998</v>
      </c>
      <c r="G127" s="102">
        <v>78.430000000000007</v>
      </c>
      <c r="H127" s="103">
        <v>-71.319999999999993</v>
      </c>
      <c r="I127" s="104">
        <v>1.47</v>
      </c>
      <c r="J127" s="102">
        <v>8</v>
      </c>
      <c r="K127" s="102">
        <v>11</v>
      </c>
      <c r="L127" s="103">
        <v>37.5</v>
      </c>
      <c r="M127" s="102">
        <v>50</v>
      </c>
      <c r="N127" s="102">
        <v>66</v>
      </c>
      <c r="O127" s="103">
        <v>32</v>
      </c>
      <c r="P127" s="104">
        <v>1.01</v>
      </c>
      <c r="Q127" s="102">
        <v>14596</v>
      </c>
      <c r="R127" s="102">
        <v>10151</v>
      </c>
      <c r="S127" s="103">
        <v>-30.45</v>
      </c>
      <c r="T127" s="102">
        <v>31575</v>
      </c>
      <c r="U127" s="102">
        <v>53023</v>
      </c>
      <c r="V127" s="103">
        <v>67.930000000000007</v>
      </c>
      <c r="W127" s="104">
        <v>1.03</v>
      </c>
      <c r="X127" s="102">
        <v>7.05</v>
      </c>
      <c r="Y127" s="102">
        <v>2.57</v>
      </c>
      <c r="Z127" s="103">
        <v>-63.56</v>
      </c>
      <c r="AA127" s="102">
        <v>30.44</v>
      </c>
      <c r="AB127" s="102">
        <v>43.65</v>
      </c>
      <c r="AC127" s="103">
        <v>43.42</v>
      </c>
      <c r="AD127" s="104">
        <v>0.02</v>
      </c>
      <c r="AE127" s="91"/>
      <c r="AF127" s="91"/>
      <c r="AG127" s="91"/>
    </row>
    <row r="128" spans="1:33">
      <c r="A128" s="100"/>
      <c r="B128" s="101" t="s">
        <v>243</v>
      </c>
      <c r="C128" s="102">
        <v>1.42</v>
      </c>
      <c r="D128" s="102">
        <v>0.65</v>
      </c>
      <c r="E128" s="103">
        <v>-54.46</v>
      </c>
      <c r="F128" s="102">
        <v>25.78</v>
      </c>
      <c r="G128" s="102">
        <v>14.89</v>
      </c>
      <c r="H128" s="103">
        <v>-42.23</v>
      </c>
      <c r="I128" s="104">
        <v>0.15</v>
      </c>
      <c r="J128" s="102">
        <v>7</v>
      </c>
      <c r="K128" s="102">
        <v>7</v>
      </c>
      <c r="L128" s="103">
        <v>0</v>
      </c>
      <c r="M128" s="102">
        <v>67</v>
      </c>
      <c r="N128" s="102">
        <v>67</v>
      </c>
      <c r="O128" s="103">
        <v>0</v>
      </c>
      <c r="P128" s="104">
        <v>0.2</v>
      </c>
      <c r="Q128" s="102">
        <v>19922</v>
      </c>
      <c r="R128" s="102">
        <v>5607</v>
      </c>
      <c r="S128" s="103">
        <v>-71.86</v>
      </c>
      <c r="T128" s="102">
        <v>194017</v>
      </c>
      <c r="U128" s="102">
        <v>276645</v>
      </c>
      <c r="V128" s="103">
        <v>42.59</v>
      </c>
      <c r="W128" s="104">
        <v>0.31</v>
      </c>
      <c r="X128" s="102">
        <v>572.87</v>
      </c>
      <c r="Y128" s="102">
        <v>367.4</v>
      </c>
      <c r="Z128" s="103">
        <v>-35.869999999999997</v>
      </c>
      <c r="AA128" s="102">
        <v>11106.5</v>
      </c>
      <c r="AB128" s="102">
        <v>12057.86</v>
      </c>
      <c r="AC128" s="103">
        <v>8.57</v>
      </c>
      <c r="AD128" s="104">
        <v>0.39</v>
      </c>
      <c r="AE128" s="91"/>
      <c r="AF128" s="91"/>
      <c r="AG128" s="91"/>
    </row>
    <row r="129" spans="1:33">
      <c r="A129" s="100"/>
      <c r="B129" s="105"/>
      <c r="C129" s="106"/>
      <c r="D129" s="106"/>
      <c r="E129" s="107"/>
      <c r="F129" s="106"/>
      <c r="G129" s="106"/>
      <c r="H129" s="107"/>
      <c r="I129" s="108"/>
      <c r="J129" s="106"/>
      <c r="K129" s="106"/>
      <c r="L129" s="107"/>
      <c r="M129" s="106"/>
      <c r="N129" s="106"/>
      <c r="O129" s="107"/>
      <c r="P129" s="108"/>
      <c r="Q129" s="106"/>
      <c r="R129" s="106"/>
      <c r="S129" s="107"/>
      <c r="T129" s="106"/>
      <c r="U129" s="106"/>
      <c r="V129" s="107"/>
      <c r="W129" s="108"/>
      <c r="X129" s="106"/>
      <c r="Y129" s="106"/>
      <c r="Z129" s="107"/>
      <c r="AA129" s="106"/>
      <c r="AB129" s="106"/>
      <c r="AC129" s="107"/>
      <c r="AD129" s="108"/>
      <c r="AE129" s="91"/>
      <c r="AF129" s="91"/>
      <c r="AG129" s="91"/>
    </row>
    <row r="130" spans="1:33">
      <c r="A130" s="95">
        <v>19</v>
      </c>
      <c r="B130" s="96" t="s">
        <v>201</v>
      </c>
      <c r="C130" s="97">
        <v>0</v>
      </c>
      <c r="D130" s="97">
        <v>0</v>
      </c>
      <c r="E130" s="98" t="s">
        <v>239</v>
      </c>
      <c r="F130" s="97">
        <v>0</v>
      </c>
      <c r="G130" s="97">
        <v>0</v>
      </c>
      <c r="H130" s="98" t="s">
        <v>239</v>
      </c>
      <c r="I130" s="99">
        <v>0</v>
      </c>
      <c r="J130" s="97">
        <v>0</v>
      </c>
      <c r="K130" s="97">
        <v>0</v>
      </c>
      <c r="L130" s="98" t="s">
        <v>239</v>
      </c>
      <c r="M130" s="97">
        <v>0</v>
      </c>
      <c r="N130" s="97">
        <v>0</v>
      </c>
      <c r="O130" s="98" t="s">
        <v>239</v>
      </c>
      <c r="P130" s="99">
        <v>0</v>
      </c>
      <c r="Q130" s="97">
        <v>0</v>
      </c>
      <c r="R130" s="97">
        <v>0</v>
      </c>
      <c r="S130" s="98" t="s">
        <v>239</v>
      </c>
      <c r="T130" s="97">
        <v>0</v>
      </c>
      <c r="U130" s="97">
        <v>0</v>
      </c>
      <c r="V130" s="98" t="s">
        <v>239</v>
      </c>
      <c r="W130" s="99">
        <v>0</v>
      </c>
      <c r="X130" s="97">
        <v>0</v>
      </c>
      <c r="Y130" s="97">
        <v>0</v>
      </c>
      <c r="Z130" s="98" t="s">
        <v>239</v>
      </c>
      <c r="AA130" s="97">
        <v>0</v>
      </c>
      <c r="AB130" s="97">
        <v>0</v>
      </c>
      <c r="AC130" s="98" t="s">
        <v>239</v>
      </c>
      <c r="AD130" s="99">
        <v>0</v>
      </c>
      <c r="AE130" s="94"/>
      <c r="AF130" s="94"/>
      <c r="AG130" s="94"/>
    </row>
    <row r="131" spans="1:33">
      <c r="A131" s="100"/>
      <c r="B131" s="101" t="s">
        <v>238</v>
      </c>
      <c r="C131" s="102">
        <v>0</v>
      </c>
      <c r="D131" s="102">
        <v>0</v>
      </c>
      <c r="E131" s="98" t="s">
        <v>239</v>
      </c>
      <c r="F131" s="102">
        <v>0</v>
      </c>
      <c r="G131" s="102">
        <v>0</v>
      </c>
      <c r="H131" s="98" t="s">
        <v>239</v>
      </c>
      <c r="I131" s="104">
        <v>0</v>
      </c>
      <c r="J131" s="102">
        <v>0</v>
      </c>
      <c r="K131" s="102">
        <v>0</v>
      </c>
      <c r="L131" s="98" t="s">
        <v>239</v>
      </c>
      <c r="M131" s="102">
        <v>0</v>
      </c>
      <c r="N131" s="102">
        <v>0</v>
      </c>
      <c r="O131" s="98" t="s">
        <v>239</v>
      </c>
      <c r="P131" s="104">
        <v>0</v>
      </c>
      <c r="Q131" s="102">
        <v>0</v>
      </c>
      <c r="R131" s="102">
        <v>0</v>
      </c>
      <c r="S131" s="98" t="s">
        <v>239</v>
      </c>
      <c r="T131" s="102">
        <v>0</v>
      </c>
      <c r="U131" s="102">
        <v>0</v>
      </c>
      <c r="V131" s="98" t="s">
        <v>239</v>
      </c>
      <c r="W131" s="103" t="s">
        <v>239</v>
      </c>
      <c r="X131" s="102">
        <v>0</v>
      </c>
      <c r="Y131" s="102">
        <v>0</v>
      </c>
      <c r="Z131" s="98" t="s">
        <v>239</v>
      </c>
      <c r="AA131" s="102">
        <v>0</v>
      </c>
      <c r="AB131" s="102">
        <v>0</v>
      </c>
      <c r="AC131" s="98" t="s">
        <v>239</v>
      </c>
      <c r="AD131" s="104">
        <v>0</v>
      </c>
      <c r="AE131" s="91"/>
      <c r="AF131" s="91"/>
      <c r="AG131" s="91"/>
    </row>
    <row r="132" spans="1:33">
      <c r="A132" s="100"/>
      <c r="B132" s="101" t="s">
        <v>240</v>
      </c>
      <c r="C132" s="102">
        <v>0</v>
      </c>
      <c r="D132" s="102">
        <v>0</v>
      </c>
      <c r="E132" s="98" t="s">
        <v>239</v>
      </c>
      <c r="F132" s="102">
        <v>0</v>
      </c>
      <c r="G132" s="102">
        <v>0</v>
      </c>
      <c r="H132" s="98" t="s">
        <v>239</v>
      </c>
      <c r="I132" s="104">
        <v>0</v>
      </c>
      <c r="J132" s="102">
        <v>0</v>
      </c>
      <c r="K132" s="102">
        <v>0</v>
      </c>
      <c r="L132" s="98" t="s">
        <v>239</v>
      </c>
      <c r="M132" s="102">
        <v>0</v>
      </c>
      <c r="N132" s="102">
        <v>0</v>
      </c>
      <c r="O132" s="98" t="s">
        <v>239</v>
      </c>
      <c r="P132" s="104">
        <v>0</v>
      </c>
      <c r="Q132" s="102">
        <v>0</v>
      </c>
      <c r="R132" s="102">
        <v>0</v>
      </c>
      <c r="S132" s="98" t="s">
        <v>239</v>
      </c>
      <c r="T132" s="102">
        <v>0</v>
      </c>
      <c r="U132" s="102">
        <v>0</v>
      </c>
      <c r="V132" s="98" t="s">
        <v>239</v>
      </c>
      <c r="W132" s="103" t="s">
        <v>239</v>
      </c>
      <c r="X132" s="102">
        <v>0</v>
      </c>
      <c r="Y132" s="102">
        <v>0</v>
      </c>
      <c r="Z132" s="98" t="s">
        <v>239</v>
      </c>
      <c r="AA132" s="102">
        <v>0</v>
      </c>
      <c r="AB132" s="102">
        <v>0</v>
      </c>
      <c r="AC132" s="98" t="s">
        <v>239</v>
      </c>
      <c r="AD132" s="104">
        <v>0</v>
      </c>
      <c r="AE132" s="91"/>
      <c r="AF132" s="91"/>
      <c r="AG132" s="91"/>
    </row>
    <row r="133" spans="1:33">
      <c r="A133" s="100"/>
      <c r="B133" s="101" t="s">
        <v>241</v>
      </c>
      <c r="C133" s="102">
        <v>0</v>
      </c>
      <c r="D133" s="102">
        <v>0</v>
      </c>
      <c r="E133" s="98" t="s">
        <v>239</v>
      </c>
      <c r="F133" s="102">
        <v>0</v>
      </c>
      <c r="G133" s="102">
        <v>0</v>
      </c>
      <c r="H133" s="98" t="s">
        <v>239</v>
      </c>
      <c r="I133" s="104">
        <v>0</v>
      </c>
      <c r="J133" s="102">
        <v>0</v>
      </c>
      <c r="K133" s="102">
        <v>0</v>
      </c>
      <c r="L133" s="98" t="s">
        <v>239</v>
      </c>
      <c r="M133" s="102">
        <v>0</v>
      </c>
      <c r="N133" s="102">
        <v>0</v>
      </c>
      <c r="O133" s="98" t="s">
        <v>239</v>
      </c>
      <c r="P133" s="104">
        <v>0</v>
      </c>
      <c r="Q133" s="102">
        <v>0</v>
      </c>
      <c r="R133" s="102">
        <v>0</v>
      </c>
      <c r="S133" s="98" t="s">
        <v>239</v>
      </c>
      <c r="T133" s="102">
        <v>0</v>
      </c>
      <c r="U133" s="102">
        <v>0</v>
      </c>
      <c r="V133" s="98" t="s">
        <v>239</v>
      </c>
      <c r="W133" s="104">
        <v>0</v>
      </c>
      <c r="X133" s="102">
        <v>0</v>
      </c>
      <c r="Y133" s="102">
        <v>0</v>
      </c>
      <c r="Z133" s="98" t="s">
        <v>239</v>
      </c>
      <c r="AA133" s="102">
        <v>0</v>
      </c>
      <c r="AB133" s="102">
        <v>0</v>
      </c>
      <c r="AC133" s="98" t="s">
        <v>239</v>
      </c>
      <c r="AD133" s="104">
        <v>0</v>
      </c>
      <c r="AE133" s="91"/>
      <c r="AF133" s="91"/>
      <c r="AG133" s="91"/>
    </row>
    <row r="134" spans="1:33">
      <c r="A134" s="100"/>
      <c r="B134" s="101" t="s">
        <v>242</v>
      </c>
      <c r="C134" s="102">
        <v>0</v>
      </c>
      <c r="D134" s="102">
        <v>0</v>
      </c>
      <c r="E134" s="98" t="s">
        <v>239</v>
      </c>
      <c r="F134" s="102">
        <v>0</v>
      </c>
      <c r="G134" s="102">
        <v>0</v>
      </c>
      <c r="H134" s="98" t="s">
        <v>239</v>
      </c>
      <c r="I134" s="104">
        <v>0</v>
      </c>
      <c r="J134" s="102">
        <v>0</v>
      </c>
      <c r="K134" s="102">
        <v>0</v>
      </c>
      <c r="L134" s="98" t="s">
        <v>239</v>
      </c>
      <c r="M134" s="102">
        <v>0</v>
      </c>
      <c r="N134" s="102">
        <v>0</v>
      </c>
      <c r="O134" s="98" t="s">
        <v>239</v>
      </c>
      <c r="P134" s="104">
        <v>0</v>
      </c>
      <c r="Q134" s="102">
        <v>0</v>
      </c>
      <c r="R134" s="102">
        <v>0</v>
      </c>
      <c r="S134" s="98" t="s">
        <v>239</v>
      </c>
      <c r="T134" s="102">
        <v>0</v>
      </c>
      <c r="U134" s="102">
        <v>0</v>
      </c>
      <c r="V134" s="98" t="s">
        <v>239</v>
      </c>
      <c r="W134" s="104">
        <v>0</v>
      </c>
      <c r="X134" s="102">
        <v>0</v>
      </c>
      <c r="Y134" s="102">
        <v>0</v>
      </c>
      <c r="Z134" s="98" t="s">
        <v>239</v>
      </c>
      <c r="AA134" s="102">
        <v>0</v>
      </c>
      <c r="AB134" s="102">
        <v>0</v>
      </c>
      <c r="AC134" s="98" t="s">
        <v>239</v>
      </c>
      <c r="AD134" s="104">
        <v>0</v>
      </c>
      <c r="AE134" s="91"/>
      <c r="AF134" s="91"/>
      <c r="AG134" s="91"/>
    </row>
    <row r="135" spans="1:33">
      <c r="A135" s="100"/>
      <c r="B135" s="101" t="s">
        <v>243</v>
      </c>
      <c r="C135" s="102">
        <v>0</v>
      </c>
      <c r="D135" s="102">
        <v>0</v>
      </c>
      <c r="E135" s="98" t="s">
        <v>239</v>
      </c>
      <c r="F135" s="102">
        <v>0</v>
      </c>
      <c r="G135" s="102">
        <v>0</v>
      </c>
      <c r="H135" s="98" t="s">
        <v>239</v>
      </c>
      <c r="I135" s="104">
        <v>0</v>
      </c>
      <c r="J135" s="102">
        <v>0</v>
      </c>
      <c r="K135" s="102">
        <v>0</v>
      </c>
      <c r="L135" s="98" t="s">
        <v>239</v>
      </c>
      <c r="M135" s="102">
        <v>0</v>
      </c>
      <c r="N135" s="102">
        <v>0</v>
      </c>
      <c r="O135" s="98" t="s">
        <v>239</v>
      </c>
      <c r="P135" s="104">
        <v>0</v>
      </c>
      <c r="Q135" s="102">
        <v>0</v>
      </c>
      <c r="R135" s="102">
        <v>0</v>
      </c>
      <c r="S135" s="98" t="s">
        <v>239</v>
      </c>
      <c r="T135" s="102">
        <v>0</v>
      </c>
      <c r="U135" s="102">
        <v>0</v>
      </c>
      <c r="V135" s="98" t="s">
        <v>239</v>
      </c>
      <c r="W135" s="104">
        <v>0</v>
      </c>
      <c r="X135" s="102">
        <v>0</v>
      </c>
      <c r="Y135" s="102">
        <v>0</v>
      </c>
      <c r="Z135" s="98" t="s">
        <v>239</v>
      </c>
      <c r="AA135" s="102">
        <v>0</v>
      </c>
      <c r="AB135" s="102">
        <v>0</v>
      </c>
      <c r="AC135" s="98" t="s">
        <v>239</v>
      </c>
      <c r="AD135" s="104">
        <v>0</v>
      </c>
      <c r="AE135" s="91"/>
      <c r="AF135" s="91"/>
      <c r="AG135" s="91"/>
    </row>
    <row r="136" spans="1:33">
      <c r="A136" s="100"/>
      <c r="B136" s="105"/>
      <c r="C136" s="106"/>
      <c r="D136" s="106"/>
      <c r="E136" s="107"/>
      <c r="F136" s="106"/>
      <c r="G136" s="106"/>
      <c r="H136" s="107"/>
      <c r="I136" s="108"/>
      <c r="J136" s="106"/>
      <c r="K136" s="106"/>
      <c r="L136" s="107"/>
      <c r="M136" s="106"/>
      <c r="N136" s="106"/>
      <c r="O136" s="107"/>
      <c r="P136" s="108"/>
      <c r="Q136" s="106"/>
      <c r="R136" s="106"/>
      <c r="S136" s="107"/>
      <c r="T136" s="106"/>
      <c r="U136" s="106"/>
      <c r="V136" s="107"/>
      <c r="W136" s="108"/>
      <c r="X136" s="106"/>
      <c r="Y136" s="106"/>
      <c r="Z136" s="107"/>
      <c r="AA136" s="106"/>
      <c r="AB136" s="106"/>
      <c r="AC136" s="107"/>
      <c r="AD136" s="108"/>
      <c r="AE136" s="91"/>
      <c r="AF136" s="91"/>
      <c r="AG136" s="91"/>
    </row>
    <row r="137" spans="1:33">
      <c r="A137" s="95">
        <v>20</v>
      </c>
      <c r="B137" s="96" t="s">
        <v>178</v>
      </c>
      <c r="C137" s="97">
        <v>2844.93</v>
      </c>
      <c r="D137" s="97">
        <v>3503.48</v>
      </c>
      <c r="E137" s="98">
        <v>23.15</v>
      </c>
      <c r="F137" s="97">
        <v>25458.29</v>
      </c>
      <c r="G137" s="97">
        <v>29587.599999999999</v>
      </c>
      <c r="H137" s="98">
        <v>16.22</v>
      </c>
      <c r="I137" s="99">
        <v>7.98</v>
      </c>
      <c r="J137" s="97">
        <v>265072</v>
      </c>
      <c r="K137" s="97">
        <v>290250</v>
      </c>
      <c r="L137" s="98">
        <v>9.5</v>
      </c>
      <c r="M137" s="97">
        <v>1923243</v>
      </c>
      <c r="N137" s="97">
        <v>2197656</v>
      </c>
      <c r="O137" s="98">
        <v>14.27</v>
      </c>
      <c r="P137" s="99">
        <v>7.71</v>
      </c>
      <c r="Q137" s="97">
        <v>4076557</v>
      </c>
      <c r="R137" s="97">
        <v>3082349</v>
      </c>
      <c r="S137" s="98">
        <v>-24.39</v>
      </c>
      <c r="T137" s="97">
        <v>13688684</v>
      </c>
      <c r="U137" s="97">
        <v>18437007</v>
      </c>
      <c r="V137" s="98">
        <v>34.69</v>
      </c>
      <c r="W137" s="99">
        <v>6.91</v>
      </c>
      <c r="X137" s="97">
        <v>108400.96000000001</v>
      </c>
      <c r="Y137" s="97">
        <v>99453.22</v>
      </c>
      <c r="Z137" s="98">
        <v>-8.25</v>
      </c>
      <c r="AA137" s="97">
        <v>578940.52</v>
      </c>
      <c r="AB137" s="97">
        <v>658789.56999999995</v>
      </c>
      <c r="AC137" s="98">
        <v>13.79</v>
      </c>
      <c r="AD137" s="99">
        <v>9.0500000000000007</v>
      </c>
      <c r="AE137" s="94"/>
      <c r="AF137" s="94"/>
      <c r="AG137" s="94"/>
    </row>
    <row r="138" spans="1:33">
      <c r="A138" s="100"/>
      <c r="B138" s="101" t="s">
        <v>238</v>
      </c>
      <c r="C138" s="102">
        <v>467.59</v>
      </c>
      <c r="D138" s="102">
        <v>642.11</v>
      </c>
      <c r="E138" s="103">
        <v>37.33</v>
      </c>
      <c r="F138" s="102">
        <v>4031.14</v>
      </c>
      <c r="G138" s="102">
        <v>6318.77</v>
      </c>
      <c r="H138" s="103">
        <v>56.75</v>
      </c>
      <c r="I138" s="104">
        <v>14.02</v>
      </c>
      <c r="J138" s="102">
        <v>8944</v>
      </c>
      <c r="K138" s="102">
        <v>8245</v>
      </c>
      <c r="L138" s="103">
        <v>-7.82</v>
      </c>
      <c r="M138" s="102">
        <v>94888</v>
      </c>
      <c r="N138" s="102">
        <v>83960</v>
      </c>
      <c r="O138" s="103">
        <v>-11.52</v>
      </c>
      <c r="P138" s="104">
        <v>6.53</v>
      </c>
      <c r="Q138" s="102">
        <v>0</v>
      </c>
      <c r="R138" s="102">
        <v>0</v>
      </c>
      <c r="S138" s="103" t="s">
        <v>239</v>
      </c>
      <c r="T138" s="102">
        <v>0</v>
      </c>
      <c r="U138" s="102">
        <v>0</v>
      </c>
      <c r="V138" s="103" t="s">
        <v>239</v>
      </c>
      <c r="W138" s="103" t="s">
        <v>239</v>
      </c>
      <c r="X138" s="102">
        <v>366.71</v>
      </c>
      <c r="Y138" s="102">
        <v>271.64</v>
      </c>
      <c r="Z138" s="103">
        <v>-25.93</v>
      </c>
      <c r="AA138" s="102">
        <v>3866.88</v>
      </c>
      <c r="AB138" s="102">
        <v>3184.25</v>
      </c>
      <c r="AC138" s="103">
        <v>-17.649999999999999</v>
      </c>
      <c r="AD138" s="104">
        <v>7.99</v>
      </c>
      <c r="AE138" s="91"/>
      <c r="AF138" s="91"/>
      <c r="AG138" s="91"/>
    </row>
    <row r="139" spans="1:33">
      <c r="A139" s="100"/>
      <c r="B139" s="101" t="s">
        <v>240</v>
      </c>
      <c r="C139" s="102">
        <v>1510.56</v>
      </c>
      <c r="D139" s="102">
        <v>1676.66</v>
      </c>
      <c r="E139" s="103">
        <v>11</v>
      </c>
      <c r="F139" s="102">
        <v>12469.49</v>
      </c>
      <c r="G139" s="102">
        <v>14586.07</v>
      </c>
      <c r="H139" s="103">
        <v>16.97</v>
      </c>
      <c r="I139" s="104">
        <v>14.67</v>
      </c>
      <c r="J139" s="102">
        <v>256061</v>
      </c>
      <c r="K139" s="102">
        <v>281940</v>
      </c>
      <c r="L139" s="103">
        <v>10.11</v>
      </c>
      <c r="M139" s="102">
        <v>1828032</v>
      </c>
      <c r="N139" s="102">
        <v>2113169</v>
      </c>
      <c r="O139" s="103">
        <v>15.6</v>
      </c>
      <c r="P139" s="104">
        <v>7.77</v>
      </c>
      <c r="Q139" s="102">
        <v>0</v>
      </c>
      <c r="R139" s="102">
        <v>0</v>
      </c>
      <c r="S139" s="103" t="s">
        <v>239</v>
      </c>
      <c r="T139" s="102">
        <v>0</v>
      </c>
      <c r="U139" s="102">
        <v>0</v>
      </c>
      <c r="V139" s="103" t="s">
        <v>239</v>
      </c>
      <c r="W139" s="103" t="s">
        <v>239</v>
      </c>
      <c r="X139" s="102">
        <v>19248.259999999998</v>
      </c>
      <c r="Y139" s="102">
        <v>23612</v>
      </c>
      <c r="Z139" s="103">
        <v>22.67</v>
      </c>
      <c r="AA139" s="102">
        <v>148792.5</v>
      </c>
      <c r="AB139" s="102">
        <v>168582.24</v>
      </c>
      <c r="AC139" s="103">
        <v>13.3</v>
      </c>
      <c r="AD139" s="104">
        <v>7.33</v>
      </c>
      <c r="AE139" s="91"/>
      <c r="AF139" s="91"/>
      <c r="AG139" s="91"/>
    </row>
    <row r="140" spans="1:33">
      <c r="A140" s="100"/>
      <c r="B140" s="101" t="s">
        <v>241</v>
      </c>
      <c r="C140" s="102">
        <v>792.27</v>
      </c>
      <c r="D140" s="102">
        <v>1122.19</v>
      </c>
      <c r="E140" s="103">
        <v>41.64</v>
      </c>
      <c r="F140" s="102">
        <v>8484.67</v>
      </c>
      <c r="G140" s="102">
        <v>8072.76</v>
      </c>
      <c r="H140" s="103">
        <v>-4.8499999999999996</v>
      </c>
      <c r="I140" s="104">
        <v>3.83</v>
      </c>
      <c r="J140" s="102">
        <v>27</v>
      </c>
      <c r="K140" s="102">
        <v>31</v>
      </c>
      <c r="L140" s="103">
        <v>14.81</v>
      </c>
      <c r="M140" s="102">
        <v>161</v>
      </c>
      <c r="N140" s="102">
        <v>192</v>
      </c>
      <c r="O140" s="103">
        <v>19.25</v>
      </c>
      <c r="P140" s="104">
        <v>9.91</v>
      </c>
      <c r="Q140" s="102">
        <v>81337</v>
      </c>
      <c r="R140" s="102">
        <v>76825</v>
      </c>
      <c r="S140" s="103">
        <v>-5.55</v>
      </c>
      <c r="T140" s="102">
        <v>396237</v>
      </c>
      <c r="U140" s="102">
        <v>524639</v>
      </c>
      <c r="V140" s="103">
        <v>32.409999999999997</v>
      </c>
      <c r="W140" s="104">
        <v>0.3</v>
      </c>
      <c r="X140" s="102">
        <v>8591.9599999999991</v>
      </c>
      <c r="Y140" s="102">
        <v>9694.2800000000007</v>
      </c>
      <c r="Z140" s="103">
        <v>12.83</v>
      </c>
      <c r="AA140" s="102">
        <v>61102.12</v>
      </c>
      <c r="AB140" s="102">
        <v>74667.5</v>
      </c>
      <c r="AC140" s="103">
        <v>22.2</v>
      </c>
      <c r="AD140" s="104">
        <v>4.5999999999999996</v>
      </c>
      <c r="AE140" s="91"/>
      <c r="AF140" s="91"/>
      <c r="AG140" s="91"/>
    </row>
    <row r="141" spans="1:33">
      <c r="A141" s="100"/>
      <c r="B141" s="101" t="s">
        <v>242</v>
      </c>
      <c r="C141" s="102">
        <v>10.64</v>
      </c>
      <c r="D141" s="102">
        <v>6.33</v>
      </c>
      <c r="E141" s="103">
        <v>-40.49</v>
      </c>
      <c r="F141" s="102">
        <v>36.700000000000003</v>
      </c>
      <c r="G141" s="102">
        <v>37.090000000000003</v>
      </c>
      <c r="H141" s="103">
        <v>1.05</v>
      </c>
      <c r="I141" s="104">
        <v>0.69</v>
      </c>
      <c r="J141" s="102">
        <v>1</v>
      </c>
      <c r="K141" s="102">
        <v>0</v>
      </c>
      <c r="L141" s="103">
        <v>-100</v>
      </c>
      <c r="M141" s="102">
        <v>1</v>
      </c>
      <c r="N141" s="102">
        <v>1</v>
      </c>
      <c r="O141" s="103">
        <v>0</v>
      </c>
      <c r="P141" s="104">
        <v>0.02</v>
      </c>
      <c r="Q141" s="102">
        <v>28302</v>
      </c>
      <c r="R141" s="102">
        <v>11247</v>
      </c>
      <c r="S141" s="103">
        <v>-60.26</v>
      </c>
      <c r="T141" s="102">
        <v>72274</v>
      </c>
      <c r="U141" s="102">
        <v>66049</v>
      </c>
      <c r="V141" s="103">
        <v>-8.61</v>
      </c>
      <c r="W141" s="104">
        <v>1.29</v>
      </c>
      <c r="X141" s="102">
        <v>20.79</v>
      </c>
      <c r="Y141" s="102">
        <v>2.82</v>
      </c>
      <c r="Z141" s="103">
        <v>-86.46</v>
      </c>
      <c r="AA141" s="102">
        <v>25.73</v>
      </c>
      <c r="AB141" s="102">
        <v>13.04</v>
      </c>
      <c r="AC141" s="103">
        <v>-49.29</v>
      </c>
      <c r="AD141" s="104">
        <v>0.01</v>
      </c>
      <c r="AE141" s="91"/>
      <c r="AF141" s="91"/>
      <c r="AG141" s="91"/>
    </row>
    <row r="142" spans="1:33">
      <c r="A142" s="100"/>
      <c r="B142" s="101" t="s">
        <v>243</v>
      </c>
      <c r="C142" s="102">
        <v>63.87</v>
      </c>
      <c r="D142" s="102">
        <v>56.19</v>
      </c>
      <c r="E142" s="103">
        <v>-12.03</v>
      </c>
      <c r="F142" s="102">
        <v>436.29</v>
      </c>
      <c r="G142" s="102">
        <v>572.91</v>
      </c>
      <c r="H142" s="103">
        <v>31.31</v>
      </c>
      <c r="I142" s="104">
        <v>5.91</v>
      </c>
      <c r="J142" s="102">
        <v>39</v>
      </c>
      <c r="K142" s="102">
        <v>34</v>
      </c>
      <c r="L142" s="103">
        <v>-12.82</v>
      </c>
      <c r="M142" s="102">
        <v>161</v>
      </c>
      <c r="N142" s="102">
        <v>334</v>
      </c>
      <c r="O142" s="103">
        <v>107.45</v>
      </c>
      <c r="P142" s="104">
        <v>0.99</v>
      </c>
      <c r="Q142" s="102">
        <v>3966918</v>
      </c>
      <c r="R142" s="102">
        <v>2994277</v>
      </c>
      <c r="S142" s="103">
        <v>-24.52</v>
      </c>
      <c r="T142" s="102">
        <v>13220173</v>
      </c>
      <c r="U142" s="102">
        <v>17846319</v>
      </c>
      <c r="V142" s="103">
        <v>34.99</v>
      </c>
      <c r="W142" s="104">
        <v>19.96</v>
      </c>
      <c r="X142" s="102">
        <v>80173.23</v>
      </c>
      <c r="Y142" s="102">
        <v>65872.490000000005</v>
      </c>
      <c r="Z142" s="103">
        <v>-17.84</v>
      </c>
      <c r="AA142" s="102">
        <v>365153.29</v>
      </c>
      <c r="AB142" s="102">
        <v>412342.54</v>
      </c>
      <c r="AC142" s="103">
        <v>12.92</v>
      </c>
      <c r="AD142" s="104">
        <v>13.26</v>
      </c>
      <c r="AE142" s="91"/>
      <c r="AF142" s="91"/>
      <c r="AG142" s="91"/>
    </row>
    <row r="143" spans="1:33">
      <c r="A143" s="100"/>
      <c r="B143" s="105"/>
      <c r="C143" s="106"/>
      <c r="D143" s="106"/>
      <c r="E143" s="107"/>
      <c r="F143" s="106"/>
      <c r="G143" s="106"/>
      <c r="H143" s="107"/>
      <c r="I143" s="108"/>
      <c r="J143" s="106"/>
      <c r="K143" s="106"/>
      <c r="L143" s="107"/>
      <c r="M143" s="106"/>
      <c r="N143" s="106"/>
      <c r="O143" s="107"/>
      <c r="P143" s="108"/>
      <c r="Q143" s="106"/>
      <c r="R143" s="106"/>
      <c r="S143" s="107"/>
      <c r="T143" s="106"/>
      <c r="U143" s="106"/>
      <c r="V143" s="107"/>
      <c r="W143" s="108"/>
      <c r="X143" s="106"/>
      <c r="Y143" s="106"/>
      <c r="Z143" s="107"/>
      <c r="AA143" s="106"/>
      <c r="AB143" s="106"/>
      <c r="AC143" s="107"/>
      <c r="AD143" s="108"/>
      <c r="AE143" s="91"/>
      <c r="AF143" s="91"/>
      <c r="AG143" s="91"/>
    </row>
    <row r="144" spans="1:33">
      <c r="A144" s="95">
        <v>21</v>
      </c>
      <c r="B144" s="96" t="s">
        <v>190</v>
      </c>
      <c r="C144" s="97">
        <v>304.75</v>
      </c>
      <c r="D144" s="97">
        <v>218.18</v>
      </c>
      <c r="E144" s="98">
        <v>-28.41</v>
      </c>
      <c r="F144" s="97">
        <v>1077.8399999999999</v>
      </c>
      <c r="G144" s="97">
        <v>1160.4000000000001</v>
      </c>
      <c r="H144" s="98">
        <v>7.66</v>
      </c>
      <c r="I144" s="99">
        <v>0.31</v>
      </c>
      <c r="J144" s="97">
        <v>57607</v>
      </c>
      <c r="K144" s="97">
        <v>46833</v>
      </c>
      <c r="L144" s="98">
        <v>-18.7</v>
      </c>
      <c r="M144" s="97">
        <v>273058</v>
      </c>
      <c r="N144" s="97">
        <v>290156</v>
      </c>
      <c r="O144" s="98">
        <v>6.26</v>
      </c>
      <c r="P144" s="99">
        <v>1.02</v>
      </c>
      <c r="Q144" s="97">
        <v>2576554</v>
      </c>
      <c r="R144" s="97">
        <v>702335</v>
      </c>
      <c r="S144" s="98">
        <v>-72.739999999999995</v>
      </c>
      <c r="T144" s="97">
        <v>6344108</v>
      </c>
      <c r="U144" s="97">
        <v>5067383</v>
      </c>
      <c r="V144" s="98">
        <v>-20.12</v>
      </c>
      <c r="W144" s="99">
        <v>1.9</v>
      </c>
      <c r="X144" s="97">
        <v>15549.61</v>
      </c>
      <c r="Y144" s="97">
        <v>9902.89</v>
      </c>
      <c r="Z144" s="98">
        <v>-36.31</v>
      </c>
      <c r="AA144" s="97">
        <v>76034.61</v>
      </c>
      <c r="AB144" s="97">
        <v>70545.53</v>
      </c>
      <c r="AC144" s="98">
        <v>-7.22</v>
      </c>
      <c r="AD144" s="99">
        <v>0.97</v>
      </c>
      <c r="AE144" s="94"/>
      <c r="AF144" s="94"/>
      <c r="AG144" s="94"/>
    </row>
    <row r="145" spans="1:33">
      <c r="A145" s="100"/>
      <c r="B145" s="101" t="s">
        <v>238</v>
      </c>
      <c r="C145" s="102">
        <v>6.25</v>
      </c>
      <c r="D145" s="102">
        <v>3.63</v>
      </c>
      <c r="E145" s="103">
        <v>-41.94</v>
      </c>
      <c r="F145" s="102">
        <v>64.28</v>
      </c>
      <c r="G145" s="102">
        <v>37.51</v>
      </c>
      <c r="H145" s="103">
        <v>-41.64</v>
      </c>
      <c r="I145" s="104">
        <v>0.08</v>
      </c>
      <c r="J145" s="102">
        <v>1741</v>
      </c>
      <c r="K145" s="102">
        <v>1771</v>
      </c>
      <c r="L145" s="103">
        <v>1.72</v>
      </c>
      <c r="M145" s="102">
        <v>9538</v>
      </c>
      <c r="N145" s="102">
        <v>11950</v>
      </c>
      <c r="O145" s="103">
        <v>25.29</v>
      </c>
      <c r="P145" s="104">
        <v>0.93</v>
      </c>
      <c r="Q145" s="102">
        <v>0</v>
      </c>
      <c r="R145" s="102">
        <v>0</v>
      </c>
      <c r="S145" s="103" t="s">
        <v>239</v>
      </c>
      <c r="T145" s="102">
        <v>0</v>
      </c>
      <c r="U145" s="102">
        <v>0</v>
      </c>
      <c r="V145" s="103" t="s">
        <v>239</v>
      </c>
      <c r="W145" s="103" t="s">
        <v>239</v>
      </c>
      <c r="X145" s="102">
        <v>48.68</v>
      </c>
      <c r="Y145" s="102">
        <v>50.71</v>
      </c>
      <c r="Z145" s="103">
        <v>4.17</v>
      </c>
      <c r="AA145" s="102">
        <v>274.27</v>
      </c>
      <c r="AB145" s="102">
        <v>342.79</v>
      </c>
      <c r="AC145" s="103">
        <v>24.98</v>
      </c>
      <c r="AD145" s="104">
        <v>0.86</v>
      </c>
      <c r="AE145" s="91"/>
      <c r="AF145" s="91"/>
      <c r="AG145" s="91"/>
    </row>
    <row r="146" spans="1:33">
      <c r="A146" s="100"/>
      <c r="B146" s="101" t="s">
        <v>240</v>
      </c>
      <c r="C146" s="102">
        <v>112.41</v>
      </c>
      <c r="D146" s="102">
        <v>147.04</v>
      </c>
      <c r="E146" s="103">
        <v>30.8</v>
      </c>
      <c r="F146" s="102">
        <v>519.19000000000005</v>
      </c>
      <c r="G146" s="102">
        <v>645.4</v>
      </c>
      <c r="H146" s="103">
        <v>24.31</v>
      </c>
      <c r="I146" s="104">
        <v>0.65</v>
      </c>
      <c r="J146" s="102">
        <v>55865</v>
      </c>
      <c r="K146" s="102">
        <v>45053</v>
      </c>
      <c r="L146" s="103">
        <v>-19.350000000000001</v>
      </c>
      <c r="M146" s="102">
        <v>263448</v>
      </c>
      <c r="N146" s="102">
        <v>278152</v>
      </c>
      <c r="O146" s="103">
        <v>5.58</v>
      </c>
      <c r="P146" s="104">
        <v>1.02</v>
      </c>
      <c r="Q146" s="102">
        <v>0</v>
      </c>
      <c r="R146" s="102">
        <v>0</v>
      </c>
      <c r="S146" s="103" t="s">
        <v>239</v>
      </c>
      <c r="T146" s="102">
        <v>0</v>
      </c>
      <c r="U146" s="102">
        <v>0</v>
      </c>
      <c r="V146" s="103" t="s">
        <v>239</v>
      </c>
      <c r="W146" s="103" t="s">
        <v>239</v>
      </c>
      <c r="X146" s="102">
        <v>3755.23</v>
      </c>
      <c r="Y146" s="102">
        <v>2562.34</v>
      </c>
      <c r="Z146" s="103">
        <v>-31.77</v>
      </c>
      <c r="AA146" s="102">
        <v>13046.49</v>
      </c>
      <c r="AB146" s="102">
        <v>13768.31</v>
      </c>
      <c r="AC146" s="103">
        <v>5.53</v>
      </c>
      <c r="AD146" s="104">
        <v>0.6</v>
      </c>
      <c r="AE146" s="91"/>
      <c r="AF146" s="91"/>
      <c r="AG146" s="91"/>
    </row>
    <row r="147" spans="1:33">
      <c r="A147" s="100"/>
      <c r="B147" s="101" t="s">
        <v>241</v>
      </c>
      <c r="C147" s="102">
        <v>56.99</v>
      </c>
      <c r="D147" s="102">
        <v>64.14</v>
      </c>
      <c r="E147" s="103">
        <v>12.55</v>
      </c>
      <c r="F147" s="102">
        <v>284.14999999999998</v>
      </c>
      <c r="G147" s="102">
        <v>429.52</v>
      </c>
      <c r="H147" s="103">
        <v>51.16</v>
      </c>
      <c r="I147" s="104">
        <v>0.2</v>
      </c>
      <c r="J147" s="102">
        <v>0</v>
      </c>
      <c r="K147" s="102">
        <v>4</v>
      </c>
      <c r="L147" s="103" t="s">
        <v>239</v>
      </c>
      <c r="M147" s="102">
        <v>3</v>
      </c>
      <c r="N147" s="102">
        <v>20</v>
      </c>
      <c r="O147" s="103">
        <v>566.66999999999996</v>
      </c>
      <c r="P147" s="104">
        <v>1.03</v>
      </c>
      <c r="Q147" s="102">
        <v>511732</v>
      </c>
      <c r="R147" s="102">
        <v>614052</v>
      </c>
      <c r="S147" s="103">
        <v>19.989999999999998</v>
      </c>
      <c r="T147" s="102">
        <v>2803544</v>
      </c>
      <c r="U147" s="102">
        <v>4053757</v>
      </c>
      <c r="V147" s="103">
        <v>44.59</v>
      </c>
      <c r="W147" s="104">
        <v>2.35</v>
      </c>
      <c r="X147" s="102">
        <v>5149.47</v>
      </c>
      <c r="Y147" s="102">
        <v>5724.4</v>
      </c>
      <c r="Z147" s="103">
        <v>11.16</v>
      </c>
      <c r="AA147" s="102">
        <v>27352.5</v>
      </c>
      <c r="AB147" s="102">
        <v>39182.75</v>
      </c>
      <c r="AC147" s="103">
        <v>43.25</v>
      </c>
      <c r="AD147" s="104">
        <v>2.41</v>
      </c>
      <c r="AE147" s="91"/>
      <c r="AF147" s="91"/>
      <c r="AG147" s="91"/>
    </row>
    <row r="148" spans="1:33">
      <c r="A148" s="100"/>
      <c r="B148" s="101" t="s">
        <v>242</v>
      </c>
      <c r="C148" s="102">
        <v>0</v>
      </c>
      <c r="D148" s="102">
        <v>0</v>
      </c>
      <c r="E148" s="103" t="s">
        <v>239</v>
      </c>
      <c r="F148" s="102">
        <v>0</v>
      </c>
      <c r="G148" s="102">
        <v>0</v>
      </c>
      <c r="H148" s="103" t="s">
        <v>239</v>
      </c>
      <c r="I148" s="104">
        <v>0</v>
      </c>
      <c r="J148" s="102">
        <v>0</v>
      </c>
      <c r="K148" s="102">
        <v>0</v>
      </c>
      <c r="L148" s="103" t="s">
        <v>239</v>
      </c>
      <c r="M148" s="102">
        <v>0</v>
      </c>
      <c r="N148" s="102">
        <v>0</v>
      </c>
      <c r="O148" s="103" t="s">
        <v>239</v>
      </c>
      <c r="P148" s="104">
        <v>0</v>
      </c>
      <c r="Q148" s="102">
        <v>0</v>
      </c>
      <c r="R148" s="102">
        <v>0</v>
      </c>
      <c r="S148" s="103" t="s">
        <v>239</v>
      </c>
      <c r="T148" s="102">
        <v>0</v>
      </c>
      <c r="U148" s="102">
        <v>0</v>
      </c>
      <c r="V148" s="103" t="s">
        <v>239</v>
      </c>
      <c r="W148" s="104">
        <v>0</v>
      </c>
      <c r="X148" s="102">
        <v>0</v>
      </c>
      <c r="Y148" s="102">
        <v>0</v>
      </c>
      <c r="Z148" s="103" t="s">
        <v>239</v>
      </c>
      <c r="AA148" s="102">
        <v>0</v>
      </c>
      <c r="AB148" s="102">
        <v>0</v>
      </c>
      <c r="AC148" s="103" t="s">
        <v>239</v>
      </c>
      <c r="AD148" s="104">
        <v>0</v>
      </c>
      <c r="AE148" s="91"/>
      <c r="AF148" s="91"/>
      <c r="AG148" s="91"/>
    </row>
    <row r="149" spans="1:33">
      <c r="A149" s="100"/>
      <c r="B149" s="101" t="s">
        <v>243</v>
      </c>
      <c r="C149" s="102">
        <v>129.09</v>
      </c>
      <c r="D149" s="102">
        <v>3.36</v>
      </c>
      <c r="E149" s="103">
        <v>-97.39</v>
      </c>
      <c r="F149" s="102">
        <v>210.22</v>
      </c>
      <c r="G149" s="102">
        <v>47.96</v>
      </c>
      <c r="H149" s="103">
        <v>-77.19</v>
      </c>
      <c r="I149" s="104">
        <v>0.49</v>
      </c>
      <c r="J149" s="102">
        <v>1</v>
      </c>
      <c r="K149" s="102">
        <v>5</v>
      </c>
      <c r="L149" s="103">
        <v>400</v>
      </c>
      <c r="M149" s="102">
        <v>69</v>
      </c>
      <c r="N149" s="102">
        <v>34</v>
      </c>
      <c r="O149" s="103">
        <v>-50.72</v>
      </c>
      <c r="P149" s="104">
        <v>0.1</v>
      </c>
      <c r="Q149" s="102">
        <v>2064822</v>
      </c>
      <c r="R149" s="102">
        <v>88283</v>
      </c>
      <c r="S149" s="103">
        <v>-95.72</v>
      </c>
      <c r="T149" s="102">
        <v>3540564</v>
      </c>
      <c r="U149" s="102">
        <v>1013626</v>
      </c>
      <c r="V149" s="103">
        <v>-71.37</v>
      </c>
      <c r="W149" s="104">
        <v>1.1299999999999999</v>
      </c>
      <c r="X149" s="102">
        <v>6596.24</v>
      </c>
      <c r="Y149" s="102">
        <v>1565.44</v>
      </c>
      <c r="Z149" s="103">
        <v>-76.27</v>
      </c>
      <c r="AA149" s="102">
        <v>35361.35</v>
      </c>
      <c r="AB149" s="102">
        <v>17251.669999999998</v>
      </c>
      <c r="AC149" s="103">
        <v>-51.21</v>
      </c>
      <c r="AD149" s="104">
        <v>0.55000000000000004</v>
      </c>
      <c r="AE149" s="91"/>
      <c r="AF149" s="91"/>
      <c r="AG149" s="91"/>
    </row>
    <row r="150" spans="1:33">
      <c r="A150" s="100"/>
      <c r="B150" s="105"/>
      <c r="C150" s="106"/>
      <c r="D150" s="106"/>
      <c r="E150" s="107"/>
      <c r="F150" s="106"/>
      <c r="G150" s="106"/>
      <c r="H150" s="107"/>
      <c r="I150" s="108"/>
      <c r="J150" s="106"/>
      <c r="K150" s="106"/>
      <c r="L150" s="107"/>
      <c r="M150" s="106"/>
      <c r="N150" s="106"/>
      <c r="O150" s="107"/>
      <c r="P150" s="108"/>
      <c r="Q150" s="106"/>
      <c r="R150" s="106"/>
      <c r="S150" s="107"/>
      <c r="T150" s="106"/>
      <c r="U150" s="106"/>
      <c r="V150" s="107"/>
      <c r="W150" s="108"/>
      <c r="X150" s="106"/>
      <c r="Y150" s="106"/>
      <c r="Z150" s="107"/>
      <c r="AA150" s="106"/>
      <c r="AB150" s="106"/>
      <c r="AC150" s="107"/>
      <c r="AD150" s="108"/>
      <c r="AE150" s="91"/>
      <c r="AF150" s="91"/>
      <c r="AG150" s="91"/>
    </row>
    <row r="151" spans="1:33">
      <c r="A151" s="95">
        <v>22</v>
      </c>
      <c r="B151" s="96" t="s">
        <v>187</v>
      </c>
      <c r="C151" s="97">
        <v>218.66</v>
      </c>
      <c r="D151" s="97">
        <v>302.10000000000002</v>
      </c>
      <c r="E151" s="98">
        <v>38.159999999999997</v>
      </c>
      <c r="F151" s="97">
        <v>1926.31</v>
      </c>
      <c r="G151" s="97">
        <v>3118.01</v>
      </c>
      <c r="H151" s="98">
        <v>61.86</v>
      </c>
      <c r="I151" s="99">
        <v>0.84</v>
      </c>
      <c r="J151" s="97">
        <v>14905</v>
      </c>
      <c r="K151" s="97">
        <v>22207</v>
      </c>
      <c r="L151" s="98">
        <v>48.99</v>
      </c>
      <c r="M151" s="97">
        <v>128865</v>
      </c>
      <c r="N151" s="97">
        <v>194963</v>
      </c>
      <c r="O151" s="98">
        <v>51.29</v>
      </c>
      <c r="P151" s="99">
        <v>0.68</v>
      </c>
      <c r="Q151" s="97">
        <v>496130</v>
      </c>
      <c r="R151" s="97">
        <v>805011</v>
      </c>
      <c r="S151" s="98">
        <v>62.26</v>
      </c>
      <c r="T151" s="97">
        <v>5805119</v>
      </c>
      <c r="U151" s="97">
        <v>6893997</v>
      </c>
      <c r="V151" s="98">
        <v>18.760000000000002</v>
      </c>
      <c r="W151" s="99">
        <v>2.58</v>
      </c>
      <c r="X151" s="97">
        <v>13906.19</v>
      </c>
      <c r="Y151" s="97">
        <v>21640.01</v>
      </c>
      <c r="Z151" s="98">
        <v>55.61</v>
      </c>
      <c r="AA151" s="97">
        <v>152498.03</v>
      </c>
      <c r="AB151" s="97">
        <v>188352.83</v>
      </c>
      <c r="AC151" s="98">
        <v>23.51</v>
      </c>
      <c r="AD151" s="99">
        <v>2.59</v>
      </c>
      <c r="AE151" s="94"/>
      <c r="AF151" s="94"/>
      <c r="AG151" s="94"/>
    </row>
    <row r="152" spans="1:33">
      <c r="A152" s="100"/>
      <c r="B152" s="101" t="s">
        <v>238</v>
      </c>
      <c r="C152" s="102">
        <v>12.76</v>
      </c>
      <c r="D152" s="102">
        <v>7.31</v>
      </c>
      <c r="E152" s="103">
        <v>-42.73</v>
      </c>
      <c r="F152" s="102">
        <v>144.83000000000001</v>
      </c>
      <c r="G152" s="102">
        <v>104.93</v>
      </c>
      <c r="H152" s="103">
        <v>-27.55</v>
      </c>
      <c r="I152" s="104">
        <v>0.23</v>
      </c>
      <c r="J152" s="102">
        <v>253</v>
      </c>
      <c r="K152" s="102">
        <v>272</v>
      </c>
      <c r="L152" s="103">
        <v>7.51</v>
      </c>
      <c r="M152" s="102">
        <v>2875</v>
      </c>
      <c r="N152" s="102">
        <v>2790</v>
      </c>
      <c r="O152" s="103">
        <v>-2.96</v>
      </c>
      <c r="P152" s="104">
        <v>0.22</v>
      </c>
      <c r="Q152" s="102">
        <v>0</v>
      </c>
      <c r="R152" s="102">
        <v>0</v>
      </c>
      <c r="S152" s="103" t="s">
        <v>239</v>
      </c>
      <c r="T152" s="102">
        <v>0</v>
      </c>
      <c r="U152" s="102">
        <v>0</v>
      </c>
      <c r="V152" s="103" t="s">
        <v>239</v>
      </c>
      <c r="W152" s="103" t="s">
        <v>239</v>
      </c>
      <c r="X152" s="102">
        <v>13.45</v>
      </c>
      <c r="Y152" s="102">
        <v>7.93</v>
      </c>
      <c r="Z152" s="103">
        <v>-41.01</v>
      </c>
      <c r="AA152" s="102">
        <v>311.3</v>
      </c>
      <c r="AB152" s="102">
        <v>120.65</v>
      </c>
      <c r="AC152" s="103">
        <v>-61.24</v>
      </c>
      <c r="AD152" s="104">
        <v>0.3</v>
      </c>
      <c r="AE152" s="91"/>
      <c r="AF152" s="91"/>
      <c r="AG152" s="91"/>
    </row>
    <row r="153" spans="1:33">
      <c r="A153" s="100"/>
      <c r="B153" s="101" t="s">
        <v>240</v>
      </c>
      <c r="C153" s="102">
        <v>123.84</v>
      </c>
      <c r="D153" s="102">
        <v>189.46</v>
      </c>
      <c r="E153" s="103">
        <v>52.98</v>
      </c>
      <c r="F153" s="102">
        <v>1006</v>
      </c>
      <c r="G153" s="102">
        <v>1375.11</v>
      </c>
      <c r="H153" s="103">
        <v>36.69</v>
      </c>
      <c r="I153" s="104">
        <v>1.38</v>
      </c>
      <c r="J153" s="102">
        <v>14646</v>
      </c>
      <c r="K153" s="102">
        <v>21924</v>
      </c>
      <c r="L153" s="103">
        <v>49.69</v>
      </c>
      <c r="M153" s="102">
        <v>125929</v>
      </c>
      <c r="N153" s="102">
        <v>192122</v>
      </c>
      <c r="O153" s="103">
        <v>52.56</v>
      </c>
      <c r="P153" s="104">
        <v>0.71</v>
      </c>
      <c r="Q153" s="102">
        <v>0</v>
      </c>
      <c r="R153" s="102">
        <v>0</v>
      </c>
      <c r="S153" s="103" t="s">
        <v>239</v>
      </c>
      <c r="T153" s="102">
        <v>0</v>
      </c>
      <c r="U153" s="102">
        <v>0</v>
      </c>
      <c r="V153" s="103" t="s">
        <v>239</v>
      </c>
      <c r="W153" s="103" t="s">
        <v>239</v>
      </c>
      <c r="X153" s="102">
        <v>1347.51</v>
      </c>
      <c r="Y153" s="102">
        <v>2058.6999999999998</v>
      </c>
      <c r="Z153" s="103">
        <v>52.78</v>
      </c>
      <c r="AA153" s="102">
        <v>11815.5</v>
      </c>
      <c r="AB153" s="102">
        <v>14960.98</v>
      </c>
      <c r="AC153" s="103">
        <v>26.62</v>
      </c>
      <c r="AD153" s="104">
        <v>0.65</v>
      </c>
      <c r="AE153" s="91"/>
      <c r="AF153" s="91"/>
      <c r="AG153" s="91"/>
    </row>
    <row r="154" spans="1:33">
      <c r="A154" s="100"/>
      <c r="B154" s="101" t="s">
        <v>241</v>
      </c>
      <c r="C154" s="102">
        <v>38.119999999999997</v>
      </c>
      <c r="D154" s="102">
        <v>94.53</v>
      </c>
      <c r="E154" s="103">
        <v>147.97</v>
      </c>
      <c r="F154" s="102">
        <v>240.33</v>
      </c>
      <c r="G154" s="102">
        <v>817.06</v>
      </c>
      <c r="H154" s="103">
        <v>239.97</v>
      </c>
      <c r="I154" s="104">
        <v>0.39</v>
      </c>
      <c r="J154" s="102">
        <v>0</v>
      </c>
      <c r="K154" s="102">
        <v>9</v>
      </c>
      <c r="L154" s="103" t="s">
        <v>239</v>
      </c>
      <c r="M154" s="102">
        <v>3</v>
      </c>
      <c r="N154" s="102">
        <v>19</v>
      </c>
      <c r="O154" s="103">
        <v>533.33000000000004</v>
      </c>
      <c r="P154" s="104">
        <v>0.98</v>
      </c>
      <c r="Q154" s="102">
        <v>13077</v>
      </c>
      <c r="R154" s="102">
        <v>14912</v>
      </c>
      <c r="S154" s="103">
        <v>14.03</v>
      </c>
      <c r="T154" s="102">
        <v>96091</v>
      </c>
      <c r="U154" s="102">
        <v>137053</v>
      </c>
      <c r="V154" s="103">
        <v>42.63</v>
      </c>
      <c r="W154" s="104">
        <v>0.08</v>
      </c>
      <c r="X154" s="102">
        <v>1725.62</v>
      </c>
      <c r="Y154" s="102">
        <v>2232.7600000000002</v>
      </c>
      <c r="Z154" s="103">
        <v>29.39</v>
      </c>
      <c r="AA154" s="102">
        <v>12104.74</v>
      </c>
      <c r="AB154" s="102">
        <v>17828.849999999999</v>
      </c>
      <c r="AC154" s="103">
        <v>47.29</v>
      </c>
      <c r="AD154" s="104">
        <v>1.1000000000000001</v>
      </c>
      <c r="AE154" s="91"/>
      <c r="AF154" s="91"/>
      <c r="AG154" s="91"/>
    </row>
    <row r="155" spans="1:33">
      <c r="A155" s="100"/>
      <c r="B155" s="101" t="s">
        <v>242</v>
      </c>
      <c r="C155" s="102">
        <v>0</v>
      </c>
      <c r="D155" s="102">
        <v>0</v>
      </c>
      <c r="E155" s="109" t="s">
        <v>239</v>
      </c>
      <c r="F155" s="102">
        <v>0.06</v>
      </c>
      <c r="G155" s="102">
        <v>-0.02</v>
      </c>
      <c r="H155" s="103">
        <v>-132.72999999999999</v>
      </c>
      <c r="I155" s="104">
        <v>0</v>
      </c>
      <c r="J155" s="102">
        <v>0</v>
      </c>
      <c r="K155" s="102">
        <v>0</v>
      </c>
      <c r="L155" s="103" t="s">
        <v>239</v>
      </c>
      <c r="M155" s="102">
        <v>0</v>
      </c>
      <c r="N155" s="102">
        <v>0</v>
      </c>
      <c r="O155" s="103" t="s">
        <v>239</v>
      </c>
      <c r="P155" s="104">
        <v>0</v>
      </c>
      <c r="Q155" s="102">
        <v>0</v>
      </c>
      <c r="R155" s="102">
        <v>0</v>
      </c>
      <c r="S155" s="109" t="s">
        <v>239</v>
      </c>
      <c r="T155" s="102">
        <v>35</v>
      </c>
      <c r="U155" s="102">
        <v>6</v>
      </c>
      <c r="V155" s="103">
        <v>-82.86</v>
      </c>
      <c r="W155" s="104">
        <v>0</v>
      </c>
      <c r="X155" s="102">
        <v>0</v>
      </c>
      <c r="Y155" s="102">
        <v>0</v>
      </c>
      <c r="Z155" s="109" t="s">
        <v>239</v>
      </c>
      <c r="AA155" s="102">
        <v>8.8000000000000007</v>
      </c>
      <c r="AB155" s="102">
        <v>-0.23</v>
      </c>
      <c r="AC155" s="103">
        <v>-102.63</v>
      </c>
      <c r="AD155" s="104">
        <v>0</v>
      </c>
      <c r="AE155" s="91"/>
      <c r="AF155" s="91"/>
      <c r="AG155" s="91"/>
    </row>
    <row r="156" spans="1:33">
      <c r="A156" s="100"/>
      <c r="B156" s="101" t="s">
        <v>243</v>
      </c>
      <c r="C156" s="102">
        <v>43.93</v>
      </c>
      <c r="D156" s="102">
        <v>10.8</v>
      </c>
      <c r="E156" s="103">
        <v>-75.41</v>
      </c>
      <c r="F156" s="102">
        <v>535.09</v>
      </c>
      <c r="G156" s="102">
        <v>820.94</v>
      </c>
      <c r="H156" s="103">
        <v>53.42</v>
      </c>
      <c r="I156" s="104">
        <v>8.4600000000000009</v>
      </c>
      <c r="J156" s="102">
        <v>6</v>
      </c>
      <c r="K156" s="102">
        <v>2</v>
      </c>
      <c r="L156" s="103">
        <v>-66.67</v>
      </c>
      <c r="M156" s="102">
        <v>58</v>
      </c>
      <c r="N156" s="102">
        <v>32</v>
      </c>
      <c r="O156" s="103">
        <v>-44.83</v>
      </c>
      <c r="P156" s="104">
        <v>0.09</v>
      </c>
      <c r="Q156" s="102">
        <v>483053</v>
      </c>
      <c r="R156" s="102">
        <v>790099</v>
      </c>
      <c r="S156" s="103">
        <v>63.56</v>
      </c>
      <c r="T156" s="102">
        <v>5708993</v>
      </c>
      <c r="U156" s="102">
        <v>6756938</v>
      </c>
      <c r="V156" s="103">
        <v>18.36</v>
      </c>
      <c r="W156" s="104">
        <v>7.56</v>
      </c>
      <c r="X156" s="102">
        <v>10819.61</v>
      </c>
      <c r="Y156" s="102">
        <v>17340.62</v>
      </c>
      <c r="Z156" s="103">
        <v>60.27</v>
      </c>
      <c r="AA156" s="102">
        <v>128257.7</v>
      </c>
      <c r="AB156" s="102">
        <v>155442.57999999999</v>
      </c>
      <c r="AC156" s="103">
        <v>21.2</v>
      </c>
      <c r="AD156" s="104">
        <v>5</v>
      </c>
      <c r="AE156" s="91"/>
      <c r="AF156" s="91"/>
      <c r="AG156" s="91"/>
    </row>
    <row r="157" spans="1:33">
      <c r="A157" s="100"/>
      <c r="B157" s="105"/>
      <c r="C157" s="106"/>
      <c r="D157" s="106"/>
      <c r="E157" s="107"/>
      <c r="F157" s="106"/>
      <c r="G157" s="106"/>
      <c r="H157" s="107"/>
      <c r="I157" s="108"/>
      <c r="J157" s="106"/>
      <c r="K157" s="106"/>
      <c r="L157" s="107"/>
      <c r="M157" s="106"/>
      <c r="N157" s="106"/>
      <c r="O157" s="107"/>
      <c r="P157" s="108"/>
      <c r="Q157" s="106"/>
      <c r="R157" s="106"/>
      <c r="S157" s="107"/>
      <c r="T157" s="106"/>
      <c r="U157" s="106"/>
      <c r="V157" s="107"/>
      <c r="W157" s="108"/>
      <c r="X157" s="106"/>
      <c r="Y157" s="106"/>
      <c r="Z157" s="107"/>
      <c r="AA157" s="106"/>
      <c r="AB157" s="106"/>
      <c r="AC157" s="107"/>
      <c r="AD157" s="108"/>
      <c r="AE157" s="91"/>
      <c r="AF157" s="91"/>
      <c r="AG157" s="91"/>
    </row>
    <row r="158" spans="1:33">
      <c r="A158" s="95">
        <v>23</v>
      </c>
      <c r="B158" s="96" t="s">
        <v>184</v>
      </c>
      <c r="C158" s="97">
        <v>1042.18</v>
      </c>
      <c r="D158" s="97">
        <v>1964.46</v>
      </c>
      <c r="E158" s="98">
        <v>88.5</v>
      </c>
      <c r="F158" s="97">
        <v>5358.64</v>
      </c>
      <c r="G158" s="97">
        <v>8539.08</v>
      </c>
      <c r="H158" s="98">
        <v>59.35</v>
      </c>
      <c r="I158" s="99">
        <v>2.2999999999999998</v>
      </c>
      <c r="J158" s="97">
        <v>90476</v>
      </c>
      <c r="K158" s="97">
        <v>107507</v>
      </c>
      <c r="L158" s="98">
        <v>18.82</v>
      </c>
      <c r="M158" s="97">
        <v>531826</v>
      </c>
      <c r="N158" s="97">
        <v>651996</v>
      </c>
      <c r="O158" s="98">
        <v>22.6</v>
      </c>
      <c r="P158" s="99">
        <v>2.29</v>
      </c>
      <c r="Q158" s="97">
        <v>124723</v>
      </c>
      <c r="R158" s="97">
        <v>223593</v>
      </c>
      <c r="S158" s="98">
        <v>79.27</v>
      </c>
      <c r="T158" s="97">
        <v>1035687</v>
      </c>
      <c r="U158" s="97">
        <v>1518686</v>
      </c>
      <c r="V158" s="98">
        <v>46.64</v>
      </c>
      <c r="W158" s="99">
        <v>0.56999999999999995</v>
      </c>
      <c r="X158" s="97">
        <v>69327.02</v>
      </c>
      <c r="Y158" s="97">
        <v>116383.33</v>
      </c>
      <c r="Z158" s="98">
        <v>67.88</v>
      </c>
      <c r="AA158" s="97">
        <v>408121.94</v>
      </c>
      <c r="AB158" s="97">
        <v>670063.04</v>
      </c>
      <c r="AC158" s="98">
        <v>64.180000000000007</v>
      </c>
      <c r="AD158" s="99">
        <v>9.1999999999999993</v>
      </c>
      <c r="AE158" s="94"/>
      <c r="AF158" s="94"/>
      <c r="AG158" s="94"/>
    </row>
    <row r="159" spans="1:33">
      <c r="A159" s="100"/>
      <c r="B159" s="101" t="s">
        <v>238</v>
      </c>
      <c r="C159" s="102">
        <v>105.42</v>
      </c>
      <c r="D159" s="102">
        <v>178.21</v>
      </c>
      <c r="E159" s="103">
        <v>69.05</v>
      </c>
      <c r="F159" s="102">
        <v>616.94000000000005</v>
      </c>
      <c r="G159" s="102">
        <v>976.46</v>
      </c>
      <c r="H159" s="103">
        <v>58.27</v>
      </c>
      <c r="I159" s="104">
        <v>2.17</v>
      </c>
      <c r="J159" s="102">
        <v>1132</v>
      </c>
      <c r="K159" s="102">
        <v>1510</v>
      </c>
      <c r="L159" s="103">
        <v>33.39</v>
      </c>
      <c r="M159" s="102">
        <v>6158</v>
      </c>
      <c r="N159" s="102">
        <v>8765</v>
      </c>
      <c r="O159" s="103">
        <v>42.34</v>
      </c>
      <c r="P159" s="104">
        <v>0.68</v>
      </c>
      <c r="Q159" s="102">
        <v>0</v>
      </c>
      <c r="R159" s="102">
        <v>0</v>
      </c>
      <c r="S159" s="103" t="s">
        <v>239</v>
      </c>
      <c r="T159" s="102">
        <v>0</v>
      </c>
      <c r="U159" s="102">
        <v>0</v>
      </c>
      <c r="V159" s="103" t="s">
        <v>239</v>
      </c>
      <c r="W159" s="103" t="s">
        <v>239</v>
      </c>
      <c r="X159" s="102">
        <v>194.84</v>
      </c>
      <c r="Y159" s="102">
        <v>703.41</v>
      </c>
      <c r="Z159" s="103">
        <v>261.01</v>
      </c>
      <c r="AA159" s="102">
        <v>1406.05</v>
      </c>
      <c r="AB159" s="102">
        <v>2092.7800000000002</v>
      </c>
      <c r="AC159" s="103">
        <v>48.84</v>
      </c>
      <c r="AD159" s="104">
        <v>5.25</v>
      </c>
      <c r="AE159" s="91"/>
      <c r="AF159" s="91"/>
      <c r="AG159" s="91"/>
    </row>
    <row r="160" spans="1:33">
      <c r="A160" s="100"/>
      <c r="B160" s="101" t="s">
        <v>240</v>
      </c>
      <c r="C160" s="102">
        <v>863.95</v>
      </c>
      <c r="D160" s="102">
        <v>1706.2</v>
      </c>
      <c r="E160" s="103">
        <v>97.49</v>
      </c>
      <c r="F160" s="102">
        <v>4393.3</v>
      </c>
      <c r="G160" s="102">
        <v>6994.3</v>
      </c>
      <c r="H160" s="103">
        <v>59.2</v>
      </c>
      <c r="I160" s="104">
        <v>7.03</v>
      </c>
      <c r="J160" s="102">
        <v>89303</v>
      </c>
      <c r="K160" s="102">
        <v>105946</v>
      </c>
      <c r="L160" s="103">
        <v>18.64</v>
      </c>
      <c r="M160" s="102">
        <v>525363</v>
      </c>
      <c r="N160" s="102">
        <v>642892</v>
      </c>
      <c r="O160" s="103">
        <v>22.37</v>
      </c>
      <c r="P160" s="104">
        <v>2.36</v>
      </c>
      <c r="Q160" s="102">
        <v>0</v>
      </c>
      <c r="R160" s="102">
        <v>0</v>
      </c>
      <c r="S160" s="103" t="s">
        <v>239</v>
      </c>
      <c r="T160" s="102">
        <v>0</v>
      </c>
      <c r="U160" s="102">
        <v>0</v>
      </c>
      <c r="V160" s="103" t="s">
        <v>239</v>
      </c>
      <c r="W160" s="103" t="s">
        <v>239</v>
      </c>
      <c r="X160" s="102">
        <v>54197.599999999999</v>
      </c>
      <c r="Y160" s="102">
        <v>75803.149999999994</v>
      </c>
      <c r="Z160" s="103">
        <v>39.86</v>
      </c>
      <c r="AA160" s="102">
        <v>306398.3</v>
      </c>
      <c r="AB160" s="102">
        <v>441386.69</v>
      </c>
      <c r="AC160" s="103">
        <v>44.06</v>
      </c>
      <c r="AD160" s="104">
        <v>19.190000000000001</v>
      </c>
      <c r="AE160" s="91"/>
      <c r="AF160" s="91"/>
      <c r="AG160" s="91"/>
    </row>
    <row r="161" spans="1:33">
      <c r="A161" s="100"/>
      <c r="B161" s="101" t="s">
        <v>241</v>
      </c>
      <c r="C161" s="102">
        <v>18.61</v>
      </c>
      <c r="D161" s="102">
        <v>22.09</v>
      </c>
      <c r="E161" s="103">
        <v>18.7</v>
      </c>
      <c r="F161" s="102">
        <v>106.1</v>
      </c>
      <c r="G161" s="102">
        <v>222.19</v>
      </c>
      <c r="H161" s="103">
        <v>109.42</v>
      </c>
      <c r="I161" s="104">
        <v>0.11</v>
      </c>
      <c r="J161" s="102">
        <v>0</v>
      </c>
      <c r="K161" s="102">
        <v>0</v>
      </c>
      <c r="L161" s="103" t="s">
        <v>239</v>
      </c>
      <c r="M161" s="102">
        <v>3</v>
      </c>
      <c r="N161" s="102">
        <v>7</v>
      </c>
      <c r="O161" s="103">
        <v>133.33000000000001</v>
      </c>
      <c r="P161" s="104">
        <v>0.36</v>
      </c>
      <c r="Q161" s="102">
        <v>11016</v>
      </c>
      <c r="R161" s="102">
        <v>20876</v>
      </c>
      <c r="S161" s="103">
        <v>89.51</v>
      </c>
      <c r="T161" s="102">
        <v>73944</v>
      </c>
      <c r="U161" s="102">
        <v>184790</v>
      </c>
      <c r="V161" s="103">
        <v>149.91</v>
      </c>
      <c r="W161" s="104">
        <v>0.11</v>
      </c>
      <c r="X161" s="102">
        <v>1251.95</v>
      </c>
      <c r="Y161" s="102">
        <v>1894.6</v>
      </c>
      <c r="Z161" s="103">
        <v>51.33</v>
      </c>
      <c r="AA161" s="102">
        <v>7574.64</v>
      </c>
      <c r="AB161" s="102">
        <v>18084.36</v>
      </c>
      <c r="AC161" s="103">
        <v>138.75</v>
      </c>
      <c r="AD161" s="104">
        <v>1.1100000000000001</v>
      </c>
      <c r="AE161" s="91"/>
      <c r="AF161" s="91"/>
      <c r="AG161" s="91"/>
    </row>
    <row r="162" spans="1:33">
      <c r="A162" s="100"/>
      <c r="B162" s="101" t="s">
        <v>242</v>
      </c>
      <c r="C162" s="102">
        <v>3.77</v>
      </c>
      <c r="D162" s="102">
        <v>0.37</v>
      </c>
      <c r="E162" s="103">
        <v>-90.11</v>
      </c>
      <c r="F162" s="102">
        <v>7.28</v>
      </c>
      <c r="G162" s="102">
        <v>3.9</v>
      </c>
      <c r="H162" s="103">
        <v>-46.34</v>
      </c>
      <c r="I162" s="104">
        <v>7.0000000000000007E-2</v>
      </c>
      <c r="J162" s="102">
        <v>2</v>
      </c>
      <c r="K162" s="102">
        <v>0</v>
      </c>
      <c r="L162" s="103">
        <v>-100</v>
      </c>
      <c r="M162" s="102">
        <v>14</v>
      </c>
      <c r="N162" s="102">
        <v>8</v>
      </c>
      <c r="O162" s="103">
        <v>-42.86</v>
      </c>
      <c r="P162" s="104">
        <v>0.12</v>
      </c>
      <c r="Q162" s="102">
        <v>914</v>
      </c>
      <c r="R162" s="102">
        <v>0</v>
      </c>
      <c r="S162" s="103">
        <v>-100</v>
      </c>
      <c r="T162" s="102">
        <v>14058</v>
      </c>
      <c r="U162" s="102">
        <v>3917</v>
      </c>
      <c r="V162" s="103">
        <v>-72.14</v>
      </c>
      <c r="W162" s="104">
        <v>0.08</v>
      </c>
      <c r="X162" s="102">
        <v>0.09</v>
      </c>
      <c r="Y162" s="102">
        <v>0</v>
      </c>
      <c r="Z162" s="103">
        <v>-100</v>
      </c>
      <c r="AA162" s="102">
        <v>1</v>
      </c>
      <c r="AB162" s="102">
        <v>0</v>
      </c>
      <c r="AC162" s="103">
        <v>-100</v>
      </c>
      <c r="AD162" s="104">
        <v>0</v>
      </c>
      <c r="AE162" s="91"/>
      <c r="AF162" s="91"/>
      <c r="AG162" s="91"/>
    </row>
    <row r="163" spans="1:33">
      <c r="A163" s="100"/>
      <c r="B163" s="101" t="s">
        <v>243</v>
      </c>
      <c r="C163" s="102">
        <v>50.43</v>
      </c>
      <c r="D163" s="102">
        <v>57.58</v>
      </c>
      <c r="E163" s="103">
        <v>14.18</v>
      </c>
      <c r="F163" s="102">
        <v>235.02</v>
      </c>
      <c r="G163" s="102">
        <v>342.22</v>
      </c>
      <c r="H163" s="103">
        <v>45.62</v>
      </c>
      <c r="I163" s="104">
        <v>3.53</v>
      </c>
      <c r="J163" s="102">
        <v>39</v>
      </c>
      <c r="K163" s="102">
        <v>51</v>
      </c>
      <c r="L163" s="103">
        <v>30.77</v>
      </c>
      <c r="M163" s="102">
        <v>288</v>
      </c>
      <c r="N163" s="102">
        <v>324</v>
      </c>
      <c r="O163" s="103">
        <v>12.5</v>
      </c>
      <c r="P163" s="104">
        <v>0.96</v>
      </c>
      <c r="Q163" s="102">
        <v>112793</v>
      </c>
      <c r="R163" s="102">
        <v>202717</v>
      </c>
      <c r="S163" s="103">
        <v>79.72</v>
      </c>
      <c r="T163" s="102">
        <v>947685</v>
      </c>
      <c r="U163" s="102">
        <v>1329979</v>
      </c>
      <c r="V163" s="103">
        <v>40.340000000000003</v>
      </c>
      <c r="W163" s="104">
        <v>1.49</v>
      </c>
      <c r="X163" s="102">
        <v>13682.54</v>
      </c>
      <c r="Y163" s="102">
        <v>37982.17</v>
      </c>
      <c r="Z163" s="103">
        <v>177.6</v>
      </c>
      <c r="AA163" s="102">
        <v>92741.95</v>
      </c>
      <c r="AB163" s="102">
        <v>208499.22</v>
      </c>
      <c r="AC163" s="103">
        <v>124.82</v>
      </c>
      <c r="AD163" s="104">
        <v>6.7</v>
      </c>
      <c r="AE163" s="91"/>
      <c r="AF163" s="91"/>
      <c r="AG163" s="91"/>
    </row>
    <row r="164" spans="1:33">
      <c r="A164" s="100"/>
      <c r="B164" s="105"/>
      <c r="C164" s="106"/>
      <c r="D164" s="106"/>
      <c r="E164" s="107"/>
      <c r="F164" s="106"/>
      <c r="G164" s="106"/>
      <c r="H164" s="107"/>
      <c r="I164" s="108"/>
      <c r="J164" s="106"/>
      <c r="K164" s="106"/>
      <c r="L164" s="107"/>
      <c r="M164" s="106"/>
      <c r="N164" s="106"/>
      <c r="O164" s="107"/>
      <c r="P164" s="108"/>
      <c r="Q164" s="106"/>
      <c r="R164" s="106"/>
      <c r="S164" s="107"/>
      <c r="T164" s="106"/>
      <c r="U164" s="106"/>
      <c r="V164" s="107"/>
      <c r="W164" s="108"/>
      <c r="X164" s="106"/>
      <c r="Y164" s="106"/>
      <c r="Z164" s="107"/>
      <c r="AA164" s="106"/>
      <c r="AB164" s="106"/>
      <c r="AC164" s="107"/>
      <c r="AD164" s="108"/>
      <c r="AE164" s="91"/>
      <c r="AF164" s="91"/>
      <c r="AG164" s="91"/>
    </row>
    <row r="165" spans="1:33">
      <c r="A165" s="111"/>
      <c r="B165" s="96" t="s">
        <v>203</v>
      </c>
      <c r="C165" s="97">
        <v>17289.759999999998</v>
      </c>
      <c r="D165" s="97">
        <v>23364.89</v>
      </c>
      <c r="E165" s="98">
        <v>35.14</v>
      </c>
      <c r="F165" s="97">
        <v>115503.15</v>
      </c>
      <c r="G165" s="97">
        <v>138643.85</v>
      </c>
      <c r="H165" s="98">
        <v>20.03</v>
      </c>
      <c r="I165" s="99">
        <v>37.42</v>
      </c>
      <c r="J165" s="97">
        <v>1135325</v>
      </c>
      <c r="K165" s="97">
        <v>1246028</v>
      </c>
      <c r="L165" s="98">
        <v>9.75</v>
      </c>
      <c r="M165" s="97">
        <v>7400213</v>
      </c>
      <c r="N165" s="97">
        <v>8052126</v>
      </c>
      <c r="O165" s="98">
        <v>8.81</v>
      </c>
      <c r="P165" s="99">
        <v>28.24</v>
      </c>
      <c r="Q165" s="97">
        <v>29409782</v>
      </c>
      <c r="R165" s="97">
        <v>31682854</v>
      </c>
      <c r="S165" s="98">
        <v>7.73</v>
      </c>
      <c r="T165" s="97">
        <v>183804896</v>
      </c>
      <c r="U165" s="97">
        <v>230278507</v>
      </c>
      <c r="V165" s="98">
        <v>25.28</v>
      </c>
      <c r="W165" s="99">
        <v>86.28</v>
      </c>
      <c r="X165" s="97">
        <v>516275.45</v>
      </c>
      <c r="Y165" s="97">
        <v>799515.45</v>
      </c>
      <c r="Z165" s="98">
        <v>54.86</v>
      </c>
      <c r="AA165" s="97">
        <v>4730780.3600000003</v>
      </c>
      <c r="AB165" s="97">
        <v>6042628.0599999996</v>
      </c>
      <c r="AC165" s="98">
        <v>27.73</v>
      </c>
      <c r="AD165" s="99">
        <v>83</v>
      </c>
      <c r="AE165" s="94"/>
      <c r="AF165" s="94"/>
      <c r="AG165" s="94"/>
    </row>
    <row r="166" spans="1:33">
      <c r="A166" s="112"/>
      <c r="B166" s="101" t="s">
        <v>238</v>
      </c>
      <c r="C166" s="110">
        <v>2357.4</v>
      </c>
      <c r="D166" s="110">
        <v>2249.7800000000002</v>
      </c>
      <c r="E166" s="103">
        <v>-4.57</v>
      </c>
      <c r="F166" s="110">
        <v>17066.29</v>
      </c>
      <c r="G166" s="110">
        <v>19443.45</v>
      </c>
      <c r="H166" s="103">
        <v>13.93</v>
      </c>
      <c r="I166" s="104">
        <v>43.14</v>
      </c>
      <c r="J166" s="110">
        <v>49041</v>
      </c>
      <c r="K166" s="110">
        <v>46051</v>
      </c>
      <c r="L166" s="103">
        <v>-6.1</v>
      </c>
      <c r="M166" s="110">
        <v>294429</v>
      </c>
      <c r="N166" s="110">
        <v>280544</v>
      </c>
      <c r="O166" s="103">
        <v>-4.72</v>
      </c>
      <c r="P166" s="104">
        <v>21.84</v>
      </c>
      <c r="Q166" s="110">
        <v>0</v>
      </c>
      <c r="R166" s="110">
        <v>0</v>
      </c>
      <c r="S166" s="103" t="s">
        <v>239</v>
      </c>
      <c r="T166" s="110">
        <v>0</v>
      </c>
      <c r="U166" s="110">
        <v>0</v>
      </c>
      <c r="V166" s="103" t="s">
        <v>239</v>
      </c>
      <c r="W166" s="103" t="s">
        <v>239</v>
      </c>
      <c r="X166" s="110">
        <v>3925.01</v>
      </c>
      <c r="Y166" s="110">
        <v>3587.96</v>
      </c>
      <c r="Z166" s="103">
        <v>-8.59</v>
      </c>
      <c r="AA166" s="110">
        <v>25635.55</v>
      </c>
      <c r="AB166" s="110">
        <v>22537.01</v>
      </c>
      <c r="AC166" s="103">
        <v>-12.09</v>
      </c>
      <c r="AD166" s="104">
        <v>56.58</v>
      </c>
      <c r="AE166" s="91"/>
      <c r="AF166" s="91"/>
      <c r="AG166" s="91"/>
    </row>
    <row r="167" spans="1:33">
      <c r="A167" s="112"/>
      <c r="B167" s="101" t="s">
        <v>240</v>
      </c>
      <c r="C167" s="110">
        <v>8665.6299999999992</v>
      </c>
      <c r="D167" s="110">
        <v>13635.21</v>
      </c>
      <c r="E167" s="103">
        <v>57.35</v>
      </c>
      <c r="F167" s="110">
        <v>53370.879999999997</v>
      </c>
      <c r="G167" s="110">
        <v>66433.820000000007</v>
      </c>
      <c r="H167" s="103">
        <v>24.48</v>
      </c>
      <c r="I167" s="104">
        <v>66.8</v>
      </c>
      <c r="J167" s="110">
        <v>1085668</v>
      </c>
      <c r="K167" s="110">
        <v>1198930</v>
      </c>
      <c r="L167" s="103">
        <v>10.43</v>
      </c>
      <c r="M167" s="110">
        <v>7101332</v>
      </c>
      <c r="N167" s="110">
        <v>7765353</v>
      </c>
      <c r="O167" s="103">
        <v>9.35</v>
      </c>
      <c r="P167" s="104">
        <v>28.56</v>
      </c>
      <c r="Q167" s="110">
        <v>0</v>
      </c>
      <c r="R167" s="110">
        <v>0</v>
      </c>
      <c r="S167" s="103" t="s">
        <v>239</v>
      </c>
      <c r="T167" s="110">
        <v>0</v>
      </c>
      <c r="U167" s="110">
        <v>0</v>
      </c>
      <c r="V167" s="103" t="s">
        <v>239</v>
      </c>
      <c r="W167" s="103" t="s">
        <v>239</v>
      </c>
      <c r="X167" s="110">
        <v>198259.26</v>
      </c>
      <c r="Y167" s="110">
        <v>287005.74</v>
      </c>
      <c r="Z167" s="103">
        <v>44.76</v>
      </c>
      <c r="AA167" s="110">
        <v>1442858.58</v>
      </c>
      <c r="AB167" s="110">
        <v>1621648.39</v>
      </c>
      <c r="AC167" s="103">
        <v>12.39</v>
      </c>
      <c r="AD167" s="104">
        <v>70.510000000000005</v>
      </c>
      <c r="AE167" s="91"/>
      <c r="AF167" s="91"/>
      <c r="AG167" s="91"/>
    </row>
    <row r="168" spans="1:33">
      <c r="A168" s="112"/>
      <c r="B168" s="101" t="s">
        <v>241</v>
      </c>
      <c r="C168" s="110">
        <v>5089.28</v>
      </c>
      <c r="D168" s="110">
        <v>6347.24</v>
      </c>
      <c r="E168" s="103">
        <v>24.72</v>
      </c>
      <c r="F168" s="110">
        <v>37619.050000000003</v>
      </c>
      <c r="G168" s="110">
        <v>43748.76</v>
      </c>
      <c r="H168" s="103">
        <v>16.29</v>
      </c>
      <c r="I168" s="104">
        <v>20.74</v>
      </c>
      <c r="J168" s="110">
        <v>204</v>
      </c>
      <c r="K168" s="110">
        <v>240</v>
      </c>
      <c r="L168" s="103">
        <v>17.649999999999999</v>
      </c>
      <c r="M168" s="110">
        <v>1146</v>
      </c>
      <c r="N168" s="110">
        <v>1233</v>
      </c>
      <c r="O168" s="103">
        <v>7.59</v>
      </c>
      <c r="P168" s="104">
        <v>63.66</v>
      </c>
      <c r="Q168" s="110">
        <v>20150328</v>
      </c>
      <c r="R168" s="110">
        <v>24973273</v>
      </c>
      <c r="S168" s="103">
        <v>23.93</v>
      </c>
      <c r="T168" s="110">
        <v>130776664</v>
      </c>
      <c r="U168" s="110">
        <v>172216611</v>
      </c>
      <c r="V168" s="103">
        <v>31.69</v>
      </c>
      <c r="W168" s="104">
        <v>99.93</v>
      </c>
      <c r="X168" s="110">
        <v>123685.37</v>
      </c>
      <c r="Y168" s="110">
        <v>220526.7</v>
      </c>
      <c r="Z168" s="103">
        <v>78.3</v>
      </c>
      <c r="AA168" s="110">
        <v>1278948.3700000001</v>
      </c>
      <c r="AB168" s="110">
        <v>1623005.85</v>
      </c>
      <c r="AC168" s="103">
        <v>26.9</v>
      </c>
      <c r="AD168" s="104">
        <v>99.93</v>
      </c>
      <c r="AE168" s="91"/>
      <c r="AF168" s="91"/>
      <c r="AG168" s="91"/>
    </row>
    <row r="169" spans="1:33">
      <c r="A169" s="112"/>
      <c r="B169" s="101" t="s">
        <v>242</v>
      </c>
      <c r="C169" s="110">
        <v>44.92</v>
      </c>
      <c r="D169" s="110">
        <v>26.37</v>
      </c>
      <c r="E169" s="103">
        <v>-41.3</v>
      </c>
      <c r="F169" s="110">
        <v>401.36</v>
      </c>
      <c r="G169" s="110">
        <v>161.38</v>
      </c>
      <c r="H169" s="103">
        <v>-59.79</v>
      </c>
      <c r="I169" s="104">
        <v>3.02</v>
      </c>
      <c r="J169" s="110">
        <v>28</v>
      </c>
      <c r="K169" s="110">
        <v>21</v>
      </c>
      <c r="L169" s="103">
        <v>-25</v>
      </c>
      <c r="M169" s="110">
        <v>209</v>
      </c>
      <c r="N169" s="110">
        <v>234</v>
      </c>
      <c r="O169" s="103">
        <v>11.96</v>
      </c>
      <c r="P169" s="104">
        <v>3.59</v>
      </c>
      <c r="Q169" s="110">
        <v>154904</v>
      </c>
      <c r="R169" s="110">
        <v>94273</v>
      </c>
      <c r="S169" s="103">
        <v>-39.14</v>
      </c>
      <c r="T169" s="110">
        <v>1733903</v>
      </c>
      <c r="U169" s="110">
        <v>1356705</v>
      </c>
      <c r="V169" s="103">
        <v>-21.75</v>
      </c>
      <c r="W169" s="104">
        <v>26.42</v>
      </c>
      <c r="X169" s="110">
        <v>13735.31</v>
      </c>
      <c r="Y169" s="110">
        <v>6687.2</v>
      </c>
      <c r="Z169" s="103">
        <v>-51.31</v>
      </c>
      <c r="AA169" s="110">
        <v>209643.21</v>
      </c>
      <c r="AB169" s="110">
        <v>182478.55</v>
      </c>
      <c r="AC169" s="103">
        <v>-12.96</v>
      </c>
      <c r="AD169" s="104">
        <v>88.33</v>
      </c>
      <c r="AE169" s="91"/>
      <c r="AF169" s="91"/>
      <c r="AG169" s="91"/>
    </row>
    <row r="170" spans="1:33">
      <c r="A170" s="112"/>
      <c r="B170" s="101" t="s">
        <v>243</v>
      </c>
      <c r="C170" s="110">
        <v>1132.53</v>
      </c>
      <c r="D170" s="110">
        <v>1106.29</v>
      </c>
      <c r="E170" s="103">
        <v>-2.3199999999999998</v>
      </c>
      <c r="F170" s="110">
        <v>7045.58</v>
      </c>
      <c r="G170" s="110">
        <v>8856.43</v>
      </c>
      <c r="H170" s="103">
        <v>25.7</v>
      </c>
      <c r="I170" s="104">
        <v>91.3</v>
      </c>
      <c r="J170" s="110">
        <v>384</v>
      </c>
      <c r="K170" s="110">
        <v>786</v>
      </c>
      <c r="L170" s="103">
        <v>104.69</v>
      </c>
      <c r="M170" s="110">
        <v>3097</v>
      </c>
      <c r="N170" s="110">
        <v>4762</v>
      </c>
      <c r="O170" s="103">
        <v>53.76</v>
      </c>
      <c r="P170" s="104">
        <v>14.05</v>
      </c>
      <c r="Q170" s="110">
        <v>9104550</v>
      </c>
      <c r="R170" s="110">
        <v>6615308</v>
      </c>
      <c r="S170" s="103">
        <v>-27.34</v>
      </c>
      <c r="T170" s="110">
        <v>51294329</v>
      </c>
      <c r="U170" s="110">
        <v>56705191</v>
      </c>
      <c r="V170" s="103">
        <v>10.55</v>
      </c>
      <c r="W170" s="104">
        <v>63.41</v>
      </c>
      <c r="X170" s="110">
        <v>176670.49</v>
      </c>
      <c r="Y170" s="110">
        <v>281707.84000000003</v>
      </c>
      <c r="Z170" s="103">
        <v>59.45</v>
      </c>
      <c r="AA170" s="110">
        <v>1773694.65</v>
      </c>
      <c r="AB170" s="110">
        <v>2592958.2599999998</v>
      </c>
      <c r="AC170" s="103">
        <v>46.19</v>
      </c>
      <c r="AD170" s="104">
        <v>83.38</v>
      </c>
      <c r="AE170" s="91"/>
      <c r="AF170" s="91"/>
      <c r="AG170" s="91"/>
    </row>
    <row r="171" spans="1:33">
      <c r="A171" s="112"/>
      <c r="B171" s="105"/>
      <c r="C171" s="106"/>
      <c r="D171" s="106"/>
      <c r="E171" s="107"/>
      <c r="F171" s="106"/>
      <c r="G171" s="106"/>
      <c r="H171" s="107"/>
      <c r="I171" s="108"/>
      <c r="J171" s="106"/>
      <c r="K171" s="106"/>
      <c r="L171" s="107"/>
      <c r="M171" s="106"/>
      <c r="N171" s="106"/>
      <c r="O171" s="107"/>
      <c r="P171" s="108"/>
      <c r="Q171" s="106"/>
      <c r="R171" s="106"/>
      <c r="S171" s="107"/>
      <c r="T171" s="106"/>
      <c r="U171" s="106"/>
      <c r="V171" s="107"/>
      <c r="W171" s="108"/>
      <c r="X171" s="106"/>
      <c r="Y171" s="106"/>
      <c r="Z171" s="107"/>
      <c r="AA171" s="106"/>
      <c r="AB171" s="106"/>
      <c r="AC171" s="107"/>
      <c r="AD171" s="108"/>
      <c r="AE171" s="91"/>
      <c r="AF171" s="91"/>
      <c r="AG171" s="91"/>
    </row>
    <row r="172" spans="1:33">
      <c r="A172" s="95">
        <v>24</v>
      </c>
      <c r="B172" s="96" t="s">
        <v>204</v>
      </c>
      <c r="C172" s="97">
        <v>42319.22</v>
      </c>
      <c r="D172" s="97">
        <v>28716.23</v>
      </c>
      <c r="E172" s="98">
        <v>-32.14</v>
      </c>
      <c r="F172" s="97">
        <v>198759.85</v>
      </c>
      <c r="G172" s="97">
        <v>231899.17</v>
      </c>
      <c r="H172" s="98">
        <v>16.670000000000002</v>
      </c>
      <c r="I172" s="99">
        <v>62.58</v>
      </c>
      <c r="J172" s="97">
        <v>4900661</v>
      </c>
      <c r="K172" s="97">
        <v>4056406</v>
      </c>
      <c r="L172" s="98">
        <v>-17.23</v>
      </c>
      <c r="M172" s="97">
        <v>21754965</v>
      </c>
      <c r="N172" s="97">
        <v>20465055</v>
      </c>
      <c r="O172" s="98">
        <v>-5.93</v>
      </c>
      <c r="P172" s="99">
        <v>71.760000000000005</v>
      </c>
      <c r="Q172" s="97">
        <v>8243851</v>
      </c>
      <c r="R172" s="97">
        <v>9764816</v>
      </c>
      <c r="S172" s="98">
        <v>18.45</v>
      </c>
      <c r="T172" s="97">
        <v>31930098</v>
      </c>
      <c r="U172" s="97">
        <v>36622375</v>
      </c>
      <c r="V172" s="98">
        <v>14.7</v>
      </c>
      <c r="W172" s="99">
        <v>13.72</v>
      </c>
      <c r="X172" s="97">
        <v>180879.85</v>
      </c>
      <c r="Y172" s="97">
        <v>270792.40999999997</v>
      </c>
      <c r="Z172" s="98">
        <v>49.71</v>
      </c>
      <c r="AA172" s="97">
        <v>1040479.57</v>
      </c>
      <c r="AB172" s="97">
        <v>1237475.1200000001</v>
      </c>
      <c r="AC172" s="98">
        <v>18.93</v>
      </c>
      <c r="AD172" s="99">
        <v>17</v>
      </c>
      <c r="AE172" s="94"/>
      <c r="AF172" s="91"/>
      <c r="AG172" s="91"/>
    </row>
    <row r="173" spans="1:33">
      <c r="A173" s="112"/>
      <c r="B173" s="101" t="s">
        <v>238</v>
      </c>
      <c r="C173" s="102">
        <v>4018.33</v>
      </c>
      <c r="D173" s="102">
        <v>4278.18</v>
      </c>
      <c r="E173" s="103">
        <v>6.47</v>
      </c>
      <c r="F173" s="102">
        <v>24805.53</v>
      </c>
      <c r="G173" s="102">
        <v>25623.83</v>
      </c>
      <c r="H173" s="103">
        <v>3.3</v>
      </c>
      <c r="I173" s="103">
        <v>56.86</v>
      </c>
      <c r="J173" s="102">
        <v>181957</v>
      </c>
      <c r="K173" s="102">
        <v>165033</v>
      </c>
      <c r="L173" s="103">
        <v>-9.3000000000000007</v>
      </c>
      <c r="M173" s="102">
        <v>994754</v>
      </c>
      <c r="N173" s="102">
        <v>1004285</v>
      </c>
      <c r="O173" s="103">
        <v>0.96</v>
      </c>
      <c r="P173" s="103">
        <v>78.16</v>
      </c>
      <c r="Q173" s="102">
        <v>0</v>
      </c>
      <c r="R173" s="102">
        <v>0</v>
      </c>
      <c r="S173" s="103" t="s">
        <v>239</v>
      </c>
      <c r="T173" s="102">
        <v>0</v>
      </c>
      <c r="U173" s="102">
        <v>0</v>
      </c>
      <c r="V173" s="103" t="s">
        <v>239</v>
      </c>
      <c r="W173" s="103" t="s">
        <v>239</v>
      </c>
      <c r="X173" s="102">
        <v>3375.59</v>
      </c>
      <c r="Y173" s="102">
        <v>2610.04</v>
      </c>
      <c r="Z173" s="103">
        <v>-22.68</v>
      </c>
      <c r="AA173" s="102">
        <v>19674.89</v>
      </c>
      <c r="AB173" s="102">
        <v>17297.810000000001</v>
      </c>
      <c r="AC173" s="103">
        <v>-12.08</v>
      </c>
      <c r="AD173" s="103">
        <v>43.42</v>
      </c>
      <c r="AE173" s="91"/>
      <c r="AF173" s="91"/>
      <c r="AG173" s="91"/>
    </row>
    <row r="174" spans="1:33">
      <c r="A174" s="112"/>
      <c r="B174" s="101" t="s">
        <v>240</v>
      </c>
      <c r="C174" s="102">
        <v>5501.12</v>
      </c>
      <c r="D174" s="102">
        <v>6077.97</v>
      </c>
      <c r="E174" s="103">
        <v>10.49</v>
      </c>
      <c r="F174" s="102">
        <v>30015.74</v>
      </c>
      <c r="G174" s="102">
        <v>33015.449999999997</v>
      </c>
      <c r="H174" s="103">
        <v>9.99</v>
      </c>
      <c r="I174" s="103">
        <v>33.200000000000003</v>
      </c>
      <c r="J174" s="102">
        <v>4714062</v>
      </c>
      <c r="K174" s="102">
        <v>3887569</v>
      </c>
      <c r="L174" s="103">
        <v>-17.53</v>
      </c>
      <c r="M174" s="102">
        <v>20723941</v>
      </c>
      <c r="N174" s="102">
        <v>19424652</v>
      </c>
      <c r="O174" s="103">
        <v>-6.27</v>
      </c>
      <c r="P174" s="103">
        <v>71.44</v>
      </c>
      <c r="Q174" s="102">
        <v>0</v>
      </c>
      <c r="R174" s="102">
        <v>0</v>
      </c>
      <c r="S174" s="103" t="s">
        <v>239</v>
      </c>
      <c r="T174" s="102">
        <v>0</v>
      </c>
      <c r="U174" s="102">
        <v>0</v>
      </c>
      <c r="V174" s="103" t="s">
        <v>239</v>
      </c>
      <c r="W174" s="103" t="s">
        <v>239</v>
      </c>
      <c r="X174" s="102">
        <v>143501.79</v>
      </c>
      <c r="Y174" s="102">
        <v>152113.65</v>
      </c>
      <c r="Z174" s="103">
        <v>6</v>
      </c>
      <c r="AA174" s="102">
        <v>646078.66</v>
      </c>
      <c r="AB174" s="102">
        <v>678347.05</v>
      </c>
      <c r="AC174" s="103">
        <v>4.99</v>
      </c>
      <c r="AD174" s="103">
        <v>29.49</v>
      </c>
      <c r="AE174" s="91"/>
      <c r="AF174" s="91"/>
      <c r="AG174" s="91"/>
    </row>
    <row r="175" spans="1:33">
      <c r="A175" s="112"/>
      <c r="B175" s="101" t="s">
        <v>241</v>
      </c>
      <c r="C175" s="102">
        <v>30052.86</v>
      </c>
      <c r="D175" s="102">
        <v>17749.22</v>
      </c>
      <c r="E175" s="103">
        <v>-40.94</v>
      </c>
      <c r="F175" s="102">
        <v>137350.35999999999</v>
      </c>
      <c r="G175" s="102">
        <v>167235.04</v>
      </c>
      <c r="H175" s="103">
        <v>21.76</v>
      </c>
      <c r="I175" s="103">
        <v>79.260000000000005</v>
      </c>
      <c r="J175" s="102">
        <v>54</v>
      </c>
      <c r="K175" s="102">
        <v>26</v>
      </c>
      <c r="L175" s="103">
        <v>-51.85</v>
      </c>
      <c r="M175" s="102">
        <v>567</v>
      </c>
      <c r="N175" s="102">
        <v>704</v>
      </c>
      <c r="O175" s="103">
        <v>24.16</v>
      </c>
      <c r="P175" s="103">
        <v>36.340000000000003</v>
      </c>
      <c r="Q175" s="102">
        <v>12576</v>
      </c>
      <c r="R175" s="102">
        <v>51477</v>
      </c>
      <c r="S175" s="103">
        <v>309.33</v>
      </c>
      <c r="T175" s="102">
        <v>64771</v>
      </c>
      <c r="U175" s="102">
        <v>118978</v>
      </c>
      <c r="V175" s="103">
        <v>83.69</v>
      </c>
      <c r="W175" s="103">
        <v>7.0000000000000007E-2</v>
      </c>
      <c r="X175" s="102">
        <v>197.56</v>
      </c>
      <c r="Y175" s="102">
        <v>80.680000000000007</v>
      </c>
      <c r="Z175" s="103">
        <v>-59.16</v>
      </c>
      <c r="AA175" s="102">
        <v>979.06</v>
      </c>
      <c r="AB175" s="102">
        <v>1063.92</v>
      </c>
      <c r="AC175" s="103">
        <v>8.67</v>
      </c>
      <c r="AD175" s="103">
        <v>7.0000000000000007E-2</v>
      </c>
      <c r="AE175" s="91"/>
      <c r="AF175" s="91"/>
      <c r="AG175" s="91"/>
    </row>
    <row r="176" spans="1:33">
      <c r="A176" s="112"/>
      <c r="B176" s="101" t="s">
        <v>242</v>
      </c>
      <c r="C176" s="102">
        <v>2576.9499999999998</v>
      </c>
      <c r="D176" s="102">
        <v>460.33</v>
      </c>
      <c r="E176" s="103">
        <v>-82.14</v>
      </c>
      <c r="F176" s="102">
        <v>5249.09</v>
      </c>
      <c r="G176" s="102">
        <v>5180.8500000000004</v>
      </c>
      <c r="H176" s="103">
        <v>-1.3</v>
      </c>
      <c r="I176" s="103">
        <v>96.98</v>
      </c>
      <c r="J176" s="102">
        <v>1829</v>
      </c>
      <c r="K176" s="102">
        <v>1326</v>
      </c>
      <c r="L176" s="103">
        <v>-27.5</v>
      </c>
      <c r="M176" s="102">
        <v>7953</v>
      </c>
      <c r="N176" s="102">
        <v>6283</v>
      </c>
      <c r="O176" s="103">
        <v>-21</v>
      </c>
      <c r="P176" s="103">
        <v>96.41</v>
      </c>
      <c r="Q176" s="102">
        <v>901153</v>
      </c>
      <c r="R176" s="102">
        <v>802067</v>
      </c>
      <c r="S176" s="103">
        <v>-11</v>
      </c>
      <c r="T176" s="102">
        <v>3103922</v>
      </c>
      <c r="U176" s="102">
        <v>3778893</v>
      </c>
      <c r="V176" s="103">
        <v>21.75</v>
      </c>
      <c r="W176" s="103">
        <v>73.58</v>
      </c>
      <c r="X176" s="102">
        <v>5521.35</v>
      </c>
      <c r="Y176" s="102">
        <v>4271.55</v>
      </c>
      <c r="Z176" s="103">
        <v>-22.64</v>
      </c>
      <c r="AA176" s="102">
        <v>22067.23</v>
      </c>
      <c r="AB176" s="102">
        <v>24097.18</v>
      </c>
      <c r="AC176" s="103">
        <v>9.1999999999999993</v>
      </c>
      <c r="AD176" s="103">
        <v>11.67</v>
      </c>
      <c r="AE176" s="91"/>
      <c r="AF176" s="91"/>
      <c r="AG176" s="91"/>
    </row>
    <row r="177" spans="1:33">
      <c r="A177" s="112"/>
      <c r="B177" s="101" t="s">
        <v>243</v>
      </c>
      <c r="C177" s="102">
        <v>169.96</v>
      </c>
      <c r="D177" s="102">
        <v>150.53</v>
      </c>
      <c r="E177" s="103">
        <v>-11.43</v>
      </c>
      <c r="F177" s="102">
        <v>1339.14</v>
      </c>
      <c r="G177" s="102">
        <v>843.99</v>
      </c>
      <c r="H177" s="103">
        <v>-36.97</v>
      </c>
      <c r="I177" s="103">
        <v>8.6999999999999993</v>
      </c>
      <c r="J177" s="102">
        <v>2759</v>
      </c>
      <c r="K177" s="102">
        <v>2452</v>
      </c>
      <c r="L177" s="103">
        <v>-11.13</v>
      </c>
      <c r="M177" s="102">
        <v>27750</v>
      </c>
      <c r="N177" s="102">
        <v>29131</v>
      </c>
      <c r="O177" s="103">
        <v>4.9800000000000004</v>
      </c>
      <c r="P177" s="103">
        <v>85.95</v>
      </c>
      <c r="Q177" s="102">
        <v>7330122</v>
      </c>
      <c r="R177" s="102">
        <v>8911272</v>
      </c>
      <c r="S177" s="103">
        <v>21.57</v>
      </c>
      <c r="T177" s="102">
        <v>28761405</v>
      </c>
      <c r="U177" s="102">
        <v>32724504</v>
      </c>
      <c r="V177" s="103">
        <v>13.78</v>
      </c>
      <c r="W177" s="103">
        <v>36.590000000000003</v>
      </c>
      <c r="X177" s="102">
        <v>28283.56</v>
      </c>
      <c r="Y177" s="102">
        <v>111716.5</v>
      </c>
      <c r="Z177" s="103">
        <v>294.99</v>
      </c>
      <c r="AA177" s="102">
        <v>351679.72</v>
      </c>
      <c r="AB177" s="102">
        <v>516669.16</v>
      </c>
      <c r="AC177" s="103">
        <v>46.91</v>
      </c>
      <c r="AD177" s="103">
        <v>16.62</v>
      </c>
      <c r="AE177" s="91"/>
      <c r="AF177" s="91"/>
      <c r="AG177" s="91"/>
    </row>
    <row r="178" spans="1:33">
      <c r="A178" s="112"/>
      <c r="B178" s="105"/>
      <c r="C178" s="106"/>
      <c r="D178" s="106"/>
      <c r="E178" s="107"/>
      <c r="F178" s="106"/>
      <c r="G178" s="106"/>
      <c r="H178" s="107"/>
      <c r="I178" s="107"/>
      <c r="J178" s="106"/>
      <c r="K178" s="106"/>
      <c r="L178" s="107"/>
      <c r="M178" s="106"/>
      <c r="N178" s="106"/>
      <c r="O178" s="107"/>
      <c r="P178" s="107"/>
      <c r="Q178" s="106"/>
      <c r="R178" s="106"/>
      <c r="S178" s="107"/>
      <c r="T178" s="106"/>
      <c r="U178" s="106"/>
      <c r="V178" s="107"/>
      <c r="W178" s="107"/>
      <c r="X178" s="106"/>
      <c r="Y178" s="106"/>
      <c r="Z178" s="107"/>
      <c r="AA178" s="106"/>
      <c r="AB178" s="106"/>
      <c r="AC178" s="107"/>
      <c r="AD178" s="107"/>
      <c r="AE178" s="91"/>
      <c r="AF178" s="91"/>
      <c r="AG178" s="91"/>
    </row>
    <row r="179" spans="1:33">
      <c r="A179" s="111"/>
      <c r="B179" s="96" t="s">
        <v>205</v>
      </c>
      <c r="C179" s="97">
        <v>59608.98</v>
      </c>
      <c r="D179" s="97">
        <v>52081.120000000003</v>
      </c>
      <c r="E179" s="98">
        <v>-12.63</v>
      </c>
      <c r="F179" s="97">
        <v>314263</v>
      </c>
      <c r="G179" s="97">
        <v>370543.02</v>
      </c>
      <c r="H179" s="98">
        <v>17.91</v>
      </c>
      <c r="I179" s="99">
        <v>100</v>
      </c>
      <c r="J179" s="97">
        <v>6035986</v>
      </c>
      <c r="K179" s="97">
        <v>5302434</v>
      </c>
      <c r="L179" s="98">
        <v>-12.15</v>
      </c>
      <c r="M179" s="97">
        <v>29155178</v>
      </c>
      <c r="N179" s="97">
        <v>28517181</v>
      </c>
      <c r="O179" s="98">
        <v>-2.19</v>
      </c>
      <c r="P179" s="99">
        <v>100</v>
      </c>
      <c r="Q179" s="97">
        <v>37653633</v>
      </c>
      <c r="R179" s="97">
        <v>41447670</v>
      </c>
      <c r="S179" s="98">
        <v>10.08</v>
      </c>
      <c r="T179" s="97">
        <v>215734994</v>
      </c>
      <c r="U179" s="97">
        <v>266900882</v>
      </c>
      <c r="V179" s="98">
        <v>23.72</v>
      </c>
      <c r="W179" s="99">
        <v>100</v>
      </c>
      <c r="X179" s="97">
        <v>697155.3</v>
      </c>
      <c r="Y179" s="97">
        <v>1070307.8600000001</v>
      </c>
      <c r="Z179" s="98">
        <v>53.53</v>
      </c>
      <c r="AA179" s="97">
        <v>5771259.9299999997</v>
      </c>
      <c r="AB179" s="97">
        <v>7280103.1799999997</v>
      </c>
      <c r="AC179" s="98">
        <v>26.14</v>
      </c>
      <c r="AD179" s="99">
        <v>100</v>
      </c>
      <c r="AE179" s="94"/>
      <c r="AF179" s="94"/>
      <c r="AG179" s="94"/>
    </row>
    <row r="180" spans="1:33">
      <c r="A180" s="112"/>
      <c r="B180" s="101" t="s">
        <v>238</v>
      </c>
      <c r="C180" s="110">
        <v>6375.72</v>
      </c>
      <c r="D180" s="110">
        <v>6527.96</v>
      </c>
      <c r="E180" s="103">
        <v>2.39</v>
      </c>
      <c r="F180" s="110">
        <v>41871.81</v>
      </c>
      <c r="G180" s="110">
        <v>45067.29</v>
      </c>
      <c r="H180" s="103">
        <v>7.63</v>
      </c>
      <c r="I180" s="103">
        <v>100</v>
      </c>
      <c r="J180" s="110">
        <v>230998</v>
      </c>
      <c r="K180" s="110">
        <v>211084</v>
      </c>
      <c r="L180" s="103">
        <v>-8.6199999999999992</v>
      </c>
      <c r="M180" s="110">
        <v>1289183</v>
      </c>
      <c r="N180" s="110">
        <v>1284829</v>
      </c>
      <c r="O180" s="103">
        <v>-0.34</v>
      </c>
      <c r="P180" s="103">
        <v>100</v>
      </c>
      <c r="Q180" s="110"/>
      <c r="R180" s="110"/>
      <c r="S180" s="103" t="s">
        <v>239</v>
      </c>
      <c r="T180" s="110"/>
      <c r="U180" s="110"/>
      <c r="V180" s="103" t="s">
        <v>239</v>
      </c>
      <c r="W180" s="103" t="s">
        <v>239</v>
      </c>
      <c r="X180" s="110">
        <v>7300.6</v>
      </c>
      <c r="Y180" s="110">
        <v>6198</v>
      </c>
      <c r="Z180" s="103">
        <v>-15.1</v>
      </c>
      <c r="AA180" s="110">
        <v>45310.44</v>
      </c>
      <c r="AB180" s="110">
        <v>39834.82</v>
      </c>
      <c r="AC180" s="103">
        <v>-12.08</v>
      </c>
      <c r="AD180" s="103">
        <v>100</v>
      </c>
      <c r="AE180" s="91"/>
      <c r="AF180" s="91"/>
      <c r="AG180" s="91"/>
    </row>
    <row r="181" spans="1:33">
      <c r="A181" s="112"/>
      <c r="B181" s="101" t="s">
        <v>240</v>
      </c>
      <c r="C181" s="110">
        <v>14166.75</v>
      </c>
      <c r="D181" s="110">
        <v>19713.18</v>
      </c>
      <c r="E181" s="103">
        <v>39.15</v>
      </c>
      <c r="F181" s="110">
        <v>83386.61</v>
      </c>
      <c r="G181" s="110">
        <v>99449.27</v>
      </c>
      <c r="H181" s="103">
        <v>19.260000000000002</v>
      </c>
      <c r="I181" s="103">
        <v>100</v>
      </c>
      <c r="J181" s="110">
        <v>5799730</v>
      </c>
      <c r="K181" s="110">
        <v>5086499</v>
      </c>
      <c r="L181" s="103">
        <v>-12.3</v>
      </c>
      <c r="M181" s="110">
        <v>27825273</v>
      </c>
      <c r="N181" s="110">
        <v>27190005</v>
      </c>
      <c r="O181" s="103">
        <v>-2.2799999999999998</v>
      </c>
      <c r="P181" s="103">
        <v>100</v>
      </c>
      <c r="Q181" s="110"/>
      <c r="R181" s="110"/>
      <c r="S181" s="103" t="s">
        <v>239</v>
      </c>
      <c r="T181" s="110"/>
      <c r="U181" s="110"/>
      <c r="V181" s="103" t="s">
        <v>239</v>
      </c>
      <c r="W181" s="103" t="s">
        <v>239</v>
      </c>
      <c r="X181" s="110">
        <v>341761.05</v>
      </c>
      <c r="Y181" s="110">
        <v>439119.39</v>
      </c>
      <c r="Z181" s="103">
        <v>28.49</v>
      </c>
      <c r="AA181" s="110">
        <v>2088937.24</v>
      </c>
      <c r="AB181" s="110">
        <v>2299995.44</v>
      </c>
      <c r="AC181" s="103">
        <v>10.1</v>
      </c>
      <c r="AD181" s="103">
        <v>100</v>
      </c>
      <c r="AE181" s="91"/>
      <c r="AF181" s="91"/>
      <c r="AG181" s="91"/>
    </row>
    <row r="182" spans="1:33">
      <c r="A182" s="112"/>
      <c r="B182" s="101" t="s">
        <v>241</v>
      </c>
      <c r="C182" s="110">
        <v>35142.129999999997</v>
      </c>
      <c r="D182" s="110">
        <v>24096.46</v>
      </c>
      <c r="E182" s="103">
        <v>-31.43</v>
      </c>
      <c r="F182" s="110">
        <v>174969.41</v>
      </c>
      <c r="G182" s="110">
        <v>210983.81</v>
      </c>
      <c r="H182" s="103">
        <v>20.58</v>
      </c>
      <c r="I182" s="103">
        <v>100</v>
      </c>
      <c r="J182" s="110">
        <v>258</v>
      </c>
      <c r="K182" s="110">
        <v>266</v>
      </c>
      <c r="L182" s="103">
        <v>3.1</v>
      </c>
      <c r="M182" s="110">
        <v>1713</v>
      </c>
      <c r="N182" s="110">
        <v>1937</v>
      </c>
      <c r="O182" s="103">
        <v>13.08</v>
      </c>
      <c r="P182" s="103">
        <v>100</v>
      </c>
      <c r="Q182" s="110">
        <v>20162904</v>
      </c>
      <c r="R182" s="110">
        <v>25024750</v>
      </c>
      <c r="S182" s="103">
        <v>24.11</v>
      </c>
      <c r="T182" s="110">
        <v>130841435</v>
      </c>
      <c r="U182" s="110">
        <v>172335589</v>
      </c>
      <c r="V182" s="103">
        <v>31.71</v>
      </c>
      <c r="W182" s="103">
        <v>100</v>
      </c>
      <c r="X182" s="110">
        <v>123882.93</v>
      </c>
      <c r="Y182" s="110">
        <v>220607.38</v>
      </c>
      <c r="Z182" s="103">
        <v>78.08</v>
      </c>
      <c r="AA182" s="110">
        <v>1279927.43</v>
      </c>
      <c r="AB182" s="110">
        <v>1624069.77</v>
      </c>
      <c r="AC182" s="103">
        <v>26.89</v>
      </c>
      <c r="AD182" s="103">
        <v>100</v>
      </c>
      <c r="AE182" s="91"/>
      <c r="AF182" s="91"/>
      <c r="AG182" s="91"/>
    </row>
    <row r="183" spans="1:33">
      <c r="A183" s="112"/>
      <c r="B183" s="101" t="s">
        <v>242</v>
      </c>
      <c r="C183" s="110">
        <v>2621.87</v>
      </c>
      <c r="D183" s="110">
        <v>486.7</v>
      </c>
      <c r="E183" s="103">
        <v>-81.44</v>
      </c>
      <c r="F183" s="110">
        <v>5650.45</v>
      </c>
      <c r="G183" s="110">
        <v>5342.23</v>
      </c>
      <c r="H183" s="103">
        <v>-5.45</v>
      </c>
      <c r="I183" s="103">
        <v>100</v>
      </c>
      <c r="J183" s="110">
        <v>1857</v>
      </c>
      <c r="K183" s="110">
        <v>1347</v>
      </c>
      <c r="L183" s="103">
        <v>-27.46</v>
      </c>
      <c r="M183" s="110">
        <v>8162</v>
      </c>
      <c r="N183" s="110">
        <v>6517</v>
      </c>
      <c r="O183" s="103">
        <v>-20.149999999999999</v>
      </c>
      <c r="P183" s="103">
        <v>100</v>
      </c>
      <c r="Q183" s="110">
        <v>1056057</v>
      </c>
      <c r="R183" s="110">
        <v>896340</v>
      </c>
      <c r="S183" s="103">
        <v>-15.12</v>
      </c>
      <c r="T183" s="110">
        <v>4837825</v>
      </c>
      <c r="U183" s="110">
        <v>5135598</v>
      </c>
      <c r="V183" s="103">
        <v>6.16</v>
      </c>
      <c r="W183" s="103">
        <v>100</v>
      </c>
      <c r="X183" s="110">
        <v>19256.66</v>
      </c>
      <c r="Y183" s="110">
        <v>10958.75</v>
      </c>
      <c r="Z183" s="103">
        <v>-43.09</v>
      </c>
      <c r="AA183" s="110">
        <v>231710.44</v>
      </c>
      <c r="AB183" s="110">
        <v>206575.72</v>
      </c>
      <c r="AC183" s="103">
        <v>-10.85</v>
      </c>
      <c r="AD183" s="103">
        <v>100</v>
      </c>
      <c r="AE183" s="91"/>
      <c r="AF183" s="91"/>
      <c r="AG183" s="91"/>
    </row>
    <row r="184" spans="1:33">
      <c r="A184" s="112"/>
      <c r="B184" s="101" t="s">
        <v>243</v>
      </c>
      <c r="C184" s="110">
        <v>1302.5</v>
      </c>
      <c r="D184" s="110">
        <v>1256.82</v>
      </c>
      <c r="E184" s="103">
        <v>-3.51</v>
      </c>
      <c r="F184" s="110">
        <v>8384.7099999999991</v>
      </c>
      <c r="G184" s="110">
        <v>9700.43</v>
      </c>
      <c r="H184" s="103">
        <v>15.69</v>
      </c>
      <c r="I184" s="103">
        <v>100</v>
      </c>
      <c r="J184" s="110">
        <v>3143</v>
      </c>
      <c r="K184" s="110">
        <v>3238</v>
      </c>
      <c r="L184" s="103">
        <v>3.02</v>
      </c>
      <c r="M184" s="110">
        <v>30847</v>
      </c>
      <c r="N184" s="110">
        <v>33893</v>
      </c>
      <c r="O184" s="103">
        <v>9.8699999999999992</v>
      </c>
      <c r="P184" s="103">
        <v>100</v>
      </c>
      <c r="Q184" s="110">
        <v>16434672</v>
      </c>
      <c r="R184" s="110">
        <v>15526580</v>
      </c>
      <c r="S184" s="103">
        <v>-5.53</v>
      </c>
      <c r="T184" s="110">
        <v>80055734</v>
      </c>
      <c r="U184" s="110">
        <v>89429695</v>
      </c>
      <c r="V184" s="103">
        <v>11.71</v>
      </c>
      <c r="W184" s="103">
        <v>100</v>
      </c>
      <c r="X184" s="110">
        <v>204954.06</v>
      </c>
      <c r="Y184" s="110">
        <v>393424.34</v>
      </c>
      <c r="Z184" s="103">
        <v>91.96</v>
      </c>
      <c r="AA184" s="110">
        <v>2125374.38</v>
      </c>
      <c r="AB184" s="110">
        <v>3109627.42</v>
      </c>
      <c r="AC184" s="103">
        <v>46.31</v>
      </c>
      <c r="AD184" s="103">
        <v>100</v>
      </c>
      <c r="AE184" s="91"/>
      <c r="AF184" s="91"/>
      <c r="AG184" s="91"/>
    </row>
    <row r="185" spans="1:33">
      <c r="A185" s="154" t="s">
        <v>244</v>
      </c>
      <c r="B185" s="146"/>
      <c r="C185" s="146"/>
      <c r="D185" s="146"/>
      <c r="E185" s="146"/>
      <c r="F185" s="146"/>
      <c r="G185" s="146"/>
      <c r="H185" s="146"/>
      <c r="I185" s="146"/>
      <c r="J185" s="146"/>
      <c r="K185" s="91"/>
      <c r="L185" s="91"/>
      <c r="M185" s="91"/>
      <c r="N185" s="91"/>
      <c r="O185" s="91"/>
      <c r="P185" s="91"/>
      <c r="Q185" s="91"/>
      <c r="R185" s="91"/>
      <c r="S185" s="91"/>
      <c r="T185" s="91"/>
      <c r="U185" s="91"/>
      <c r="V185" s="91"/>
      <c r="W185" s="91"/>
      <c r="X185" s="91"/>
      <c r="Y185" s="91"/>
      <c r="Z185" s="91"/>
      <c r="AA185" s="91"/>
      <c r="AB185" s="91"/>
      <c r="AC185" s="91"/>
      <c r="AD185" s="91"/>
      <c r="AE185" s="91"/>
      <c r="AF185" s="91"/>
      <c r="AG185" s="91"/>
    </row>
    <row r="186" spans="1:33">
      <c r="A186" s="154" t="s">
        <v>245</v>
      </c>
      <c r="B186" s="146"/>
      <c r="C186" s="146"/>
      <c r="D186" s="146"/>
      <c r="E186" s="146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91"/>
      <c r="R186" s="91"/>
      <c r="S186" s="91"/>
      <c r="T186" s="91"/>
      <c r="U186" s="91"/>
      <c r="V186" s="91"/>
      <c r="W186" s="91"/>
      <c r="X186" s="91"/>
      <c r="Y186" s="91"/>
      <c r="Z186" s="91"/>
      <c r="AA186" s="91"/>
      <c r="AB186" s="91"/>
      <c r="AC186" s="91"/>
      <c r="AD186" s="91"/>
      <c r="AE186" s="91"/>
      <c r="AF186" s="91"/>
      <c r="AG186" s="91"/>
    </row>
    <row r="187" spans="1:33">
      <c r="A187" s="113">
        <v>3</v>
      </c>
      <c r="B187" s="155" t="s">
        <v>246</v>
      </c>
      <c r="C187" s="146"/>
      <c r="D187" s="146"/>
      <c r="E187" s="146"/>
      <c r="F187" s="146"/>
      <c r="G187" s="146"/>
      <c r="H187" s="146"/>
      <c r="I187" s="146"/>
      <c r="J187" s="146"/>
      <c r="K187" s="146"/>
      <c r="L187" s="146"/>
      <c r="M187" s="146"/>
      <c r="N187" s="146"/>
      <c r="O187" s="91"/>
      <c r="P187" s="91"/>
      <c r="Q187" s="91"/>
      <c r="R187" s="91"/>
      <c r="S187" s="91"/>
      <c r="T187" s="91"/>
      <c r="U187" s="91"/>
      <c r="V187" s="91"/>
      <c r="W187" s="91"/>
      <c r="X187" s="91"/>
      <c r="Y187" s="91"/>
      <c r="Z187" s="91"/>
      <c r="AA187" s="91"/>
      <c r="AB187" s="91"/>
      <c r="AC187" s="91"/>
      <c r="AD187" s="91"/>
      <c r="AE187" s="91"/>
      <c r="AF187" s="91"/>
      <c r="AG187" s="91"/>
    </row>
  </sheetData>
  <mergeCells count="12">
    <mergeCell ref="A1:I1"/>
    <mergeCell ref="R1:W1"/>
    <mergeCell ref="Y1:AD1"/>
    <mergeCell ref="A2:A3"/>
    <mergeCell ref="B2:B3"/>
    <mergeCell ref="C2:I2"/>
    <mergeCell ref="J2:P2"/>
    <mergeCell ref="Q2:W2"/>
    <mergeCell ref="X2:AD2"/>
    <mergeCell ref="A185:J185"/>
    <mergeCell ref="A186:E186"/>
    <mergeCell ref="B187:N18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U194"/>
  <sheetViews>
    <sheetView workbookViewId="0"/>
  </sheetViews>
  <sheetFormatPr defaultColWidth="14.44140625" defaultRowHeight="15" customHeight="1"/>
  <sheetData>
    <row r="1" spans="1:47">
      <c r="A1" s="91"/>
      <c r="B1" s="162" t="s">
        <v>247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91"/>
      <c r="Y1" s="163" t="s">
        <v>225</v>
      </c>
      <c r="Z1" s="146"/>
      <c r="AA1" s="146"/>
      <c r="AB1" s="146"/>
      <c r="AC1" s="146"/>
      <c r="AD1" s="146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</row>
    <row r="2" spans="1:47">
      <c r="A2" s="164" t="s">
        <v>226</v>
      </c>
      <c r="B2" s="159" t="s">
        <v>227</v>
      </c>
      <c r="C2" s="151" t="s">
        <v>248</v>
      </c>
      <c r="D2" s="152"/>
      <c r="E2" s="152"/>
      <c r="F2" s="152"/>
      <c r="G2" s="152"/>
      <c r="H2" s="152"/>
      <c r="I2" s="153"/>
      <c r="J2" s="151" t="s">
        <v>229</v>
      </c>
      <c r="K2" s="152"/>
      <c r="L2" s="152"/>
      <c r="M2" s="152"/>
      <c r="N2" s="152"/>
      <c r="O2" s="152"/>
      <c r="P2" s="153"/>
      <c r="Q2" s="151" t="s">
        <v>230</v>
      </c>
      <c r="R2" s="152"/>
      <c r="S2" s="152"/>
      <c r="T2" s="152"/>
      <c r="U2" s="152"/>
      <c r="V2" s="152"/>
      <c r="W2" s="153"/>
      <c r="X2" s="151" t="s">
        <v>231</v>
      </c>
      <c r="Y2" s="152"/>
      <c r="Z2" s="152"/>
      <c r="AA2" s="152"/>
      <c r="AB2" s="152"/>
      <c r="AC2" s="152"/>
      <c r="AD2" s="153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</row>
    <row r="3" spans="1:47">
      <c r="A3" s="160"/>
      <c r="B3" s="160"/>
      <c r="C3" s="92" t="s">
        <v>249</v>
      </c>
      <c r="D3" s="92" t="s">
        <v>250</v>
      </c>
      <c r="E3" s="93" t="s">
        <v>234</v>
      </c>
      <c r="F3" s="92" t="s">
        <v>251</v>
      </c>
      <c r="G3" s="92" t="s">
        <v>252</v>
      </c>
      <c r="H3" s="93" t="s">
        <v>234</v>
      </c>
      <c r="I3" s="93" t="s">
        <v>237</v>
      </c>
      <c r="J3" s="92" t="s">
        <v>253</v>
      </c>
      <c r="K3" s="92" t="s">
        <v>250</v>
      </c>
      <c r="L3" s="93" t="s">
        <v>234</v>
      </c>
      <c r="M3" s="114" t="s">
        <v>254</v>
      </c>
      <c r="N3" s="92" t="s">
        <v>252</v>
      </c>
      <c r="O3" s="93" t="s">
        <v>234</v>
      </c>
      <c r="P3" s="93" t="s">
        <v>237</v>
      </c>
      <c r="Q3" s="114" t="s">
        <v>255</v>
      </c>
      <c r="R3" s="92" t="s">
        <v>250</v>
      </c>
      <c r="S3" s="93" t="s">
        <v>234</v>
      </c>
      <c r="T3" s="114" t="s">
        <v>254</v>
      </c>
      <c r="U3" s="92" t="s">
        <v>252</v>
      </c>
      <c r="V3" s="93" t="s">
        <v>234</v>
      </c>
      <c r="W3" s="93" t="s">
        <v>237</v>
      </c>
      <c r="X3" s="114" t="s">
        <v>255</v>
      </c>
      <c r="Y3" s="92" t="s">
        <v>250</v>
      </c>
      <c r="Z3" s="93" t="s">
        <v>234</v>
      </c>
      <c r="AA3" s="114" t="s">
        <v>254</v>
      </c>
      <c r="AB3" s="92" t="s">
        <v>252</v>
      </c>
      <c r="AC3" s="93" t="s">
        <v>234</v>
      </c>
      <c r="AD3" s="93" t="s">
        <v>237</v>
      </c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</row>
    <row r="4" spans="1:47">
      <c r="A4" s="115">
        <v>1</v>
      </c>
      <c r="B4" s="96" t="s">
        <v>183</v>
      </c>
      <c r="C4" s="97">
        <v>394.47</v>
      </c>
      <c r="D4" s="116">
        <v>772.47</v>
      </c>
      <c r="E4" s="99">
        <v>95.83</v>
      </c>
      <c r="F4" s="97">
        <v>1333.93</v>
      </c>
      <c r="G4" s="116">
        <v>1661.46</v>
      </c>
      <c r="H4" s="99">
        <v>24.55</v>
      </c>
      <c r="I4" s="99">
        <v>2.2799999999999998</v>
      </c>
      <c r="J4" s="97">
        <v>18525</v>
      </c>
      <c r="K4" s="116">
        <v>21484</v>
      </c>
      <c r="L4" s="99">
        <v>15.97</v>
      </c>
      <c r="M4" s="97">
        <v>43691</v>
      </c>
      <c r="N4" s="116">
        <v>55299</v>
      </c>
      <c r="O4" s="99">
        <v>26.57</v>
      </c>
      <c r="P4" s="99">
        <v>1.1499999999999999</v>
      </c>
      <c r="Q4" s="97">
        <v>405612</v>
      </c>
      <c r="R4" s="116">
        <v>358949</v>
      </c>
      <c r="S4" s="99">
        <v>-11.5</v>
      </c>
      <c r="T4" s="97">
        <v>948775</v>
      </c>
      <c r="U4" s="116">
        <v>1224855</v>
      </c>
      <c r="V4" s="99">
        <v>29.1</v>
      </c>
      <c r="W4" s="99">
        <v>1.75</v>
      </c>
      <c r="X4" s="97">
        <v>26272.87</v>
      </c>
      <c r="Y4" s="116">
        <v>15065.83</v>
      </c>
      <c r="Z4" s="99">
        <v>-42.66</v>
      </c>
      <c r="AA4" s="97">
        <v>62053.84</v>
      </c>
      <c r="AB4" s="116">
        <v>78518.509999999995</v>
      </c>
      <c r="AC4" s="99">
        <v>26.53</v>
      </c>
      <c r="AD4" s="99">
        <v>3.96</v>
      </c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</row>
    <row r="5" spans="1:47">
      <c r="A5" s="117"/>
      <c r="B5" s="101" t="s">
        <v>238</v>
      </c>
      <c r="C5" s="102">
        <v>15.58</v>
      </c>
      <c r="D5" s="118">
        <v>26.65</v>
      </c>
      <c r="E5" s="104">
        <v>71.09</v>
      </c>
      <c r="F5" s="102">
        <v>45.03</v>
      </c>
      <c r="G5" s="118">
        <v>66.349999999999994</v>
      </c>
      <c r="H5" s="104">
        <v>47.34</v>
      </c>
      <c r="I5" s="104">
        <v>0.78</v>
      </c>
      <c r="J5" s="102">
        <v>215</v>
      </c>
      <c r="K5" s="118">
        <v>557</v>
      </c>
      <c r="L5" s="104">
        <v>159.07</v>
      </c>
      <c r="M5" s="102">
        <v>618</v>
      </c>
      <c r="N5" s="118">
        <v>1455</v>
      </c>
      <c r="O5" s="104">
        <v>135.44</v>
      </c>
      <c r="P5" s="104">
        <v>0.64</v>
      </c>
      <c r="Q5" s="102">
        <v>0</v>
      </c>
      <c r="R5" s="118"/>
      <c r="S5" s="104"/>
      <c r="T5" s="102">
        <v>0</v>
      </c>
      <c r="U5" s="118"/>
      <c r="V5" s="104"/>
      <c r="W5" s="104"/>
      <c r="X5" s="102">
        <v>18.84</v>
      </c>
      <c r="Y5" s="118">
        <v>46.53</v>
      </c>
      <c r="Z5" s="104">
        <v>146.97999999999999</v>
      </c>
      <c r="AA5" s="102">
        <v>56.12</v>
      </c>
      <c r="AB5" s="118">
        <v>125.13</v>
      </c>
      <c r="AC5" s="104">
        <v>122.97</v>
      </c>
      <c r="AD5" s="104">
        <v>2.08</v>
      </c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</row>
    <row r="6" spans="1:47">
      <c r="A6" s="117"/>
      <c r="B6" s="101" t="s">
        <v>240</v>
      </c>
      <c r="C6" s="102">
        <v>169.88</v>
      </c>
      <c r="D6" s="118">
        <v>228.23</v>
      </c>
      <c r="E6" s="104">
        <v>34.35</v>
      </c>
      <c r="F6" s="102">
        <v>404.37</v>
      </c>
      <c r="G6" s="118">
        <v>533.49</v>
      </c>
      <c r="H6" s="104">
        <v>31.93</v>
      </c>
      <c r="I6" s="104">
        <v>3.12</v>
      </c>
      <c r="J6" s="102">
        <v>18268</v>
      </c>
      <c r="K6" s="118">
        <v>20903</v>
      </c>
      <c r="L6" s="104">
        <v>14.42</v>
      </c>
      <c r="M6" s="102">
        <v>42985</v>
      </c>
      <c r="N6" s="118">
        <v>53751</v>
      </c>
      <c r="O6" s="104">
        <v>25.05</v>
      </c>
      <c r="P6" s="104">
        <v>1.18</v>
      </c>
      <c r="Q6" s="102">
        <v>0</v>
      </c>
      <c r="R6" s="118"/>
      <c r="S6" s="104"/>
      <c r="T6" s="102">
        <v>0</v>
      </c>
      <c r="U6" s="118"/>
      <c r="V6" s="104"/>
      <c r="W6" s="104"/>
      <c r="X6" s="102">
        <v>2798.57</v>
      </c>
      <c r="Y6" s="118">
        <v>3285.86</v>
      </c>
      <c r="Z6" s="104">
        <v>17.41</v>
      </c>
      <c r="AA6" s="102">
        <v>6773.68</v>
      </c>
      <c r="AB6" s="118">
        <v>8956.44</v>
      </c>
      <c r="AC6" s="104">
        <v>32.22</v>
      </c>
      <c r="AD6" s="104">
        <v>1.95</v>
      </c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</row>
    <row r="7" spans="1:47">
      <c r="A7" s="117"/>
      <c r="B7" s="101" t="s">
        <v>241</v>
      </c>
      <c r="C7" s="102">
        <v>186.31</v>
      </c>
      <c r="D7" s="118">
        <v>509.44</v>
      </c>
      <c r="E7" s="104">
        <v>173.44</v>
      </c>
      <c r="F7" s="102">
        <v>834.31</v>
      </c>
      <c r="G7" s="118">
        <v>988.73</v>
      </c>
      <c r="H7" s="104">
        <v>18.510000000000002</v>
      </c>
      <c r="I7" s="104">
        <v>2.2400000000000002</v>
      </c>
      <c r="J7" s="102">
        <v>6</v>
      </c>
      <c r="K7" s="118">
        <v>6</v>
      </c>
      <c r="L7" s="104">
        <v>0</v>
      </c>
      <c r="M7" s="102">
        <v>23</v>
      </c>
      <c r="N7" s="118">
        <v>16</v>
      </c>
      <c r="O7" s="104">
        <v>-30.43</v>
      </c>
      <c r="P7" s="104">
        <v>4.22</v>
      </c>
      <c r="Q7" s="102">
        <v>337840</v>
      </c>
      <c r="R7" s="118">
        <v>330290</v>
      </c>
      <c r="S7" s="104">
        <v>-2.23</v>
      </c>
      <c r="T7" s="102">
        <v>775973</v>
      </c>
      <c r="U7" s="118">
        <v>1023531</v>
      </c>
      <c r="V7" s="104">
        <v>31.9</v>
      </c>
      <c r="W7" s="104">
        <v>2.3199999999999998</v>
      </c>
      <c r="X7" s="102">
        <v>3706.45</v>
      </c>
      <c r="Y7" s="118">
        <v>3853.84</v>
      </c>
      <c r="Z7" s="104">
        <v>3.98</v>
      </c>
      <c r="AA7" s="102">
        <v>9378.68</v>
      </c>
      <c r="AB7" s="118">
        <v>11186.91</v>
      </c>
      <c r="AC7" s="104">
        <v>19.28</v>
      </c>
      <c r="AD7" s="104">
        <v>2.19</v>
      </c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</row>
    <row r="8" spans="1:47">
      <c r="A8" s="117"/>
      <c r="B8" s="101" t="s">
        <v>242</v>
      </c>
      <c r="C8" s="102">
        <v>0.32</v>
      </c>
      <c r="D8" s="118">
        <v>0.33</v>
      </c>
      <c r="E8" s="104">
        <v>2.5299999999999998</v>
      </c>
      <c r="F8" s="102">
        <v>1.06</v>
      </c>
      <c r="G8" s="118">
        <v>1.38</v>
      </c>
      <c r="H8" s="104">
        <v>29.81</v>
      </c>
      <c r="I8" s="104">
        <v>0.16</v>
      </c>
      <c r="J8" s="102">
        <v>1</v>
      </c>
      <c r="K8" s="118">
        <v>0</v>
      </c>
      <c r="L8" s="104">
        <v>-100</v>
      </c>
      <c r="M8" s="102">
        <v>1</v>
      </c>
      <c r="N8" s="118">
        <v>0</v>
      </c>
      <c r="O8" s="104">
        <v>-100</v>
      </c>
      <c r="P8" s="104">
        <v>0</v>
      </c>
      <c r="Q8" s="102">
        <v>20</v>
      </c>
      <c r="R8" s="118">
        <v>0</v>
      </c>
      <c r="S8" s="104">
        <v>-100</v>
      </c>
      <c r="T8" s="102">
        <v>20</v>
      </c>
      <c r="U8" s="118">
        <v>0</v>
      </c>
      <c r="V8" s="104">
        <v>-100</v>
      </c>
      <c r="W8" s="104">
        <v>0</v>
      </c>
      <c r="X8" s="102">
        <v>0</v>
      </c>
      <c r="Y8" s="118">
        <v>0</v>
      </c>
      <c r="Z8" s="104"/>
      <c r="AA8" s="102">
        <v>0</v>
      </c>
      <c r="AB8" s="118">
        <v>0</v>
      </c>
      <c r="AC8" s="104"/>
      <c r="AD8" s="104">
        <v>0</v>
      </c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</row>
    <row r="9" spans="1:47">
      <c r="A9" s="117"/>
      <c r="B9" s="101" t="s">
        <v>243</v>
      </c>
      <c r="C9" s="102">
        <v>22.39</v>
      </c>
      <c r="D9" s="118">
        <v>7.82</v>
      </c>
      <c r="E9" s="104">
        <v>-65.05</v>
      </c>
      <c r="F9" s="102">
        <v>49.16</v>
      </c>
      <c r="G9" s="118">
        <v>71.5</v>
      </c>
      <c r="H9" s="104">
        <v>45.45</v>
      </c>
      <c r="I9" s="104">
        <v>2.95</v>
      </c>
      <c r="J9" s="102">
        <v>35</v>
      </c>
      <c r="K9" s="118">
        <v>18</v>
      </c>
      <c r="L9" s="104">
        <v>-48.57</v>
      </c>
      <c r="M9" s="102">
        <v>64</v>
      </c>
      <c r="N9" s="118">
        <v>77</v>
      </c>
      <c r="O9" s="104">
        <v>20.309999999999999</v>
      </c>
      <c r="P9" s="104">
        <v>1.1200000000000001</v>
      </c>
      <c r="Q9" s="102">
        <v>67752</v>
      </c>
      <c r="R9" s="118">
        <v>28659</v>
      </c>
      <c r="S9" s="104">
        <v>-57.7</v>
      </c>
      <c r="T9" s="102">
        <v>172782</v>
      </c>
      <c r="U9" s="118">
        <v>201324</v>
      </c>
      <c r="V9" s="104">
        <v>16.52</v>
      </c>
      <c r="W9" s="104">
        <v>0.82</v>
      </c>
      <c r="X9" s="102">
        <v>19749.009999999998</v>
      </c>
      <c r="Y9" s="118">
        <v>7879.61</v>
      </c>
      <c r="Z9" s="104">
        <v>-60.1</v>
      </c>
      <c r="AA9" s="102">
        <v>45845.35</v>
      </c>
      <c r="AB9" s="118">
        <v>58250.03</v>
      </c>
      <c r="AC9" s="104">
        <v>27.06</v>
      </c>
      <c r="AD9" s="104">
        <v>5.96</v>
      </c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</row>
    <row r="10" spans="1:47">
      <c r="A10" s="117"/>
      <c r="B10" s="105"/>
      <c r="C10" s="106"/>
      <c r="D10" s="118"/>
      <c r="E10" s="104"/>
      <c r="F10" s="106"/>
      <c r="G10" s="118"/>
      <c r="H10" s="104"/>
      <c r="I10" s="99"/>
      <c r="J10" s="106"/>
      <c r="K10" s="118"/>
      <c r="L10" s="104"/>
      <c r="M10" s="106"/>
      <c r="N10" s="118"/>
      <c r="O10" s="104"/>
      <c r="P10" s="104"/>
      <c r="Q10" s="106"/>
      <c r="R10" s="118"/>
      <c r="S10" s="104"/>
      <c r="T10" s="106"/>
      <c r="U10" s="118"/>
      <c r="V10" s="104"/>
      <c r="W10" s="104"/>
      <c r="X10" s="106"/>
      <c r="Y10" s="118"/>
      <c r="Z10" s="104"/>
      <c r="AA10" s="106"/>
      <c r="AB10" s="118"/>
      <c r="AC10" s="104"/>
      <c r="AD10" s="104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</row>
    <row r="11" spans="1:47">
      <c r="A11" s="115">
        <v>2</v>
      </c>
      <c r="B11" s="96" t="s">
        <v>198</v>
      </c>
      <c r="C11" s="97">
        <v>0.24</v>
      </c>
      <c r="D11" s="116">
        <v>6.07</v>
      </c>
      <c r="E11" s="99">
        <v>2431.4699999999998</v>
      </c>
      <c r="F11" s="97">
        <v>0.68</v>
      </c>
      <c r="G11" s="116">
        <v>12.92</v>
      </c>
      <c r="H11" s="99">
        <v>1795.14</v>
      </c>
      <c r="I11" s="99">
        <v>0.02</v>
      </c>
      <c r="J11" s="97">
        <v>326</v>
      </c>
      <c r="K11" s="116">
        <v>1354</v>
      </c>
      <c r="L11" s="99">
        <v>315.33999999999997</v>
      </c>
      <c r="M11" s="97">
        <v>612</v>
      </c>
      <c r="N11" s="116">
        <v>3468</v>
      </c>
      <c r="O11" s="99">
        <v>466.67</v>
      </c>
      <c r="P11" s="99">
        <v>7.0000000000000007E-2</v>
      </c>
      <c r="Q11" s="97">
        <v>1095</v>
      </c>
      <c r="R11" s="116">
        <v>44604</v>
      </c>
      <c r="S11" s="99">
        <v>3973.42</v>
      </c>
      <c r="T11" s="97">
        <v>3487</v>
      </c>
      <c r="U11" s="116">
        <v>92173</v>
      </c>
      <c r="V11" s="99">
        <v>2543.33</v>
      </c>
      <c r="W11" s="99">
        <v>0.13</v>
      </c>
      <c r="X11" s="97">
        <v>70.27</v>
      </c>
      <c r="Y11" s="116">
        <v>952.46</v>
      </c>
      <c r="Z11" s="99">
        <v>1255.4100000000001</v>
      </c>
      <c r="AA11" s="97">
        <v>261.66000000000003</v>
      </c>
      <c r="AB11" s="116">
        <v>2416.3000000000002</v>
      </c>
      <c r="AC11" s="99">
        <v>823.44</v>
      </c>
      <c r="AD11" s="99">
        <v>0.12</v>
      </c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</row>
    <row r="12" spans="1:47">
      <c r="A12" s="117"/>
      <c r="B12" s="101" t="s">
        <v>238</v>
      </c>
      <c r="C12" s="102">
        <v>0</v>
      </c>
      <c r="D12" s="118">
        <v>0</v>
      </c>
      <c r="E12" s="104">
        <v>-100</v>
      </c>
      <c r="F12" s="102">
        <v>0</v>
      </c>
      <c r="G12" s="118">
        <v>0.01</v>
      </c>
      <c r="H12" s="104">
        <v>-1080.82</v>
      </c>
      <c r="I12" s="104">
        <v>0</v>
      </c>
      <c r="J12" s="102">
        <v>199</v>
      </c>
      <c r="K12" s="118">
        <v>1</v>
      </c>
      <c r="L12" s="104">
        <v>-99.5</v>
      </c>
      <c r="M12" s="102">
        <v>199</v>
      </c>
      <c r="N12" s="118">
        <v>200</v>
      </c>
      <c r="O12" s="104">
        <v>0.5</v>
      </c>
      <c r="P12" s="104">
        <v>0.09</v>
      </c>
      <c r="Q12" s="102">
        <v>0</v>
      </c>
      <c r="R12" s="118"/>
      <c r="S12" s="104"/>
      <c r="T12" s="102">
        <v>0</v>
      </c>
      <c r="U12" s="118"/>
      <c r="V12" s="104"/>
      <c r="W12" s="104"/>
      <c r="X12" s="102">
        <v>0.35</v>
      </c>
      <c r="Y12" s="118">
        <v>0</v>
      </c>
      <c r="Z12" s="104">
        <v>-100</v>
      </c>
      <c r="AA12" s="102">
        <v>0.35</v>
      </c>
      <c r="AB12" s="118">
        <v>0.4</v>
      </c>
      <c r="AC12" s="104">
        <v>14.25</v>
      </c>
      <c r="AD12" s="104">
        <v>0.01</v>
      </c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</row>
    <row r="13" spans="1:47">
      <c r="A13" s="117"/>
      <c r="B13" s="101" t="s">
        <v>240</v>
      </c>
      <c r="C13" s="102">
        <v>0.05</v>
      </c>
      <c r="D13" s="118">
        <v>0.45</v>
      </c>
      <c r="E13" s="104">
        <v>744.2</v>
      </c>
      <c r="F13" s="102">
        <v>0.37</v>
      </c>
      <c r="G13" s="118">
        <v>1.01</v>
      </c>
      <c r="H13" s="104">
        <v>170.13</v>
      </c>
      <c r="I13" s="104">
        <v>0.01</v>
      </c>
      <c r="J13" s="102">
        <v>126</v>
      </c>
      <c r="K13" s="118">
        <v>1347</v>
      </c>
      <c r="L13" s="104">
        <v>969.05</v>
      </c>
      <c r="M13" s="102">
        <v>409</v>
      </c>
      <c r="N13" s="118">
        <v>3251</v>
      </c>
      <c r="O13" s="104">
        <v>694.87</v>
      </c>
      <c r="P13" s="104">
        <v>7.0000000000000007E-2</v>
      </c>
      <c r="Q13" s="102">
        <v>0</v>
      </c>
      <c r="R13" s="118"/>
      <c r="S13" s="104"/>
      <c r="T13" s="102">
        <v>0</v>
      </c>
      <c r="U13" s="118"/>
      <c r="V13" s="104"/>
      <c r="W13" s="104"/>
      <c r="X13" s="102">
        <v>14.6</v>
      </c>
      <c r="Y13" s="118">
        <v>611.76</v>
      </c>
      <c r="Z13" s="104">
        <v>4089.45</v>
      </c>
      <c r="AA13" s="102">
        <v>50.58</v>
      </c>
      <c r="AB13" s="118">
        <v>1491.88</v>
      </c>
      <c r="AC13" s="104">
        <v>2849.33</v>
      </c>
      <c r="AD13" s="104">
        <v>0.32</v>
      </c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</row>
    <row r="14" spans="1:47">
      <c r="A14" s="117"/>
      <c r="B14" s="101" t="s">
        <v>241</v>
      </c>
      <c r="C14" s="102">
        <v>0.17</v>
      </c>
      <c r="D14" s="118">
        <v>5.58</v>
      </c>
      <c r="E14" s="104">
        <v>3164.74</v>
      </c>
      <c r="F14" s="102">
        <v>0.28000000000000003</v>
      </c>
      <c r="G14" s="118">
        <v>11.64</v>
      </c>
      <c r="H14" s="104">
        <v>4121.09</v>
      </c>
      <c r="I14" s="104">
        <v>0.03</v>
      </c>
      <c r="J14" s="102">
        <v>0</v>
      </c>
      <c r="K14" s="118">
        <v>3</v>
      </c>
      <c r="L14" s="104"/>
      <c r="M14" s="102">
        <v>3</v>
      </c>
      <c r="N14" s="118">
        <v>11</v>
      </c>
      <c r="O14" s="104">
        <v>266.67</v>
      </c>
      <c r="P14" s="104">
        <v>2.9</v>
      </c>
      <c r="Q14" s="102">
        <v>146</v>
      </c>
      <c r="R14" s="118">
        <v>43609</v>
      </c>
      <c r="S14" s="104">
        <v>29769.18</v>
      </c>
      <c r="T14" s="102">
        <v>267</v>
      </c>
      <c r="U14" s="118">
        <v>84233</v>
      </c>
      <c r="V14" s="104">
        <v>31447.94</v>
      </c>
      <c r="W14" s="104">
        <v>0.19</v>
      </c>
      <c r="X14" s="102">
        <v>19.510000000000002</v>
      </c>
      <c r="Y14" s="118">
        <v>318.95999999999998</v>
      </c>
      <c r="Z14" s="104">
        <v>1534.8</v>
      </c>
      <c r="AA14" s="102">
        <v>24.2</v>
      </c>
      <c r="AB14" s="118">
        <v>711.5</v>
      </c>
      <c r="AC14" s="104">
        <v>2839.65</v>
      </c>
      <c r="AD14" s="104">
        <v>0.14000000000000001</v>
      </c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</row>
    <row r="15" spans="1:47">
      <c r="A15" s="117"/>
      <c r="B15" s="101" t="s">
        <v>242</v>
      </c>
      <c r="C15" s="102">
        <v>0</v>
      </c>
      <c r="D15" s="118">
        <v>0</v>
      </c>
      <c r="E15" s="104"/>
      <c r="F15" s="102">
        <v>0</v>
      </c>
      <c r="G15" s="118">
        <v>0</v>
      </c>
      <c r="H15" s="104"/>
      <c r="I15" s="104">
        <v>0</v>
      </c>
      <c r="J15" s="102">
        <v>0</v>
      </c>
      <c r="K15" s="118">
        <v>0</v>
      </c>
      <c r="L15" s="104"/>
      <c r="M15" s="102">
        <v>0</v>
      </c>
      <c r="N15" s="118">
        <v>0</v>
      </c>
      <c r="O15" s="104"/>
      <c r="P15" s="104">
        <v>0</v>
      </c>
      <c r="Q15" s="102">
        <v>0</v>
      </c>
      <c r="R15" s="118">
        <v>0</v>
      </c>
      <c r="S15" s="104"/>
      <c r="T15" s="102">
        <v>0</v>
      </c>
      <c r="U15" s="118">
        <v>0</v>
      </c>
      <c r="V15" s="104"/>
      <c r="W15" s="104">
        <v>0</v>
      </c>
      <c r="X15" s="102">
        <v>0</v>
      </c>
      <c r="Y15" s="118">
        <v>0</v>
      </c>
      <c r="Z15" s="104"/>
      <c r="AA15" s="102">
        <v>0</v>
      </c>
      <c r="AB15" s="118">
        <v>0</v>
      </c>
      <c r="AC15" s="104"/>
      <c r="AD15" s="104">
        <v>0</v>
      </c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</row>
    <row r="16" spans="1:47">
      <c r="A16" s="117"/>
      <c r="B16" s="101" t="s">
        <v>243</v>
      </c>
      <c r="C16" s="102">
        <v>0.02</v>
      </c>
      <c r="D16" s="118">
        <v>0.04</v>
      </c>
      <c r="E16" s="104">
        <v>143.84</v>
      </c>
      <c r="F16" s="102">
        <v>0.03</v>
      </c>
      <c r="G16" s="118">
        <v>0.27</v>
      </c>
      <c r="H16" s="104">
        <v>661.12</v>
      </c>
      <c r="I16" s="104">
        <v>0.01</v>
      </c>
      <c r="J16" s="102">
        <v>1</v>
      </c>
      <c r="K16" s="118">
        <v>3</v>
      </c>
      <c r="L16" s="104">
        <v>200</v>
      </c>
      <c r="M16" s="102">
        <v>1</v>
      </c>
      <c r="N16" s="118">
        <v>6</v>
      </c>
      <c r="O16" s="104">
        <v>500</v>
      </c>
      <c r="P16" s="104">
        <v>0.09</v>
      </c>
      <c r="Q16" s="102">
        <v>949</v>
      </c>
      <c r="R16" s="118">
        <v>995</v>
      </c>
      <c r="S16" s="104">
        <v>4.8499999999999996</v>
      </c>
      <c r="T16" s="102">
        <v>3220</v>
      </c>
      <c r="U16" s="118">
        <v>7940</v>
      </c>
      <c r="V16" s="104">
        <v>146.58000000000001</v>
      </c>
      <c r="W16" s="104">
        <v>0.03</v>
      </c>
      <c r="X16" s="102">
        <v>35.799999999999997</v>
      </c>
      <c r="Y16" s="118">
        <v>21.74</v>
      </c>
      <c r="Z16" s="104">
        <v>-39.299999999999997</v>
      </c>
      <c r="AA16" s="102">
        <v>186.52</v>
      </c>
      <c r="AB16" s="118">
        <v>212.51</v>
      </c>
      <c r="AC16" s="104">
        <v>13.93</v>
      </c>
      <c r="AD16" s="104">
        <v>0.02</v>
      </c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</row>
    <row r="17" spans="1:47">
      <c r="A17" s="117"/>
      <c r="B17" s="105"/>
      <c r="C17" s="106"/>
      <c r="D17" s="118"/>
      <c r="E17" s="104"/>
      <c r="F17" s="106"/>
      <c r="G17" s="118"/>
      <c r="H17" s="104"/>
      <c r="I17" s="104"/>
      <c r="J17" s="106"/>
      <c r="K17" s="118"/>
      <c r="L17" s="104"/>
      <c r="M17" s="106"/>
      <c r="N17" s="118"/>
      <c r="O17" s="104"/>
      <c r="P17" s="104"/>
      <c r="Q17" s="106"/>
      <c r="R17" s="118"/>
      <c r="S17" s="104"/>
      <c r="T17" s="106"/>
      <c r="U17" s="118"/>
      <c r="V17" s="104"/>
      <c r="W17" s="104"/>
      <c r="X17" s="106"/>
      <c r="Y17" s="118"/>
      <c r="Z17" s="104"/>
      <c r="AA17" s="106"/>
      <c r="AB17" s="118"/>
      <c r="AC17" s="104"/>
      <c r="AD17" s="104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</row>
    <row r="18" spans="1:47">
      <c r="A18" s="115">
        <v>3</v>
      </c>
      <c r="B18" s="96" t="s">
        <v>256</v>
      </c>
      <c r="C18" s="97">
        <v>67.25</v>
      </c>
      <c r="D18" s="116">
        <v>76.19</v>
      </c>
      <c r="E18" s="99">
        <v>13.29</v>
      </c>
      <c r="F18" s="97">
        <v>141.68</v>
      </c>
      <c r="G18" s="116">
        <v>166.23</v>
      </c>
      <c r="H18" s="99">
        <v>17.329999999999998</v>
      </c>
      <c r="I18" s="99">
        <v>0.23</v>
      </c>
      <c r="J18" s="97">
        <v>4122</v>
      </c>
      <c r="K18" s="116">
        <v>4285</v>
      </c>
      <c r="L18" s="99">
        <v>3.95</v>
      </c>
      <c r="M18" s="97">
        <v>7991</v>
      </c>
      <c r="N18" s="116">
        <v>9505</v>
      </c>
      <c r="O18" s="99">
        <v>18.95</v>
      </c>
      <c r="P18" s="99">
        <v>0.2</v>
      </c>
      <c r="Q18" s="97">
        <v>2309</v>
      </c>
      <c r="R18" s="116">
        <v>68216</v>
      </c>
      <c r="S18" s="99">
        <v>2854.35</v>
      </c>
      <c r="T18" s="97">
        <v>5557</v>
      </c>
      <c r="U18" s="116">
        <v>114621</v>
      </c>
      <c r="V18" s="99">
        <v>1962.64</v>
      </c>
      <c r="W18" s="99">
        <v>0.16</v>
      </c>
      <c r="X18" s="97">
        <v>1198.32</v>
      </c>
      <c r="Y18" s="116">
        <v>1616.12</v>
      </c>
      <c r="Z18" s="99">
        <v>34.869999999999997</v>
      </c>
      <c r="AA18" s="97">
        <v>2672.35</v>
      </c>
      <c r="AB18" s="116">
        <v>3735.14</v>
      </c>
      <c r="AC18" s="99">
        <v>39.770000000000003</v>
      </c>
      <c r="AD18" s="99">
        <v>0.19</v>
      </c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</row>
    <row r="19" spans="1:47">
      <c r="A19" s="117"/>
      <c r="B19" s="101" t="s">
        <v>238</v>
      </c>
      <c r="C19" s="102">
        <v>17.02</v>
      </c>
      <c r="D19" s="118">
        <v>11.64</v>
      </c>
      <c r="E19" s="104">
        <v>-31.61</v>
      </c>
      <c r="F19" s="102">
        <v>41.43</v>
      </c>
      <c r="G19" s="118">
        <v>27.07</v>
      </c>
      <c r="H19" s="104">
        <v>-34.659999999999997</v>
      </c>
      <c r="I19" s="104">
        <v>0.32</v>
      </c>
      <c r="J19" s="102">
        <v>359</v>
      </c>
      <c r="K19" s="118">
        <v>245</v>
      </c>
      <c r="L19" s="104">
        <v>-31.75</v>
      </c>
      <c r="M19" s="102">
        <v>911</v>
      </c>
      <c r="N19" s="118">
        <v>668</v>
      </c>
      <c r="O19" s="104">
        <v>-26.67</v>
      </c>
      <c r="P19" s="104">
        <v>0.3</v>
      </c>
      <c r="Q19" s="102">
        <v>0</v>
      </c>
      <c r="R19" s="118"/>
      <c r="S19" s="104"/>
      <c r="T19" s="102">
        <v>0</v>
      </c>
      <c r="U19" s="118"/>
      <c r="V19" s="104"/>
      <c r="W19" s="104"/>
      <c r="X19" s="102">
        <v>36.14</v>
      </c>
      <c r="Y19" s="118">
        <v>17.64</v>
      </c>
      <c r="Z19" s="104">
        <v>-51.19</v>
      </c>
      <c r="AA19" s="102">
        <v>86.32</v>
      </c>
      <c r="AB19" s="118">
        <v>38.65</v>
      </c>
      <c r="AC19" s="104">
        <v>-55.22</v>
      </c>
      <c r="AD19" s="104">
        <v>0.64</v>
      </c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</row>
    <row r="20" spans="1:47">
      <c r="A20" s="117"/>
      <c r="B20" s="101" t="s">
        <v>240</v>
      </c>
      <c r="C20" s="102">
        <v>33.93</v>
      </c>
      <c r="D20" s="118">
        <v>42.84</v>
      </c>
      <c r="E20" s="104">
        <v>26.26</v>
      </c>
      <c r="F20" s="102">
        <v>61.51</v>
      </c>
      <c r="G20" s="118">
        <v>86.93</v>
      </c>
      <c r="H20" s="104">
        <v>41.33</v>
      </c>
      <c r="I20" s="104">
        <v>0.51</v>
      </c>
      <c r="J20" s="102">
        <v>3762</v>
      </c>
      <c r="K20" s="118">
        <v>4039</v>
      </c>
      <c r="L20" s="104">
        <v>7.36</v>
      </c>
      <c r="M20" s="102">
        <v>7077</v>
      </c>
      <c r="N20" s="118">
        <v>8833</v>
      </c>
      <c r="O20" s="104">
        <v>24.81</v>
      </c>
      <c r="P20" s="104">
        <v>0.19</v>
      </c>
      <c r="Q20" s="102">
        <v>0</v>
      </c>
      <c r="R20" s="118"/>
      <c r="S20" s="104"/>
      <c r="T20" s="102">
        <v>0</v>
      </c>
      <c r="U20" s="118"/>
      <c r="V20" s="104"/>
      <c r="W20" s="104"/>
      <c r="X20" s="102">
        <v>407</v>
      </c>
      <c r="Y20" s="118">
        <v>424.12</v>
      </c>
      <c r="Z20" s="104">
        <v>4.21</v>
      </c>
      <c r="AA20" s="102">
        <v>744.89</v>
      </c>
      <c r="AB20" s="118">
        <v>867.85</v>
      </c>
      <c r="AC20" s="104">
        <v>16.510000000000002</v>
      </c>
      <c r="AD20" s="104">
        <v>0.19</v>
      </c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</row>
    <row r="21" spans="1:47">
      <c r="A21" s="117"/>
      <c r="B21" s="101" t="s">
        <v>241</v>
      </c>
      <c r="C21" s="102">
        <v>16.309999999999999</v>
      </c>
      <c r="D21" s="118">
        <v>21.72</v>
      </c>
      <c r="E21" s="104">
        <v>33.15</v>
      </c>
      <c r="F21" s="102">
        <v>38.74</v>
      </c>
      <c r="G21" s="118">
        <v>52.23</v>
      </c>
      <c r="H21" s="104">
        <v>34.82</v>
      </c>
      <c r="I21" s="104">
        <v>0.12</v>
      </c>
      <c r="J21" s="102">
        <v>1</v>
      </c>
      <c r="K21" s="118">
        <v>1</v>
      </c>
      <c r="L21" s="104">
        <v>0</v>
      </c>
      <c r="M21" s="102">
        <v>3</v>
      </c>
      <c r="N21" s="118">
        <v>4</v>
      </c>
      <c r="O21" s="104">
        <v>33.33</v>
      </c>
      <c r="P21" s="104">
        <v>1.06</v>
      </c>
      <c r="Q21" s="102">
        <v>2287</v>
      </c>
      <c r="R21" s="118">
        <v>68216</v>
      </c>
      <c r="S21" s="104">
        <v>2882.77</v>
      </c>
      <c r="T21" s="102">
        <v>5464</v>
      </c>
      <c r="U21" s="118">
        <v>114621</v>
      </c>
      <c r="V21" s="104">
        <v>1997.75</v>
      </c>
      <c r="W21" s="104">
        <v>0.26</v>
      </c>
      <c r="X21" s="102">
        <v>755.12</v>
      </c>
      <c r="Y21" s="118">
        <v>1174.3699999999999</v>
      </c>
      <c r="Z21" s="104">
        <v>55.52</v>
      </c>
      <c r="AA21" s="102">
        <v>1840.86</v>
      </c>
      <c r="AB21" s="118">
        <v>2828.63</v>
      </c>
      <c r="AC21" s="104">
        <v>53.66</v>
      </c>
      <c r="AD21" s="104">
        <v>0.55000000000000004</v>
      </c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</row>
    <row r="22" spans="1:47">
      <c r="A22" s="117"/>
      <c r="B22" s="101" t="s">
        <v>242</v>
      </c>
      <c r="C22" s="102">
        <v>0</v>
      </c>
      <c r="D22" s="118">
        <v>0</v>
      </c>
      <c r="E22" s="104">
        <v>-100</v>
      </c>
      <c r="F22" s="102">
        <v>0</v>
      </c>
      <c r="G22" s="118">
        <v>0</v>
      </c>
      <c r="H22" s="104">
        <v>-100</v>
      </c>
      <c r="I22" s="104">
        <v>0</v>
      </c>
      <c r="J22" s="102">
        <v>0</v>
      </c>
      <c r="K22" s="118">
        <v>0</v>
      </c>
      <c r="L22" s="104"/>
      <c r="M22" s="102">
        <v>0</v>
      </c>
      <c r="N22" s="118">
        <v>0</v>
      </c>
      <c r="O22" s="104"/>
      <c r="P22" s="104">
        <v>0</v>
      </c>
      <c r="Q22" s="102">
        <v>22</v>
      </c>
      <c r="R22" s="118">
        <v>0</v>
      </c>
      <c r="S22" s="104">
        <v>-100</v>
      </c>
      <c r="T22" s="102">
        <v>93</v>
      </c>
      <c r="U22" s="118">
        <v>0</v>
      </c>
      <c r="V22" s="104">
        <v>-100</v>
      </c>
      <c r="W22" s="104">
        <v>0</v>
      </c>
      <c r="X22" s="102">
        <v>7.0000000000000007E-2</v>
      </c>
      <c r="Y22" s="118">
        <v>0</v>
      </c>
      <c r="Z22" s="104">
        <v>-100</v>
      </c>
      <c r="AA22" s="102">
        <v>0.28000000000000003</v>
      </c>
      <c r="AB22" s="118">
        <v>0</v>
      </c>
      <c r="AC22" s="104">
        <v>-100</v>
      </c>
      <c r="AD22" s="104">
        <v>0</v>
      </c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</row>
    <row r="23" spans="1:47">
      <c r="A23" s="117"/>
      <c r="B23" s="101" t="s">
        <v>243</v>
      </c>
      <c r="C23" s="102">
        <v>0</v>
      </c>
      <c r="D23" s="118">
        <v>0</v>
      </c>
      <c r="E23" s="104"/>
      <c r="F23" s="102">
        <v>0</v>
      </c>
      <c r="G23" s="118">
        <v>0</v>
      </c>
      <c r="H23" s="104"/>
      <c r="I23" s="104">
        <v>0</v>
      </c>
      <c r="J23" s="102">
        <v>0</v>
      </c>
      <c r="K23" s="118">
        <v>0</v>
      </c>
      <c r="L23" s="104"/>
      <c r="M23" s="102">
        <v>0</v>
      </c>
      <c r="N23" s="118">
        <v>0</v>
      </c>
      <c r="O23" s="104"/>
      <c r="P23" s="104">
        <v>0</v>
      </c>
      <c r="Q23" s="102">
        <v>0</v>
      </c>
      <c r="R23" s="118">
        <v>0</v>
      </c>
      <c r="S23" s="104"/>
      <c r="T23" s="102">
        <v>0</v>
      </c>
      <c r="U23" s="118">
        <v>0</v>
      </c>
      <c r="V23" s="104"/>
      <c r="W23" s="104">
        <v>0</v>
      </c>
      <c r="X23" s="102">
        <v>0</v>
      </c>
      <c r="Y23" s="118">
        <v>0</v>
      </c>
      <c r="Z23" s="104"/>
      <c r="AA23" s="102">
        <v>0</v>
      </c>
      <c r="AB23" s="118">
        <v>0</v>
      </c>
      <c r="AC23" s="104"/>
      <c r="AD23" s="104">
        <v>0</v>
      </c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</row>
    <row r="24" spans="1:47">
      <c r="A24" s="117"/>
      <c r="B24" s="105"/>
      <c r="C24" s="106"/>
      <c r="D24" s="118"/>
      <c r="E24" s="104"/>
      <c r="F24" s="106"/>
      <c r="G24" s="118"/>
      <c r="H24" s="104"/>
      <c r="I24" s="99"/>
      <c r="J24" s="106"/>
      <c r="K24" s="118"/>
      <c r="L24" s="104"/>
      <c r="M24" s="106"/>
      <c r="N24" s="118"/>
      <c r="O24" s="104"/>
      <c r="P24" s="104"/>
      <c r="Q24" s="106"/>
      <c r="R24" s="118"/>
      <c r="S24" s="104"/>
      <c r="T24" s="106"/>
      <c r="U24" s="118"/>
      <c r="V24" s="104"/>
      <c r="W24" s="104"/>
      <c r="X24" s="106"/>
      <c r="Y24" s="118"/>
      <c r="Z24" s="104"/>
      <c r="AA24" s="106"/>
      <c r="AB24" s="118"/>
      <c r="AC24" s="104"/>
      <c r="AD24" s="104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</row>
    <row r="25" spans="1:47">
      <c r="A25" s="115">
        <v>4</v>
      </c>
      <c r="B25" s="96" t="s">
        <v>195</v>
      </c>
      <c r="C25" s="97">
        <v>20.309999999999999</v>
      </c>
      <c r="D25" s="116">
        <v>28.03</v>
      </c>
      <c r="E25" s="99">
        <v>38.06</v>
      </c>
      <c r="F25" s="97">
        <v>56.63</v>
      </c>
      <c r="G25" s="116">
        <v>88.28</v>
      </c>
      <c r="H25" s="99">
        <v>55.88</v>
      </c>
      <c r="I25" s="99">
        <v>0.12</v>
      </c>
      <c r="J25" s="97">
        <v>1601</v>
      </c>
      <c r="K25" s="116">
        <v>2922</v>
      </c>
      <c r="L25" s="99">
        <v>82.51</v>
      </c>
      <c r="M25" s="97">
        <v>3558</v>
      </c>
      <c r="N25" s="116">
        <v>6421</v>
      </c>
      <c r="O25" s="99">
        <v>80.47</v>
      </c>
      <c r="P25" s="99">
        <v>0.13</v>
      </c>
      <c r="Q25" s="97">
        <v>26095</v>
      </c>
      <c r="R25" s="116">
        <v>45900</v>
      </c>
      <c r="S25" s="99">
        <v>75.900000000000006</v>
      </c>
      <c r="T25" s="97">
        <v>93066</v>
      </c>
      <c r="U25" s="116">
        <v>349607</v>
      </c>
      <c r="V25" s="99">
        <v>275.64999999999998</v>
      </c>
      <c r="W25" s="99">
        <v>0.5</v>
      </c>
      <c r="X25" s="97">
        <v>1231.05</v>
      </c>
      <c r="Y25" s="116">
        <v>2754.26</v>
      </c>
      <c r="Z25" s="99">
        <v>123.73</v>
      </c>
      <c r="AA25" s="97">
        <v>5772.9</v>
      </c>
      <c r="AB25" s="116">
        <v>13104.28</v>
      </c>
      <c r="AC25" s="99">
        <v>127</v>
      </c>
      <c r="AD25" s="99">
        <v>0.66</v>
      </c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</row>
    <row r="26" spans="1:47">
      <c r="A26" s="117"/>
      <c r="B26" s="101" t="s">
        <v>238</v>
      </c>
      <c r="C26" s="102">
        <v>2.9</v>
      </c>
      <c r="D26" s="118">
        <v>1.65</v>
      </c>
      <c r="E26" s="104">
        <v>-43.15</v>
      </c>
      <c r="F26" s="102">
        <v>3.44</v>
      </c>
      <c r="G26" s="118">
        <v>5.0599999999999996</v>
      </c>
      <c r="H26" s="104">
        <v>46.98</v>
      </c>
      <c r="I26" s="104">
        <v>0.06</v>
      </c>
      <c r="J26" s="102">
        <v>28</v>
      </c>
      <c r="K26" s="118">
        <v>24</v>
      </c>
      <c r="L26" s="104">
        <v>-14.29</v>
      </c>
      <c r="M26" s="102">
        <v>40</v>
      </c>
      <c r="N26" s="118">
        <v>102</v>
      </c>
      <c r="O26" s="104">
        <v>155</v>
      </c>
      <c r="P26" s="104">
        <v>0.05</v>
      </c>
      <c r="Q26" s="102">
        <v>0</v>
      </c>
      <c r="R26" s="118"/>
      <c r="S26" s="104"/>
      <c r="T26" s="102">
        <v>0</v>
      </c>
      <c r="U26" s="118"/>
      <c r="V26" s="104"/>
      <c r="W26" s="104"/>
      <c r="X26" s="102">
        <v>1.96</v>
      </c>
      <c r="Y26" s="118">
        <v>3.48</v>
      </c>
      <c r="Z26" s="104">
        <v>77.180000000000007</v>
      </c>
      <c r="AA26" s="102">
        <v>2.06</v>
      </c>
      <c r="AB26" s="118">
        <v>10.72</v>
      </c>
      <c r="AC26" s="104">
        <v>419.68</v>
      </c>
      <c r="AD26" s="104">
        <v>0.18</v>
      </c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</row>
    <row r="27" spans="1:47">
      <c r="A27" s="117"/>
      <c r="B27" s="101" t="s">
        <v>240</v>
      </c>
      <c r="C27" s="102">
        <v>11.38</v>
      </c>
      <c r="D27" s="118">
        <v>19.690000000000001</v>
      </c>
      <c r="E27" s="104">
        <v>73</v>
      </c>
      <c r="F27" s="102">
        <v>23.82</v>
      </c>
      <c r="G27" s="118">
        <v>44.9</v>
      </c>
      <c r="H27" s="104">
        <v>88.5</v>
      </c>
      <c r="I27" s="104">
        <v>0.26</v>
      </c>
      <c r="J27" s="102">
        <v>1568</v>
      </c>
      <c r="K27" s="118">
        <v>2878</v>
      </c>
      <c r="L27" s="104">
        <v>83.55</v>
      </c>
      <c r="M27" s="102">
        <v>3498</v>
      </c>
      <c r="N27" s="118">
        <v>6259</v>
      </c>
      <c r="O27" s="104">
        <v>78.930000000000007</v>
      </c>
      <c r="P27" s="104">
        <v>0.14000000000000001</v>
      </c>
      <c r="Q27" s="102">
        <v>0</v>
      </c>
      <c r="R27" s="118"/>
      <c r="S27" s="104"/>
      <c r="T27" s="102">
        <v>0</v>
      </c>
      <c r="U27" s="118"/>
      <c r="V27" s="104"/>
      <c r="W27" s="104"/>
      <c r="X27" s="102">
        <v>162.66</v>
      </c>
      <c r="Y27" s="118">
        <v>239.98</v>
      </c>
      <c r="Z27" s="104">
        <v>47.53</v>
      </c>
      <c r="AA27" s="102">
        <v>338.81</v>
      </c>
      <c r="AB27" s="118">
        <v>585.86</v>
      </c>
      <c r="AC27" s="104">
        <v>72.92</v>
      </c>
      <c r="AD27" s="104">
        <v>0.13</v>
      </c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</row>
    <row r="28" spans="1:47">
      <c r="A28" s="117"/>
      <c r="B28" s="101" t="s">
        <v>241</v>
      </c>
      <c r="C28" s="102">
        <v>0.92</v>
      </c>
      <c r="D28" s="118">
        <v>1.72</v>
      </c>
      <c r="E28" s="104">
        <v>87.62</v>
      </c>
      <c r="F28" s="102">
        <v>1.88</v>
      </c>
      <c r="G28" s="118">
        <v>11.54</v>
      </c>
      <c r="H28" s="104">
        <v>513.85</v>
      </c>
      <c r="I28" s="104">
        <v>0.03</v>
      </c>
      <c r="J28" s="102">
        <v>2</v>
      </c>
      <c r="K28" s="118">
        <v>0</v>
      </c>
      <c r="L28" s="104">
        <v>-100</v>
      </c>
      <c r="M28" s="102">
        <v>2</v>
      </c>
      <c r="N28" s="118">
        <v>2</v>
      </c>
      <c r="O28" s="104">
        <v>0</v>
      </c>
      <c r="P28" s="104">
        <v>0.53</v>
      </c>
      <c r="Q28" s="102">
        <v>426</v>
      </c>
      <c r="R28" s="118">
        <v>19601</v>
      </c>
      <c r="S28" s="104">
        <v>4501.17</v>
      </c>
      <c r="T28" s="102">
        <v>739</v>
      </c>
      <c r="U28" s="118">
        <v>202354</v>
      </c>
      <c r="V28" s="104">
        <v>27282.14</v>
      </c>
      <c r="W28" s="104">
        <v>0.46</v>
      </c>
      <c r="X28" s="102">
        <v>52.93</v>
      </c>
      <c r="Y28" s="118">
        <v>150.57</v>
      </c>
      <c r="Z28" s="104">
        <v>184.49</v>
      </c>
      <c r="AA28" s="102">
        <v>106.4</v>
      </c>
      <c r="AB28" s="118">
        <v>1188.75</v>
      </c>
      <c r="AC28" s="104">
        <v>1017.27</v>
      </c>
      <c r="AD28" s="104">
        <v>0.23</v>
      </c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</row>
    <row r="29" spans="1:47">
      <c r="A29" s="117"/>
      <c r="B29" s="101" t="s">
        <v>242</v>
      </c>
      <c r="C29" s="102">
        <v>0.08</v>
      </c>
      <c r="D29" s="118">
        <v>0.1</v>
      </c>
      <c r="E29" s="104">
        <v>33.49</v>
      </c>
      <c r="F29" s="102">
        <v>0.23</v>
      </c>
      <c r="G29" s="118">
        <v>0.28999999999999998</v>
      </c>
      <c r="H29" s="104">
        <v>28</v>
      </c>
      <c r="I29" s="104">
        <v>0.03</v>
      </c>
      <c r="J29" s="102">
        <v>0</v>
      </c>
      <c r="K29" s="118">
        <v>0</v>
      </c>
      <c r="L29" s="104"/>
      <c r="M29" s="102">
        <v>0</v>
      </c>
      <c r="N29" s="118">
        <v>0</v>
      </c>
      <c r="O29" s="104"/>
      <c r="P29" s="104">
        <v>0</v>
      </c>
      <c r="Q29" s="102">
        <v>0</v>
      </c>
      <c r="R29" s="118">
        <v>0</v>
      </c>
      <c r="S29" s="104"/>
      <c r="T29" s="102">
        <v>0</v>
      </c>
      <c r="U29" s="118">
        <v>0</v>
      </c>
      <c r="V29" s="104"/>
      <c r="W29" s="104">
        <v>0</v>
      </c>
      <c r="X29" s="102">
        <v>0</v>
      </c>
      <c r="Y29" s="118">
        <v>0</v>
      </c>
      <c r="Z29" s="104"/>
      <c r="AA29" s="102">
        <v>0</v>
      </c>
      <c r="AB29" s="118">
        <v>0</v>
      </c>
      <c r="AC29" s="104"/>
      <c r="AD29" s="104">
        <v>0</v>
      </c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</row>
    <row r="30" spans="1:47">
      <c r="A30" s="117"/>
      <c r="B30" s="101" t="s">
        <v>243</v>
      </c>
      <c r="C30" s="102">
        <v>5.03</v>
      </c>
      <c r="D30" s="118">
        <v>4.88</v>
      </c>
      <c r="E30" s="104">
        <v>-3.1</v>
      </c>
      <c r="F30" s="102">
        <v>27.26</v>
      </c>
      <c r="G30" s="118">
        <v>26.48</v>
      </c>
      <c r="H30" s="104">
        <v>-2.84</v>
      </c>
      <c r="I30" s="104">
        <v>1.0900000000000001</v>
      </c>
      <c r="J30" s="102">
        <v>3</v>
      </c>
      <c r="K30" s="118">
        <v>20</v>
      </c>
      <c r="L30" s="104">
        <v>566.66999999999996</v>
      </c>
      <c r="M30" s="102">
        <v>18</v>
      </c>
      <c r="N30" s="118">
        <v>58</v>
      </c>
      <c r="O30" s="104">
        <v>222.22</v>
      </c>
      <c r="P30" s="104">
        <v>0.85</v>
      </c>
      <c r="Q30" s="102">
        <v>25669</v>
      </c>
      <c r="R30" s="118">
        <v>26299</v>
      </c>
      <c r="S30" s="104">
        <v>2.4500000000000002</v>
      </c>
      <c r="T30" s="102">
        <v>92327</v>
      </c>
      <c r="U30" s="118">
        <v>147253</v>
      </c>
      <c r="V30" s="104">
        <v>59.49</v>
      </c>
      <c r="W30" s="104">
        <v>0.6</v>
      </c>
      <c r="X30" s="102">
        <v>1013.51</v>
      </c>
      <c r="Y30" s="118">
        <v>2360.23</v>
      </c>
      <c r="Z30" s="104">
        <v>132.88</v>
      </c>
      <c r="AA30" s="102">
        <v>5325.63</v>
      </c>
      <c r="AB30" s="118">
        <v>11318.95</v>
      </c>
      <c r="AC30" s="104">
        <v>112.54</v>
      </c>
      <c r="AD30" s="104">
        <v>1.1599999999999999</v>
      </c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</row>
    <row r="31" spans="1:47">
      <c r="A31" s="117"/>
      <c r="B31" s="105"/>
      <c r="C31" s="106"/>
      <c r="D31" s="118"/>
      <c r="E31" s="104"/>
      <c r="F31" s="106"/>
      <c r="G31" s="118"/>
      <c r="H31" s="104"/>
      <c r="I31" s="99"/>
      <c r="J31" s="106"/>
      <c r="K31" s="118"/>
      <c r="L31" s="104"/>
      <c r="M31" s="106"/>
      <c r="N31" s="118"/>
      <c r="O31" s="104"/>
      <c r="P31" s="104"/>
      <c r="Q31" s="106"/>
      <c r="R31" s="118"/>
      <c r="S31" s="104"/>
      <c r="T31" s="106"/>
      <c r="U31" s="118"/>
      <c r="V31" s="104"/>
      <c r="W31" s="104"/>
      <c r="X31" s="106"/>
      <c r="Y31" s="118"/>
      <c r="Z31" s="104"/>
      <c r="AA31" s="106"/>
      <c r="AB31" s="118"/>
      <c r="AC31" s="104"/>
      <c r="AD31" s="104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</row>
    <row r="32" spans="1:47">
      <c r="A32" s="115">
        <v>5</v>
      </c>
      <c r="B32" s="96" t="s">
        <v>181</v>
      </c>
      <c r="C32" s="97">
        <v>1259.1400000000001</v>
      </c>
      <c r="D32" s="116">
        <v>887.31</v>
      </c>
      <c r="E32" s="99">
        <v>-29.53</v>
      </c>
      <c r="F32" s="97">
        <v>2916.2</v>
      </c>
      <c r="G32" s="116">
        <v>2156.58</v>
      </c>
      <c r="H32" s="99">
        <v>-26.05</v>
      </c>
      <c r="I32" s="99">
        <v>2.95</v>
      </c>
      <c r="J32" s="97">
        <v>44948</v>
      </c>
      <c r="K32" s="116">
        <v>58303</v>
      </c>
      <c r="L32" s="99">
        <v>29.71</v>
      </c>
      <c r="M32" s="97">
        <v>121723</v>
      </c>
      <c r="N32" s="116">
        <v>143910</v>
      </c>
      <c r="O32" s="99">
        <v>18.23</v>
      </c>
      <c r="P32" s="99">
        <v>3</v>
      </c>
      <c r="Q32" s="97">
        <v>2012696</v>
      </c>
      <c r="R32" s="116">
        <v>1533238</v>
      </c>
      <c r="S32" s="99">
        <v>-23.82</v>
      </c>
      <c r="T32" s="97">
        <v>5493740</v>
      </c>
      <c r="U32" s="116">
        <v>4733380</v>
      </c>
      <c r="V32" s="99">
        <v>-13.84</v>
      </c>
      <c r="W32" s="99">
        <v>6.75</v>
      </c>
      <c r="X32" s="97">
        <v>28177.78</v>
      </c>
      <c r="Y32" s="116">
        <v>34683.81</v>
      </c>
      <c r="Z32" s="99">
        <v>23.09</v>
      </c>
      <c r="AA32" s="97">
        <v>138260.46</v>
      </c>
      <c r="AB32" s="116">
        <v>207102.79</v>
      </c>
      <c r="AC32" s="99">
        <v>49.79</v>
      </c>
      <c r="AD32" s="99">
        <v>10.45</v>
      </c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</row>
    <row r="33" spans="1:47">
      <c r="A33" s="117"/>
      <c r="B33" s="101" t="s">
        <v>238</v>
      </c>
      <c r="C33" s="102">
        <v>46.68</v>
      </c>
      <c r="D33" s="118">
        <v>57.14</v>
      </c>
      <c r="E33" s="104">
        <v>22.4</v>
      </c>
      <c r="F33" s="102">
        <v>120.26</v>
      </c>
      <c r="G33" s="118">
        <v>129.04</v>
      </c>
      <c r="H33" s="104">
        <v>7.3</v>
      </c>
      <c r="I33" s="104">
        <v>1.52</v>
      </c>
      <c r="J33" s="102">
        <v>490</v>
      </c>
      <c r="K33" s="118">
        <v>627</v>
      </c>
      <c r="L33" s="104">
        <v>27.96</v>
      </c>
      <c r="M33" s="102">
        <v>1494</v>
      </c>
      <c r="N33" s="118">
        <v>1658</v>
      </c>
      <c r="O33" s="104">
        <v>10.98</v>
      </c>
      <c r="P33" s="104">
        <v>0.73</v>
      </c>
      <c r="Q33" s="110">
        <v>0</v>
      </c>
      <c r="R33" s="118"/>
      <c r="S33" s="104"/>
      <c r="T33" s="102">
        <v>0</v>
      </c>
      <c r="U33" s="118"/>
      <c r="V33" s="104"/>
      <c r="W33" s="104"/>
      <c r="X33" s="102">
        <v>35.1</v>
      </c>
      <c r="Y33" s="118">
        <v>14.89</v>
      </c>
      <c r="Z33" s="104">
        <v>-57.58</v>
      </c>
      <c r="AA33" s="102">
        <v>107.76</v>
      </c>
      <c r="AB33" s="118">
        <v>45.99</v>
      </c>
      <c r="AC33" s="104">
        <v>-57.32</v>
      </c>
      <c r="AD33" s="104">
        <v>0.76</v>
      </c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</row>
    <row r="34" spans="1:47">
      <c r="A34" s="117"/>
      <c r="B34" s="101" t="s">
        <v>240</v>
      </c>
      <c r="C34" s="102">
        <v>339.61</v>
      </c>
      <c r="D34" s="118">
        <v>396.76</v>
      </c>
      <c r="E34" s="104">
        <v>16.829999999999998</v>
      </c>
      <c r="F34" s="102">
        <v>882.68</v>
      </c>
      <c r="G34" s="118">
        <v>1012.8</v>
      </c>
      <c r="H34" s="104">
        <v>14.74</v>
      </c>
      <c r="I34" s="104">
        <v>5.93</v>
      </c>
      <c r="J34" s="102">
        <v>44428</v>
      </c>
      <c r="K34" s="118">
        <v>57613</v>
      </c>
      <c r="L34" s="104">
        <v>29.68</v>
      </c>
      <c r="M34" s="102">
        <v>120117</v>
      </c>
      <c r="N34" s="118">
        <v>142012</v>
      </c>
      <c r="O34" s="104">
        <v>18.23</v>
      </c>
      <c r="P34" s="104">
        <v>3.11</v>
      </c>
      <c r="Q34" s="102">
        <v>0</v>
      </c>
      <c r="R34" s="118"/>
      <c r="S34" s="104"/>
      <c r="T34" s="102">
        <v>0</v>
      </c>
      <c r="U34" s="118"/>
      <c r="V34" s="104"/>
      <c r="W34" s="104"/>
      <c r="X34" s="102">
        <v>6245.91</v>
      </c>
      <c r="Y34" s="118">
        <v>11787.8</v>
      </c>
      <c r="Z34" s="104">
        <v>88.73</v>
      </c>
      <c r="AA34" s="102">
        <v>16231.36</v>
      </c>
      <c r="AB34" s="118">
        <v>32633.68</v>
      </c>
      <c r="AC34" s="104">
        <v>101.05</v>
      </c>
      <c r="AD34" s="104">
        <v>7.09</v>
      </c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</row>
    <row r="35" spans="1:47">
      <c r="A35" s="117"/>
      <c r="B35" s="101" t="s">
        <v>241</v>
      </c>
      <c r="C35" s="102">
        <v>853.35</v>
      </c>
      <c r="D35" s="118">
        <v>371.2</v>
      </c>
      <c r="E35" s="104">
        <v>-56.5</v>
      </c>
      <c r="F35" s="102">
        <v>1697.61</v>
      </c>
      <c r="G35" s="118">
        <v>708.79</v>
      </c>
      <c r="H35" s="104">
        <v>-58.25</v>
      </c>
      <c r="I35" s="104">
        <v>1.6</v>
      </c>
      <c r="J35" s="102">
        <v>28</v>
      </c>
      <c r="K35" s="118">
        <v>9</v>
      </c>
      <c r="L35" s="104">
        <v>-67.86</v>
      </c>
      <c r="M35" s="102">
        <v>39</v>
      </c>
      <c r="N35" s="118">
        <v>21</v>
      </c>
      <c r="O35" s="104">
        <v>-46.15</v>
      </c>
      <c r="P35" s="104">
        <v>5.54</v>
      </c>
      <c r="Q35" s="102">
        <v>1705878</v>
      </c>
      <c r="R35" s="118">
        <v>1342944</v>
      </c>
      <c r="S35" s="104">
        <v>-21.28</v>
      </c>
      <c r="T35" s="102">
        <v>4124085</v>
      </c>
      <c r="U35" s="118">
        <v>3513612</v>
      </c>
      <c r="V35" s="104">
        <v>-14.8</v>
      </c>
      <c r="W35" s="104">
        <v>7.95</v>
      </c>
      <c r="X35" s="102">
        <v>11464.42</v>
      </c>
      <c r="Y35" s="118">
        <v>8979.7999999999993</v>
      </c>
      <c r="Z35" s="104">
        <v>-21.67</v>
      </c>
      <c r="AA35" s="102">
        <v>27217.91</v>
      </c>
      <c r="AB35" s="118">
        <v>24718.32</v>
      </c>
      <c r="AC35" s="104">
        <v>-9.18</v>
      </c>
      <c r="AD35" s="104">
        <v>4.83</v>
      </c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</row>
    <row r="36" spans="1:47">
      <c r="A36" s="117"/>
      <c r="B36" s="101" t="s">
        <v>242</v>
      </c>
      <c r="C36" s="102">
        <v>0</v>
      </c>
      <c r="D36" s="118">
        <v>0</v>
      </c>
      <c r="E36" s="104"/>
      <c r="F36" s="102">
        <v>0</v>
      </c>
      <c r="G36" s="118">
        <v>0</v>
      </c>
      <c r="H36" s="104"/>
      <c r="I36" s="104">
        <v>0</v>
      </c>
      <c r="J36" s="102">
        <v>0</v>
      </c>
      <c r="K36" s="118">
        <v>0</v>
      </c>
      <c r="L36" s="104"/>
      <c r="M36" s="102">
        <v>0</v>
      </c>
      <c r="N36" s="118">
        <v>0</v>
      </c>
      <c r="O36" s="104"/>
      <c r="P36" s="104">
        <v>0</v>
      </c>
      <c r="Q36" s="102">
        <v>0</v>
      </c>
      <c r="R36" s="118">
        <v>0</v>
      </c>
      <c r="S36" s="104"/>
      <c r="T36" s="102">
        <v>0</v>
      </c>
      <c r="U36" s="118">
        <v>0</v>
      </c>
      <c r="V36" s="104"/>
      <c r="W36" s="104">
        <v>0</v>
      </c>
      <c r="X36" s="102">
        <v>0</v>
      </c>
      <c r="Y36" s="118">
        <v>0</v>
      </c>
      <c r="Z36" s="104"/>
      <c r="AA36" s="102">
        <v>0</v>
      </c>
      <c r="AB36" s="118">
        <v>0</v>
      </c>
      <c r="AC36" s="104"/>
      <c r="AD36" s="104">
        <v>0</v>
      </c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</row>
    <row r="37" spans="1:47">
      <c r="A37" s="117"/>
      <c r="B37" s="101" t="s">
        <v>243</v>
      </c>
      <c r="C37" s="102">
        <v>19.510000000000002</v>
      </c>
      <c r="D37" s="118">
        <v>62.21</v>
      </c>
      <c r="E37" s="104">
        <v>218.91</v>
      </c>
      <c r="F37" s="102">
        <v>215.65</v>
      </c>
      <c r="G37" s="118">
        <v>305.95</v>
      </c>
      <c r="H37" s="104">
        <v>41.88</v>
      </c>
      <c r="I37" s="104">
        <v>12.62</v>
      </c>
      <c r="J37" s="102">
        <v>2</v>
      </c>
      <c r="K37" s="118">
        <v>54</v>
      </c>
      <c r="L37" s="104">
        <v>2600</v>
      </c>
      <c r="M37" s="102">
        <v>73</v>
      </c>
      <c r="N37" s="118">
        <v>219</v>
      </c>
      <c r="O37" s="104">
        <v>200</v>
      </c>
      <c r="P37" s="104">
        <v>3.2</v>
      </c>
      <c r="Q37" s="102">
        <v>306818</v>
      </c>
      <c r="R37" s="118">
        <v>190294</v>
      </c>
      <c r="S37" s="104">
        <v>-37.979999999999997</v>
      </c>
      <c r="T37" s="102">
        <v>1369655</v>
      </c>
      <c r="U37" s="118">
        <v>1219768</v>
      </c>
      <c r="V37" s="104">
        <v>-10.94</v>
      </c>
      <c r="W37" s="104">
        <v>4.9800000000000004</v>
      </c>
      <c r="X37" s="102">
        <v>10432.35</v>
      </c>
      <c r="Y37" s="118">
        <v>13901.32</v>
      </c>
      <c r="Z37" s="104">
        <v>33.25</v>
      </c>
      <c r="AA37" s="102">
        <v>94703.43</v>
      </c>
      <c r="AB37" s="118">
        <v>149704.79</v>
      </c>
      <c r="AC37" s="104">
        <v>58.08</v>
      </c>
      <c r="AD37" s="104">
        <v>15.31</v>
      </c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</row>
    <row r="38" spans="1:47">
      <c r="A38" s="117"/>
      <c r="B38" s="105"/>
      <c r="C38" s="106"/>
      <c r="D38" s="118"/>
      <c r="E38" s="104"/>
      <c r="F38" s="106"/>
      <c r="G38" s="118"/>
      <c r="H38" s="104"/>
      <c r="I38" s="99"/>
      <c r="J38" s="106"/>
      <c r="K38" s="118"/>
      <c r="L38" s="104"/>
      <c r="M38" s="106"/>
      <c r="N38" s="118"/>
      <c r="O38" s="104"/>
      <c r="P38" s="104"/>
      <c r="Q38" s="106"/>
      <c r="R38" s="118"/>
      <c r="S38" s="104"/>
      <c r="T38" s="106"/>
      <c r="U38" s="118"/>
      <c r="V38" s="104"/>
      <c r="W38" s="104"/>
      <c r="X38" s="106"/>
      <c r="Y38" s="118"/>
      <c r="Z38" s="104"/>
      <c r="AA38" s="106"/>
      <c r="AB38" s="118"/>
      <c r="AC38" s="104"/>
      <c r="AD38" s="104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</row>
    <row r="39" spans="1:47">
      <c r="A39" s="115">
        <v>6</v>
      </c>
      <c r="B39" s="96" t="s">
        <v>192</v>
      </c>
      <c r="C39" s="97">
        <v>82.48</v>
      </c>
      <c r="D39" s="116">
        <v>62.37</v>
      </c>
      <c r="E39" s="99">
        <v>-24.38</v>
      </c>
      <c r="F39" s="97">
        <v>195.45</v>
      </c>
      <c r="G39" s="116">
        <v>167.81</v>
      </c>
      <c r="H39" s="99">
        <v>-14.14</v>
      </c>
      <c r="I39" s="99">
        <v>0.23</v>
      </c>
      <c r="J39" s="97">
        <v>8548</v>
      </c>
      <c r="K39" s="116">
        <v>7471</v>
      </c>
      <c r="L39" s="99">
        <v>-12.6</v>
      </c>
      <c r="M39" s="97">
        <v>20364</v>
      </c>
      <c r="N39" s="116">
        <v>20385</v>
      </c>
      <c r="O39" s="99">
        <v>0.1</v>
      </c>
      <c r="P39" s="99">
        <v>0.42</v>
      </c>
      <c r="Q39" s="97">
        <v>42792</v>
      </c>
      <c r="R39" s="116">
        <v>51801</v>
      </c>
      <c r="S39" s="99">
        <v>21.05</v>
      </c>
      <c r="T39" s="97">
        <v>75119</v>
      </c>
      <c r="U39" s="116">
        <v>126466</v>
      </c>
      <c r="V39" s="99">
        <v>68.349999999999994</v>
      </c>
      <c r="W39" s="99">
        <v>0.18</v>
      </c>
      <c r="X39" s="97">
        <v>1857.22</v>
      </c>
      <c r="Y39" s="116">
        <v>1434.1</v>
      </c>
      <c r="Z39" s="99">
        <v>-22.78</v>
      </c>
      <c r="AA39" s="97">
        <v>4436.3100000000004</v>
      </c>
      <c r="AB39" s="116">
        <v>4771.8</v>
      </c>
      <c r="AC39" s="99">
        <v>7.56</v>
      </c>
      <c r="AD39" s="99">
        <v>0.24</v>
      </c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</row>
    <row r="40" spans="1:47">
      <c r="A40" s="117"/>
      <c r="B40" s="101" t="s">
        <v>238</v>
      </c>
      <c r="C40" s="102">
        <v>3.44</v>
      </c>
      <c r="D40" s="118">
        <v>-0.14000000000000001</v>
      </c>
      <c r="E40" s="104">
        <v>-104</v>
      </c>
      <c r="F40" s="102">
        <v>6.85</v>
      </c>
      <c r="G40" s="118">
        <v>4.42</v>
      </c>
      <c r="H40" s="104">
        <v>-35.5</v>
      </c>
      <c r="I40" s="104">
        <v>0.05</v>
      </c>
      <c r="J40" s="102">
        <v>48</v>
      </c>
      <c r="K40" s="118">
        <v>38</v>
      </c>
      <c r="L40" s="104">
        <v>-20.83</v>
      </c>
      <c r="M40" s="102">
        <v>121</v>
      </c>
      <c r="N40" s="118">
        <v>164</v>
      </c>
      <c r="O40" s="104">
        <v>35.54</v>
      </c>
      <c r="P40" s="104">
        <v>7.0000000000000007E-2</v>
      </c>
      <c r="Q40" s="102">
        <v>0</v>
      </c>
      <c r="R40" s="118"/>
      <c r="S40" s="104"/>
      <c r="T40" s="102">
        <v>0</v>
      </c>
      <c r="U40" s="118"/>
      <c r="V40" s="104"/>
      <c r="W40" s="104"/>
      <c r="X40" s="102">
        <v>5.46</v>
      </c>
      <c r="Y40" s="118">
        <v>1.56</v>
      </c>
      <c r="Z40" s="104">
        <v>-71.459999999999994</v>
      </c>
      <c r="AA40" s="102">
        <v>21.48</v>
      </c>
      <c r="AB40" s="118">
        <v>18.559999999999999</v>
      </c>
      <c r="AC40" s="104">
        <v>-13.6</v>
      </c>
      <c r="AD40" s="104">
        <v>0.31</v>
      </c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</row>
    <row r="41" spans="1:47">
      <c r="A41" s="117"/>
      <c r="B41" s="101" t="s">
        <v>240</v>
      </c>
      <c r="C41" s="102">
        <v>60.51</v>
      </c>
      <c r="D41" s="118">
        <v>48.07</v>
      </c>
      <c r="E41" s="104">
        <v>-20.56</v>
      </c>
      <c r="F41" s="102">
        <v>140.44999999999999</v>
      </c>
      <c r="G41" s="118">
        <v>115.97</v>
      </c>
      <c r="H41" s="104">
        <v>-17.43</v>
      </c>
      <c r="I41" s="104">
        <v>0.68</v>
      </c>
      <c r="J41" s="102">
        <v>8500</v>
      </c>
      <c r="K41" s="118">
        <v>7433</v>
      </c>
      <c r="L41" s="104">
        <v>-12.55</v>
      </c>
      <c r="M41" s="102">
        <v>20242</v>
      </c>
      <c r="N41" s="118">
        <v>20221</v>
      </c>
      <c r="O41" s="104">
        <v>-0.1</v>
      </c>
      <c r="P41" s="104">
        <v>0.44</v>
      </c>
      <c r="Q41" s="102">
        <v>0</v>
      </c>
      <c r="R41" s="118"/>
      <c r="S41" s="104"/>
      <c r="T41" s="102">
        <v>0</v>
      </c>
      <c r="U41" s="118"/>
      <c r="V41" s="104"/>
      <c r="W41" s="104"/>
      <c r="X41" s="102">
        <v>1058.8800000000001</v>
      </c>
      <c r="Y41" s="118">
        <v>691.89</v>
      </c>
      <c r="Z41" s="104">
        <v>-34.659999999999997</v>
      </c>
      <c r="AA41" s="102">
        <v>2382.85</v>
      </c>
      <c r="AB41" s="118">
        <v>2561.87</v>
      </c>
      <c r="AC41" s="104">
        <v>7.51</v>
      </c>
      <c r="AD41" s="104">
        <v>0.56000000000000005</v>
      </c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</row>
    <row r="42" spans="1:47">
      <c r="A42" s="117"/>
      <c r="B42" s="101" t="s">
        <v>241</v>
      </c>
      <c r="C42" s="102">
        <v>16.38</v>
      </c>
      <c r="D42" s="118">
        <v>14.28</v>
      </c>
      <c r="E42" s="104">
        <v>-12.85</v>
      </c>
      <c r="F42" s="102">
        <v>44.27</v>
      </c>
      <c r="G42" s="118">
        <v>46.79</v>
      </c>
      <c r="H42" s="104">
        <v>5.69</v>
      </c>
      <c r="I42" s="104">
        <v>0.11</v>
      </c>
      <c r="J42" s="102">
        <v>0</v>
      </c>
      <c r="K42" s="118">
        <v>0</v>
      </c>
      <c r="L42" s="104"/>
      <c r="M42" s="102">
        <v>1</v>
      </c>
      <c r="N42" s="118">
        <v>0</v>
      </c>
      <c r="O42" s="104">
        <v>-100</v>
      </c>
      <c r="P42" s="104">
        <v>0</v>
      </c>
      <c r="Q42" s="102">
        <v>19146</v>
      </c>
      <c r="R42" s="118">
        <v>40235</v>
      </c>
      <c r="S42" s="104">
        <v>110.15</v>
      </c>
      <c r="T42" s="102">
        <v>31322</v>
      </c>
      <c r="U42" s="118">
        <v>95093</v>
      </c>
      <c r="V42" s="104">
        <v>203.6</v>
      </c>
      <c r="W42" s="104">
        <v>0.22</v>
      </c>
      <c r="X42" s="102">
        <v>666.14</v>
      </c>
      <c r="Y42" s="118">
        <v>626.65</v>
      </c>
      <c r="Z42" s="104">
        <v>-5.93</v>
      </c>
      <c r="AA42" s="102">
        <v>1828.03</v>
      </c>
      <c r="AB42" s="118">
        <v>1847.79</v>
      </c>
      <c r="AC42" s="104">
        <v>1.08</v>
      </c>
      <c r="AD42" s="104">
        <v>0.36</v>
      </c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</row>
    <row r="43" spans="1:47">
      <c r="A43" s="117"/>
      <c r="B43" s="101" t="s">
        <v>242</v>
      </c>
      <c r="C43" s="102">
        <v>0</v>
      </c>
      <c r="D43" s="118">
        <v>0</v>
      </c>
      <c r="E43" s="104"/>
      <c r="F43" s="102">
        <v>0</v>
      </c>
      <c r="G43" s="118">
        <v>0</v>
      </c>
      <c r="H43" s="104"/>
      <c r="I43" s="104">
        <v>0</v>
      </c>
      <c r="J43" s="102">
        <v>0</v>
      </c>
      <c r="K43" s="118">
        <v>0</v>
      </c>
      <c r="L43" s="104"/>
      <c r="M43" s="102">
        <v>0</v>
      </c>
      <c r="N43" s="118">
        <v>0</v>
      </c>
      <c r="O43" s="104"/>
      <c r="P43" s="104">
        <v>0</v>
      </c>
      <c r="Q43" s="102">
        <v>0</v>
      </c>
      <c r="R43" s="118">
        <v>0</v>
      </c>
      <c r="S43" s="104"/>
      <c r="T43" s="102">
        <v>0</v>
      </c>
      <c r="U43" s="118">
        <v>0</v>
      </c>
      <c r="V43" s="104"/>
      <c r="W43" s="104">
        <v>0</v>
      </c>
      <c r="X43" s="102">
        <v>0</v>
      </c>
      <c r="Y43" s="118">
        <v>0</v>
      </c>
      <c r="Z43" s="104"/>
      <c r="AA43" s="102">
        <v>0</v>
      </c>
      <c r="AB43" s="118">
        <v>0</v>
      </c>
      <c r="AC43" s="104"/>
      <c r="AD43" s="104">
        <v>0</v>
      </c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</row>
    <row r="44" spans="1:47">
      <c r="A44" s="117"/>
      <c r="B44" s="101" t="s">
        <v>243</v>
      </c>
      <c r="C44" s="102">
        <v>2.15</v>
      </c>
      <c r="D44" s="118">
        <v>0.17</v>
      </c>
      <c r="E44" s="104">
        <v>-92.33</v>
      </c>
      <c r="F44" s="102">
        <v>3.88</v>
      </c>
      <c r="G44" s="118">
        <v>0.64</v>
      </c>
      <c r="H44" s="104">
        <v>-83.58</v>
      </c>
      <c r="I44" s="104">
        <v>0.03</v>
      </c>
      <c r="J44" s="102">
        <v>0</v>
      </c>
      <c r="K44" s="118">
        <v>0</v>
      </c>
      <c r="L44" s="104"/>
      <c r="M44" s="102">
        <v>0</v>
      </c>
      <c r="N44" s="118">
        <v>0</v>
      </c>
      <c r="O44" s="104"/>
      <c r="P44" s="104">
        <v>0</v>
      </c>
      <c r="Q44" s="102">
        <v>23646</v>
      </c>
      <c r="R44" s="118">
        <v>11566</v>
      </c>
      <c r="S44" s="104">
        <v>-51.09</v>
      </c>
      <c r="T44" s="102">
        <v>43797</v>
      </c>
      <c r="U44" s="118">
        <v>31373</v>
      </c>
      <c r="V44" s="104">
        <v>-28.37</v>
      </c>
      <c r="W44" s="104">
        <v>0.13</v>
      </c>
      <c r="X44" s="102">
        <v>126.73</v>
      </c>
      <c r="Y44" s="118">
        <v>114</v>
      </c>
      <c r="Z44" s="104">
        <v>-10.039999999999999</v>
      </c>
      <c r="AA44" s="102">
        <v>203.95</v>
      </c>
      <c r="AB44" s="118">
        <v>343.58</v>
      </c>
      <c r="AC44" s="104">
        <v>68.459999999999994</v>
      </c>
      <c r="AD44" s="104">
        <v>0.04</v>
      </c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</row>
    <row r="45" spans="1:47">
      <c r="A45" s="117"/>
      <c r="B45" s="105"/>
      <c r="C45" s="106"/>
      <c r="D45" s="118"/>
      <c r="E45" s="104"/>
      <c r="F45" s="106"/>
      <c r="G45" s="118"/>
      <c r="H45" s="104"/>
      <c r="I45" s="99"/>
      <c r="J45" s="106"/>
      <c r="K45" s="118"/>
      <c r="L45" s="104"/>
      <c r="M45" s="106"/>
      <c r="N45" s="118"/>
      <c r="O45" s="104"/>
      <c r="P45" s="104"/>
      <c r="Q45" s="106"/>
      <c r="R45" s="118"/>
      <c r="S45" s="104"/>
      <c r="T45" s="106"/>
      <c r="U45" s="118"/>
      <c r="V45" s="104"/>
      <c r="W45" s="104"/>
      <c r="X45" s="106"/>
      <c r="Y45" s="118"/>
      <c r="Z45" s="104"/>
      <c r="AA45" s="106"/>
      <c r="AB45" s="118"/>
      <c r="AC45" s="104"/>
      <c r="AD45" s="104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</row>
    <row r="46" spans="1:47">
      <c r="A46" s="115">
        <v>7</v>
      </c>
      <c r="B46" s="96" t="s">
        <v>257</v>
      </c>
      <c r="C46" s="97">
        <v>393.66</v>
      </c>
      <c r="D46" s="116">
        <v>339.63</v>
      </c>
      <c r="E46" s="99">
        <v>-13.73</v>
      </c>
      <c r="F46" s="97">
        <v>615.67999999999995</v>
      </c>
      <c r="G46" s="116">
        <v>611.07000000000005</v>
      </c>
      <c r="H46" s="99">
        <v>-0.75</v>
      </c>
      <c r="I46" s="99">
        <v>0.84</v>
      </c>
      <c r="J46" s="97">
        <v>15630</v>
      </c>
      <c r="K46" s="116">
        <v>13736</v>
      </c>
      <c r="L46" s="99">
        <v>-12.12</v>
      </c>
      <c r="M46" s="97">
        <v>30280</v>
      </c>
      <c r="N46" s="116">
        <v>26637</v>
      </c>
      <c r="O46" s="99">
        <v>-12.03</v>
      </c>
      <c r="P46" s="99">
        <v>0.56000000000000005</v>
      </c>
      <c r="Q46" s="97">
        <v>3325919</v>
      </c>
      <c r="R46" s="116">
        <v>4790166</v>
      </c>
      <c r="S46" s="99">
        <v>44.03</v>
      </c>
      <c r="T46" s="97">
        <v>3448066</v>
      </c>
      <c r="U46" s="116">
        <v>4902279</v>
      </c>
      <c r="V46" s="99">
        <v>42.17</v>
      </c>
      <c r="W46" s="99">
        <v>6.99</v>
      </c>
      <c r="X46" s="97">
        <v>68736.03</v>
      </c>
      <c r="Y46" s="116">
        <v>98882.83</v>
      </c>
      <c r="Z46" s="99">
        <v>43.86</v>
      </c>
      <c r="AA46" s="97">
        <v>73925.09</v>
      </c>
      <c r="AB46" s="116">
        <v>103830.98</v>
      </c>
      <c r="AC46" s="99">
        <v>40.450000000000003</v>
      </c>
      <c r="AD46" s="99">
        <v>5.24</v>
      </c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</row>
    <row r="47" spans="1:47">
      <c r="A47" s="117"/>
      <c r="B47" s="101" t="s">
        <v>238</v>
      </c>
      <c r="C47" s="102">
        <v>18.75</v>
      </c>
      <c r="D47" s="118">
        <v>8.83</v>
      </c>
      <c r="E47" s="104">
        <v>-52.87</v>
      </c>
      <c r="F47" s="102">
        <v>50.55</v>
      </c>
      <c r="G47" s="118">
        <v>31.72</v>
      </c>
      <c r="H47" s="104">
        <v>-37.25</v>
      </c>
      <c r="I47" s="104">
        <v>0.37</v>
      </c>
      <c r="J47" s="102">
        <v>171</v>
      </c>
      <c r="K47" s="118">
        <v>58</v>
      </c>
      <c r="L47" s="104">
        <v>-66.08</v>
      </c>
      <c r="M47" s="102">
        <v>406</v>
      </c>
      <c r="N47" s="118">
        <v>175</v>
      </c>
      <c r="O47" s="104">
        <v>-56.9</v>
      </c>
      <c r="P47" s="104">
        <v>0.08</v>
      </c>
      <c r="Q47" s="102">
        <v>0</v>
      </c>
      <c r="R47" s="118"/>
      <c r="S47" s="104"/>
      <c r="T47" s="102">
        <v>0</v>
      </c>
      <c r="U47" s="118"/>
      <c r="V47" s="104"/>
      <c r="W47" s="104"/>
      <c r="X47" s="102">
        <v>20.74</v>
      </c>
      <c r="Y47" s="118">
        <v>11.17</v>
      </c>
      <c r="Z47" s="104">
        <v>-46.15</v>
      </c>
      <c r="AA47" s="102">
        <v>56.38</v>
      </c>
      <c r="AB47" s="118">
        <v>34.54</v>
      </c>
      <c r="AC47" s="104">
        <v>-38.729999999999997</v>
      </c>
      <c r="AD47" s="104">
        <v>0.56999999999999995</v>
      </c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</row>
    <row r="48" spans="1:47">
      <c r="A48" s="117"/>
      <c r="B48" s="101" t="s">
        <v>240</v>
      </c>
      <c r="C48" s="102">
        <v>115.88</v>
      </c>
      <c r="D48" s="118">
        <v>100.02</v>
      </c>
      <c r="E48" s="104">
        <v>-13.69</v>
      </c>
      <c r="F48" s="102">
        <v>238.87</v>
      </c>
      <c r="G48" s="118">
        <v>198.6</v>
      </c>
      <c r="H48" s="104">
        <v>-16.86</v>
      </c>
      <c r="I48" s="104">
        <v>1.1599999999999999</v>
      </c>
      <c r="J48" s="102">
        <v>15452</v>
      </c>
      <c r="K48" s="118">
        <v>13672</v>
      </c>
      <c r="L48" s="104">
        <v>-11.52</v>
      </c>
      <c r="M48" s="102">
        <v>29862</v>
      </c>
      <c r="N48" s="118">
        <v>26454</v>
      </c>
      <c r="O48" s="104">
        <v>-11.41</v>
      </c>
      <c r="P48" s="104">
        <v>0.57999999999999996</v>
      </c>
      <c r="Q48" s="102">
        <v>0</v>
      </c>
      <c r="R48" s="118"/>
      <c r="S48" s="104"/>
      <c r="T48" s="102">
        <v>0</v>
      </c>
      <c r="U48" s="118"/>
      <c r="V48" s="104"/>
      <c r="W48" s="104"/>
      <c r="X48" s="102">
        <v>1007.27</v>
      </c>
      <c r="Y48" s="118">
        <v>1234.79</v>
      </c>
      <c r="Z48" s="104">
        <v>22.59</v>
      </c>
      <c r="AA48" s="102">
        <v>2509.5500000000002</v>
      </c>
      <c r="AB48" s="118">
        <v>2499.89</v>
      </c>
      <c r="AC48" s="104">
        <v>-0.39</v>
      </c>
      <c r="AD48" s="104">
        <v>0.54</v>
      </c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</row>
    <row r="49" spans="1:47">
      <c r="A49" s="117"/>
      <c r="B49" s="101" t="s">
        <v>241</v>
      </c>
      <c r="C49" s="102">
        <v>120.55</v>
      </c>
      <c r="D49" s="118">
        <v>26.86</v>
      </c>
      <c r="E49" s="104">
        <v>-77.72</v>
      </c>
      <c r="F49" s="102">
        <v>187.21</v>
      </c>
      <c r="G49" s="118">
        <v>175.26</v>
      </c>
      <c r="H49" s="104">
        <v>-6.38</v>
      </c>
      <c r="I49" s="104">
        <v>0.4</v>
      </c>
      <c r="J49" s="102">
        <v>0</v>
      </c>
      <c r="K49" s="118">
        <v>0</v>
      </c>
      <c r="L49" s="104"/>
      <c r="M49" s="102">
        <v>1</v>
      </c>
      <c r="N49" s="118">
        <v>1</v>
      </c>
      <c r="O49" s="104">
        <v>0</v>
      </c>
      <c r="P49" s="104">
        <v>0.26</v>
      </c>
      <c r="Q49" s="102">
        <v>3713</v>
      </c>
      <c r="R49" s="118">
        <v>4982</v>
      </c>
      <c r="S49" s="104">
        <v>34.18</v>
      </c>
      <c r="T49" s="102">
        <v>9137</v>
      </c>
      <c r="U49" s="118">
        <v>10912</v>
      </c>
      <c r="V49" s="104">
        <v>19.43</v>
      </c>
      <c r="W49" s="104">
        <v>0.02</v>
      </c>
      <c r="X49" s="102">
        <v>829.51</v>
      </c>
      <c r="Y49" s="118">
        <v>1056.81</v>
      </c>
      <c r="Z49" s="104">
        <v>27.4</v>
      </c>
      <c r="AA49" s="102">
        <v>2088.6799999999998</v>
      </c>
      <c r="AB49" s="118">
        <v>2283.46</v>
      </c>
      <c r="AC49" s="104">
        <v>9.33</v>
      </c>
      <c r="AD49" s="104">
        <v>0.45</v>
      </c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</row>
    <row r="50" spans="1:47">
      <c r="A50" s="117"/>
      <c r="B50" s="101" t="s">
        <v>242</v>
      </c>
      <c r="C50" s="102">
        <v>0.08</v>
      </c>
      <c r="D50" s="118">
        <v>7.0000000000000007E-2</v>
      </c>
      <c r="E50" s="104">
        <v>-13.4</v>
      </c>
      <c r="F50" s="102">
        <v>0.17</v>
      </c>
      <c r="G50" s="118">
        <v>0.14000000000000001</v>
      </c>
      <c r="H50" s="104">
        <v>-20.350000000000001</v>
      </c>
      <c r="I50" s="104">
        <v>0.02</v>
      </c>
      <c r="J50" s="102">
        <v>0</v>
      </c>
      <c r="K50" s="118">
        <v>0</v>
      </c>
      <c r="L50" s="104"/>
      <c r="M50" s="102">
        <v>0</v>
      </c>
      <c r="N50" s="118">
        <v>0</v>
      </c>
      <c r="O50" s="104"/>
      <c r="P50" s="104">
        <v>0</v>
      </c>
      <c r="Q50" s="102">
        <v>48</v>
      </c>
      <c r="R50" s="118">
        <v>56</v>
      </c>
      <c r="S50" s="104">
        <v>16.670000000000002</v>
      </c>
      <c r="T50" s="102">
        <v>117</v>
      </c>
      <c r="U50" s="118">
        <v>97</v>
      </c>
      <c r="V50" s="104">
        <v>-17.09</v>
      </c>
      <c r="W50" s="104">
        <v>0.01</v>
      </c>
      <c r="X50" s="102">
        <v>20.95</v>
      </c>
      <c r="Y50" s="118">
        <v>23.33</v>
      </c>
      <c r="Z50" s="104">
        <v>11.36</v>
      </c>
      <c r="AA50" s="102">
        <v>53.82</v>
      </c>
      <c r="AB50" s="118">
        <v>42.07</v>
      </c>
      <c r="AC50" s="104">
        <v>-21.83</v>
      </c>
      <c r="AD50" s="104">
        <v>0.17</v>
      </c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</row>
    <row r="51" spans="1:47">
      <c r="A51" s="117"/>
      <c r="B51" s="101" t="s">
        <v>243</v>
      </c>
      <c r="C51" s="102">
        <v>138.4</v>
      </c>
      <c r="D51" s="118">
        <v>203.84</v>
      </c>
      <c r="E51" s="104">
        <v>47.29</v>
      </c>
      <c r="F51" s="102">
        <v>138.88</v>
      </c>
      <c r="G51" s="118">
        <v>205.36</v>
      </c>
      <c r="H51" s="104">
        <v>47.87</v>
      </c>
      <c r="I51" s="104">
        <v>8.4700000000000006</v>
      </c>
      <c r="J51" s="102">
        <v>7</v>
      </c>
      <c r="K51" s="118">
        <v>6</v>
      </c>
      <c r="L51" s="104">
        <v>-14.29</v>
      </c>
      <c r="M51" s="102">
        <v>11</v>
      </c>
      <c r="N51" s="118">
        <v>7</v>
      </c>
      <c r="O51" s="104">
        <v>-36.36</v>
      </c>
      <c r="P51" s="104">
        <v>0.1</v>
      </c>
      <c r="Q51" s="102">
        <v>3322158</v>
      </c>
      <c r="R51" s="118">
        <v>4785128</v>
      </c>
      <c r="S51" s="104">
        <v>44.04</v>
      </c>
      <c r="T51" s="102">
        <v>3438812</v>
      </c>
      <c r="U51" s="118">
        <v>4891270</v>
      </c>
      <c r="V51" s="104">
        <v>42.24</v>
      </c>
      <c r="W51" s="104">
        <v>19.97</v>
      </c>
      <c r="X51" s="102">
        <v>66857.55</v>
      </c>
      <c r="Y51" s="118">
        <v>96556.73</v>
      </c>
      <c r="Z51" s="104">
        <v>44.42</v>
      </c>
      <c r="AA51" s="102">
        <v>69216.66</v>
      </c>
      <c r="AB51" s="118">
        <v>98971.02</v>
      </c>
      <c r="AC51" s="104">
        <v>42.99</v>
      </c>
      <c r="AD51" s="104">
        <v>10.119999999999999</v>
      </c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</row>
    <row r="52" spans="1:47">
      <c r="A52" s="117"/>
      <c r="B52" s="105"/>
      <c r="C52" s="106"/>
      <c r="D52" s="118"/>
      <c r="E52" s="104"/>
      <c r="F52" s="106"/>
      <c r="G52" s="118"/>
      <c r="H52" s="104"/>
      <c r="I52" s="99"/>
      <c r="J52" s="106"/>
      <c r="K52" s="118"/>
      <c r="L52" s="104"/>
      <c r="M52" s="106"/>
      <c r="N52" s="118"/>
      <c r="O52" s="104"/>
      <c r="P52" s="104"/>
      <c r="Q52" s="106"/>
      <c r="R52" s="118"/>
      <c r="S52" s="104"/>
      <c r="T52" s="106"/>
      <c r="U52" s="118"/>
      <c r="V52" s="104"/>
      <c r="W52" s="104"/>
      <c r="X52" s="106"/>
      <c r="Y52" s="118"/>
      <c r="Z52" s="104"/>
      <c r="AA52" s="106"/>
      <c r="AB52" s="118"/>
      <c r="AC52" s="104"/>
      <c r="AD52" s="104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</row>
    <row r="53" spans="1:47">
      <c r="A53" s="115">
        <v>8</v>
      </c>
      <c r="B53" s="96" t="s">
        <v>199</v>
      </c>
      <c r="C53" s="102">
        <v>0</v>
      </c>
      <c r="D53" s="116">
        <v>1.9</v>
      </c>
      <c r="E53" s="116"/>
      <c r="F53" s="116">
        <v>0</v>
      </c>
      <c r="G53" s="116">
        <v>1.9</v>
      </c>
      <c r="H53" s="116"/>
      <c r="I53" s="99">
        <v>0</v>
      </c>
      <c r="J53" s="116">
        <v>0</v>
      </c>
      <c r="K53" s="116">
        <v>4</v>
      </c>
      <c r="L53" s="116"/>
      <c r="M53" s="116">
        <v>0</v>
      </c>
      <c r="N53" s="116">
        <v>5</v>
      </c>
      <c r="O53" s="116"/>
      <c r="P53" s="99">
        <v>0</v>
      </c>
      <c r="Q53" s="116">
        <v>0</v>
      </c>
      <c r="R53" s="116">
        <v>27526</v>
      </c>
      <c r="S53" s="116"/>
      <c r="T53" s="116">
        <v>0</v>
      </c>
      <c r="U53" s="116">
        <v>27702</v>
      </c>
      <c r="V53" s="116"/>
      <c r="W53" s="99">
        <v>0.04</v>
      </c>
      <c r="X53" s="116">
        <v>0</v>
      </c>
      <c r="Y53" s="116">
        <v>124.62</v>
      </c>
      <c r="Z53" s="116"/>
      <c r="AA53" s="116">
        <v>0</v>
      </c>
      <c r="AB53" s="116">
        <v>125.51</v>
      </c>
      <c r="AC53" s="116"/>
      <c r="AD53" s="99">
        <v>0.01</v>
      </c>
      <c r="AE53" s="94"/>
      <c r="AF53" s="119"/>
      <c r="AG53" s="120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</row>
    <row r="54" spans="1:47">
      <c r="A54" s="115"/>
      <c r="B54" s="101" t="s">
        <v>238</v>
      </c>
      <c r="C54" s="102">
        <v>0</v>
      </c>
      <c r="D54" s="118">
        <v>0</v>
      </c>
      <c r="E54" s="104"/>
      <c r="F54" s="110">
        <v>0</v>
      </c>
      <c r="G54" s="118">
        <v>0</v>
      </c>
      <c r="H54" s="104"/>
      <c r="I54" s="104">
        <v>0</v>
      </c>
      <c r="J54" s="110">
        <v>0</v>
      </c>
      <c r="K54" s="118">
        <v>0</v>
      </c>
      <c r="L54" s="104"/>
      <c r="M54" s="110">
        <v>0</v>
      </c>
      <c r="N54" s="118">
        <v>0</v>
      </c>
      <c r="O54" s="104"/>
      <c r="P54" s="104">
        <v>0</v>
      </c>
      <c r="Q54" s="110">
        <v>0</v>
      </c>
      <c r="R54" s="118">
        <v>0</v>
      </c>
      <c r="S54" s="104"/>
      <c r="T54" s="110">
        <v>0</v>
      </c>
      <c r="U54" s="118">
        <v>0</v>
      </c>
      <c r="V54" s="104"/>
      <c r="W54" s="104">
        <v>0</v>
      </c>
      <c r="X54" s="110">
        <v>0</v>
      </c>
      <c r="Y54" s="118">
        <v>0</v>
      </c>
      <c r="Z54" s="104"/>
      <c r="AA54" s="110">
        <v>0</v>
      </c>
      <c r="AB54" s="118">
        <v>0</v>
      </c>
      <c r="AC54" s="104"/>
      <c r="AD54" s="104">
        <v>0</v>
      </c>
      <c r="AE54" s="91"/>
      <c r="AF54" s="121"/>
      <c r="AG54" s="122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</row>
    <row r="55" spans="1:47">
      <c r="A55" s="115"/>
      <c r="B55" s="101" t="s">
        <v>240</v>
      </c>
      <c r="C55" s="102">
        <v>0</v>
      </c>
      <c r="D55" s="118">
        <v>0</v>
      </c>
      <c r="E55" s="104"/>
      <c r="F55" s="110">
        <v>0</v>
      </c>
      <c r="G55" s="118">
        <v>0</v>
      </c>
      <c r="H55" s="104"/>
      <c r="I55" s="104">
        <v>0</v>
      </c>
      <c r="J55" s="110">
        <v>0</v>
      </c>
      <c r="K55" s="118">
        <v>0</v>
      </c>
      <c r="L55" s="104"/>
      <c r="M55" s="110">
        <v>0</v>
      </c>
      <c r="N55" s="118">
        <v>0</v>
      </c>
      <c r="O55" s="104"/>
      <c r="P55" s="104">
        <v>0</v>
      </c>
      <c r="Q55" s="110">
        <v>0</v>
      </c>
      <c r="R55" s="118">
        <v>0</v>
      </c>
      <c r="S55" s="104"/>
      <c r="T55" s="110">
        <v>0</v>
      </c>
      <c r="U55" s="118">
        <v>0</v>
      </c>
      <c r="V55" s="104"/>
      <c r="W55" s="104">
        <v>0</v>
      </c>
      <c r="X55" s="110">
        <v>0</v>
      </c>
      <c r="Y55" s="118">
        <v>0</v>
      </c>
      <c r="Z55" s="104"/>
      <c r="AA55" s="110">
        <v>0</v>
      </c>
      <c r="AB55" s="118">
        <v>0</v>
      </c>
      <c r="AC55" s="104"/>
      <c r="AD55" s="104">
        <v>0</v>
      </c>
      <c r="AE55" s="91"/>
      <c r="AF55" s="121"/>
      <c r="AG55" s="122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</row>
    <row r="56" spans="1:47">
      <c r="A56" s="115"/>
      <c r="B56" s="101" t="s">
        <v>241</v>
      </c>
      <c r="C56" s="102">
        <v>0</v>
      </c>
      <c r="D56" s="118">
        <v>1.9</v>
      </c>
      <c r="E56" s="104"/>
      <c r="F56" s="110">
        <v>0</v>
      </c>
      <c r="G56" s="118">
        <v>1.9</v>
      </c>
      <c r="H56" s="104"/>
      <c r="I56" s="104">
        <v>0</v>
      </c>
      <c r="J56" s="110">
        <v>0</v>
      </c>
      <c r="K56" s="118">
        <v>4</v>
      </c>
      <c r="L56" s="104"/>
      <c r="M56" s="110">
        <v>0</v>
      </c>
      <c r="N56" s="118">
        <v>5</v>
      </c>
      <c r="O56" s="104"/>
      <c r="P56" s="104">
        <v>1.32</v>
      </c>
      <c r="Q56" s="110">
        <v>0</v>
      </c>
      <c r="R56" s="118">
        <v>27526</v>
      </c>
      <c r="S56" s="104"/>
      <c r="T56" s="110">
        <v>0</v>
      </c>
      <c r="U56" s="118">
        <v>27702</v>
      </c>
      <c r="V56" s="104"/>
      <c r="W56" s="104">
        <v>0.06</v>
      </c>
      <c r="X56" s="110">
        <v>0</v>
      </c>
      <c r="Y56" s="118">
        <v>124.62</v>
      </c>
      <c r="Z56" s="104"/>
      <c r="AA56" s="110">
        <v>0</v>
      </c>
      <c r="AB56" s="118">
        <v>125.51</v>
      </c>
      <c r="AC56" s="104"/>
      <c r="AD56" s="104">
        <v>0.02</v>
      </c>
      <c r="AE56" s="91"/>
      <c r="AF56" s="121"/>
      <c r="AG56" s="122"/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91"/>
      <c r="AS56" s="91"/>
      <c r="AT56" s="91"/>
      <c r="AU56" s="91"/>
    </row>
    <row r="57" spans="1:47">
      <c r="A57" s="115"/>
      <c r="B57" s="101" t="s">
        <v>242</v>
      </c>
      <c r="C57" s="102">
        <v>0</v>
      </c>
      <c r="D57" s="118">
        <v>0</v>
      </c>
      <c r="E57" s="104"/>
      <c r="F57" s="110">
        <v>0</v>
      </c>
      <c r="G57" s="118">
        <v>0</v>
      </c>
      <c r="H57" s="104"/>
      <c r="I57" s="104">
        <v>0</v>
      </c>
      <c r="J57" s="110">
        <v>0</v>
      </c>
      <c r="K57" s="118">
        <v>0</v>
      </c>
      <c r="L57" s="104"/>
      <c r="M57" s="110">
        <v>0</v>
      </c>
      <c r="N57" s="118">
        <v>0</v>
      </c>
      <c r="O57" s="104"/>
      <c r="P57" s="104">
        <v>0</v>
      </c>
      <c r="Q57" s="110">
        <v>0</v>
      </c>
      <c r="R57" s="118">
        <v>0</v>
      </c>
      <c r="S57" s="104"/>
      <c r="T57" s="110">
        <v>0</v>
      </c>
      <c r="U57" s="118">
        <v>0</v>
      </c>
      <c r="V57" s="104"/>
      <c r="W57" s="104">
        <v>0</v>
      </c>
      <c r="X57" s="110">
        <v>0</v>
      </c>
      <c r="Y57" s="118">
        <v>0</v>
      </c>
      <c r="Z57" s="104"/>
      <c r="AA57" s="110">
        <v>0</v>
      </c>
      <c r="AB57" s="118">
        <v>0</v>
      </c>
      <c r="AC57" s="104"/>
      <c r="AD57" s="104">
        <v>0</v>
      </c>
      <c r="AE57" s="91"/>
      <c r="AF57" s="121"/>
      <c r="AG57" s="122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  <c r="AS57" s="91"/>
      <c r="AT57" s="91"/>
      <c r="AU57" s="91"/>
    </row>
    <row r="58" spans="1:47">
      <c r="A58" s="115"/>
      <c r="B58" s="101" t="s">
        <v>243</v>
      </c>
      <c r="C58" s="102">
        <v>0</v>
      </c>
      <c r="D58" s="118">
        <v>0</v>
      </c>
      <c r="E58" s="104"/>
      <c r="F58" s="110">
        <v>0</v>
      </c>
      <c r="G58" s="118">
        <v>0</v>
      </c>
      <c r="H58" s="104"/>
      <c r="I58" s="104">
        <v>0</v>
      </c>
      <c r="J58" s="110">
        <v>0</v>
      </c>
      <c r="K58" s="118">
        <v>0</v>
      </c>
      <c r="L58" s="104"/>
      <c r="M58" s="110">
        <v>0</v>
      </c>
      <c r="N58" s="118">
        <v>0</v>
      </c>
      <c r="O58" s="104"/>
      <c r="P58" s="104">
        <v>0</v>
      </c>
      <c r="Q58" s="110">
        <v>0</v>
      </c>
      <c r="R58" s="118">
        <v>0</v>
      </c>
      <c r="S58" s="104"/>
      <c r="T58" s="110">
        <v>0</v>
      </c>
      <c r="U58" s="118">
        <v>0</v>
      </c>
      <c r="V58" s="104"/>
      <c r="W58" s="104">
        <v>0</v>
      </c>
      <c r="X58" s="110">
        <v>0</v>
      </c>
      <c r="Y58" s="118">
        <v>0</v>
      </c>
      <c r="Z58" s="104"/>
      <c r="AA58" s="110">
        <v>0</v>
      </c>
      <c r="AB58" s="118">
        <v>0</v>
      </c>
      <c r="AC58" s="104"/>
      <c r="AD58" s="104">
        <v>0</v>
      </c>
      <c r="AE58" s="91"/>
      <c r="AF58" s="121"/>
      <c r="AG58" s="122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</row>
    <row r="59" spans="1:47">
      <c r="A59" s="115"/>
      <c r="B59" s="105"/>
      <c r="C59" s="106"/>
      <c r="D59" s="118"/>
      <c r="E59" s="104"/>
      <c r="F59" s="106"/>
      <c r="G59" s="118"/>
      <c r="H59" s="104"/>
      <c r="I59" s="104"/>
      <c r="J59" s="106"/>
      <c r="K59" s="118"/>
      <c r="L59" s="104"/>
      <c r="M59" s="106"/>
      <c r="N59" s="118"/>
      <c r="O59" s="104"/>
      <c r="P59" s="104"/>
      <c r="Q59" s="106"/>
      <c r="R59" s="118"/>
      <c r="S59" s="104"/>
      <c r="T59" s="106"/>
      <c r="U59" s="118"/>
      <c r="V59" s="104"/>
      <c r="W59" s="104"/>
      <c r="X59" s="106"/>
      <c r="Y59" s="118"/>
      <c r="Z59" s="104"/>
      <c r="AA59" s="106"/>
      <c r="AB59" s="118"/>
      <c r="AC59" s="104"/>
      <c r="AD59" s="104"/>
      <c r="AE59" s="91"/>
      <c r="AF59" s="121"/>
      <c r="AG59" s="122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</row>
    <row r="60" spans="1:47">
      <c r="A60" s="115">
        <v>9</v>
      </c>
      <c r="B60" s="96" t="s">
        <v>197</v>
      </c>
      <c r="C60" s="97">
        <v>34.15</v>
      </c>
      <c r="D60" s="116">
        <v>33.659999999999997</v>
      </c>
      <c r="E60" s="99">
        <v>-1.44</v>
      </c>
      <c r="F60" s="97">
        <v>76.510000000000005</v>
      </c>
      <c r="G60" s="116">
        <v>70.31</v>
      </c>
      <c r="H60" s="99">
        <v>-8.1</v>
      </c>
      <c r="I60" s="99">
        <v>0.1</v>
      </c>
      <c r="J60" s="97">
        <v>3789</v>
      </c>
      <c r="K60" s="116">
        <v>3900</v>
      </c>
      <c r="L60" s="99">
        <v>2.93</v>
      </c>
      <c r="M60" s="97">
        <v>11536</v>
      </c>
      <c r="N60" s="116">
        <v>8914</v>
      </c>
      <c r="O60" s="99">
        <v>-22.73</v>
      </c>
      <c r="P60" s="99">
        <v>0.19</v>
      </c>
      <c r="Q60" s="97">
        <v>4306</v>
      </c>
      <c r="R60" s="116">
        <v>23213</v>
      </c>
      <c r="S60" s="99">
        <v>439.08</v>
      </c>
      <c r="T60" s="97">
        <v>11664</v>
      </c>
      <c r="U60" s="116">
        <v>58912</v>
      </c>
      <c r="V60" s="99">
        <v>405.08</v>
      </c>
      <c r="W60" s="99">
        <v>0.08</v>
      </c>
      <c r="X60" s="97">
        <v>723.57</v>
      </c>
      <c r="Y60" s="116">
        <v>761.59</v>
      </c>
      <c r="Z60" s="99">
        <v>5.25</v>
      </c>
      <c r="AA60" s="97">
        <v>2806.96</v>
      </c>
      <c r="AB60" s="116">
        <v>1975.93</v>
      </c>
      <c r="AC60" s="99">
        <v>-29.61</v>
      </c>
      <c r="AD60" s="99">
        <v>0.1</v>
      </c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</row>
    <row r="61" spans="1:47">
      <c r="A61" s="117"/>
      <c r="B61" s="101" t="s">
        <v>238</v>
      </c>
      <c r="C61" s="102">
        <v>2.48</v>
      </c>
      <c r="D61" s="118">
        <v>0.98</v>
      </c>
      <c r="E61" s="104">
        <v>-60.29</v>
      </c>
      <c r="F61" s="102">
        <v>6.16</v>
      </c>
      <c r="G61" s="118">
        <v>1.64</v>
      </c>
      <c r="H61" s="104">
        <v>-73.400000000000006</v>
      </c>
      <c r="I61" s="104">
        <v>0.02</v>
      </c>
      <c r="J61" s="102">
        <v>21</v>
      </c>
      <c r="K61" s="118">
        <v>11</v>
      </c>
      <c r="L61" s="104">
        <v>-47.62</v>
      </c>
      <c r="M61" s="102">
        <v>69</v>
      </c>
      <c r="N61" s="118">
        <v>31</v>
      </c>
      <c r="O61" s="104">
        <v>-55.07</v>
      </c>
      <c r="P61" s="104">
        <v>0.01</v>
      </c>
      <c r="Q61" s="102">
        <v>0</v>
      </c>
      <c r="R61" s="118"/>
      <c r="S61" s="104"/>
      <c r="T61" s="102">
        <v>0</v>
      </c>
      <c r="U61" s="118"/>
      <c r="V61" s="104"/>
      <c r="W61" s="104"/>
      <c r="X61" s="102">
        <v>13.89</v>
      </c>
      <c r="Y61" s="118">
        <v>0.64</v>
      </c>
      <c r="Z61" s="104">
        <v>-95.39</v>
      </c>
      <c r="AA61" s="102">
        <v>18.73</v>
      </c>
      <c r="AB61" s="118">
        <v>1.61</v>
      </c>
      <c r="AC61" s="104">
        <v>-91.41</v>
      </c>
      <c r="AD61" s="104">
        <v>0.03</v>
      </c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91"/>
      <c r="AS61" s="91"/>
      <c r="AT61" s="91"/>
      <c r="AU61" s="91"/>
    </row>
    <row r="62" spans="1:47">
      <c r="A62" s="117"/>
      <c r="B62" s="101" t="s">
        <v>240</v>
      </c>
      <c r="C62" s="102">
        <v>31.4</v>
      </c>
      <c r="D62" s="118">
        <v>30.31</v>
      </c>
      <c r="E62" s="104">
        <v>-3.46</v>
      </c>
      <c r="F62" s="102">
        <v>67.760000000000005</v>
      </c>
      <c r="G62" s="118">
        <v>64.31</v>
      </c>
      <c r="H62" s="104">
        <v>-5.08</v>
      </c>
      <c r="I62" s="104">
        <v>0.38</v>
      </c>
      <c r="J62" s="102">
        <v>3768</v>
      </c>
      <c r="K62" s="118">
        <v>3889</v>
      </c>
      <c r="L62" s="104">
        <v>3.21</v>
      </c>
      <c r="M62" s="102">
        <v>11466</v>
      </c>
      <c r="N62" s="118">
        <v>8883</v>
      </c>
      <c r="O62" s="104">
        <v>-22.53</v>
      </c>
      <c r="P62" s="104">
        <v>0.19</v>
      </c>
      <c r="Q62" s="102">
        <v>0</v>
      </c>
      <c r="R62" s="118"/>
      <c r="S62" s="104"/>
      <c r="T62" s="102">
        <v>0</v>
      </c>
      <c r="U62" s="118"/>
      <c r="V62" s="104"/>
      <c r="W62" s="104"/>
      <c r="X62" s="102">
        <v>683.04</v>
      </c>
      <c r="Y62" s="118">
        <v>547.19000000000005</v>
      </c>
      <c r="Z62" s="104">
        <v>-19.89</v>
      </c>
      <c r="AA62" s="102">
        <v>2597.9299999999998</v>
      </c>
      <c r="AB62" s="118">
        <v>1440.14</v>
      </c>
      <c r="AC62" s="104">
        <v>-44.57</v>
      </c>
      <c r="AD62" s="104">
        <v>0.31</v>
      </c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</row>
    <row r="63" spans="1:47">
      <c r="A63" s="117"/>
      <c r="B63" s="101" t="s">
        <v>241</v>
      </c>
      <c r="C63" s="102">
        <v>0.28000000000000003</v>
      </c>
      <c r="D63" s="118">
        <v>2.2200000000000002</v>
      </c>
      <c r="E63" s="104">
        <v>692.78</v>
      </c>
      <c r="F63" s="102">
        <v>2.4</v>
      </c>
      <c r="G63" s="118">
        <v>4.0599999999999996</v>
      </c>
      <c r="H63" s="104">
        <v>69.13</v>
      </c>
      <c r="I63" s="104">
        <v>0.01</v>
      </c>
      <c r="J63" s="102">
        <v>0</v>
      </c>
      <c r="K63" s="118">
        <v>0</v>
      </c>
      <c r="L63" s="104"/>
      <c r="M63" s="102">
        <v>0</v>
      </c>
      <c r="N63" s="118">
        <v>0</v>
      </c>
      <c r="O63" s="104"/>
      <c r="P63" s="104">
        <v>0</v>
      </c>
      <c r="Q63" s="102">
        <v>4264</v>
      </c>
      <c r="R63" s="118">
        <v>22501</v>
      </c>
      <c r="S63" s="104">
        <v>427.7</v>
      </c>
      <c r="T63" s="102">
        <v>9916</v>
      </c>
      <c r="U63" s="118">
        <v>57625</v>
      </c>
      <c r="V63" s="104">
        <v>481.13</v>
      </c>
      <c r="W63" s="104">
        <v>0.13</v>
      </c>
      <c r="X63" s="102">
        <v>24</v>
      </c>
      <c r="Y63" s="118">
        <v>100.95</v>
      </c>
      <c r="Z63" s="104">
        <v>320.57</v>
      </c>
      <c r="AA63" s="102">
        <v>66.78</v>
      </c>
      <c r="AB63" s="118">
        <v>269.66000000000003</v>
      </c>
      <c r="AC63" s="104">
        <v>303.79000000000002</v>
      </c>
      <c r="AD63" s="104">
        <v>0.05</v>
      </c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</row>
    <row r="64" spans="1:47">
      <c r="A64" s="117"/>
      <c r="B64" s="101" t="s">
        <v>242</v>
      </c>
      <c r="C64" s="102">
        <v>0</v>
      </c>
      <c r="D64" s="118">
        <v>0</v>
      </c>
      <c r="E64" s="104"/>
      <c r="F64" s="102">
        <v>0</v>
      </c>
      <c r="G64" s="118">
        <v>0</v>
      </c>
      <c r="H64" s="104"/>
      <c r="I64" s="104">
        <v>0</v>
      </c>
      <c r="J64" s="102">
        <v>0</v>
      </c>
      <c r="K64" s="118">
        <v>0</v>
      </c>
      <c r="L64" s="104"/>
      <c r="M64" s="102">
        <v>0</v>
      </c>
      <c r="N64" s="118">
        <v>0</v>
      </c>
      <c r="O64" s="104"/>
      <c r="P64" s="104">
        <v>0</v>
      </c>
      <c r="Q64" s="102">
        <v>0</v>
      </c>
      <c r="R64" s="118">
        <v>0</v>
      </c>
      <c r="S64" s="104"/>
      <c r="T64" s="102">
        <v>0</v>
      </c>
      <c r="U64" s="118">
        <v>0</v>
      </c>
      <c r="V64" s="104"/>
      <c r="W64" s="104">
        <v>0</v>
      </c>
      <c r="X64" s="102">
        <v>0</v>
      </c>
      <c r="Y64" s="118">
        <v>0</v>
      </c>
      <c r="Z64" s="104"/>
      <c r="AA64" s="102">
        <v>0</v>
      </c>
      <c r="AB64" s="118">
        <v>0</v>
      </c>
      <c r="AC64" s="104"/>
      <c r="AD64" s="104">
        <v>0</v>
      </c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</row>
    <row r="65" spans="1:47">
      <c r="A65" s="117"/>
      <c r="B65" s="101" t="s">
        <v>243</v>
      </c>
      <c r="C65" s="102">
        <v>-0.01</v>
      </c>
      <c r="D65" s="118">
        <v>0.14000000000000001</v>
      </c>
      <c r="E65" s="104">
        <v>-2427.59</v>
      </c>
      <c r="F65" s="102">
        <v>0.2</v>
      </c>
      <c r="G65" s="118">
        <v>0.3</v>
      </c>
      <c r="H65" s="104">
        <v>51.93</v>
      </c>
      <c r="I65" s="104">
        <v>0.01</v>
      </c>
      <c r="J65" s="102">
        <v>0</v>
      </c>
      <c r="K65" s="118">
        <v>0</v>
      </c>
      <c r="L65" s="104"/>
      <c r="M65" s="102">
        <v>1</v>
      </c>
      <c r="N65" s="118">
        <v>0</v>
      </c>
      <c r="O65" s="104">
        <v>-100</v>
      </c>
      <c r="P65" s="104">
        <v>0</v>
      </c>
      <c r="Q65" s="102">
        <v>42</v>
      </c>
      <c r="R65" s="118">
        <v>712</v>
      </c>
      <c r="S65" s="104">
        <v>1595.24</v>
      </c>
      <c r="T65" s="102">
        <v>1748</v>
      </c>
      <c r="U65" s="118">
        <v>1287</v>
      </c>
      <c r="V65" s="104">
        <v>-26.37</v>
      </c>
      <c r="W65" s="104">
        <v>0.01</v>
      </c>
      <c r="X65" s="102">
        <v>2.64</v>
      </c>
      <c r="Y65" s="118">
        <v>112.8</v>
      </c>
      <c r="Z65" s="104">
        <v>4166.1400000000003</v>
      </c>
      <c r="AA65" s="102">
        <v>123.52</v>
      </c>
      <c r="AB65" s="118">
        <v>264.52</v>
      </c>
      <c r="AC65" s="104">
        <v>114.15</v>
      </c>
      <c r="AD65" s="104">
        <v>0.03</v>
      </c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  <c r="AP65" s="91"/>
      <c r="AQ65" s="91"/>
      <c r="AR65" s="91"/>
      <c r="AS65" s="91"/>
      <c r="AT65" s="91"/>
      <c r="AU65" s="91"/>
    </row>
    <row r="66" spans="1:47">
      <c r="A66" s="117"/>
      <c r="B66" s="105"/>
      <c r="C66" s="106"/>
      <c r="D66" s="118"/>
      <c r="E66" s="104"/>
      <c r="F66" s="106"/>
      <c r="G66" s="118"/>
      <c r="H66" s="104"/>
      <c r="I66" s="99"/>
      <c r="J66" s="106"/>
      <c r="K66" s="118"/>
      <c r="L66" s="104"/>
      <c r="M66" s="106"/>
      <c r="N66" s="118"/>
      <c r="O66" s="104"/>
      <c r="P66" s="104"/>
      <c r="Q66" s="106"/>
      <c r="R66" s="118"/>
      <c r="S66" s="104"/>
      <c r="T66" s="106"/>
      <c r="U66" s="118"/>
      <c r="V66" s="104"/>
      <c r="W66" s="104"/>
      <c r="X66" s="106"/>
      <c r="Y66" s="118"/>
      <c r="Z66" s="104"/>
      <c r="AA66" s="106"/>
      <c r="AB66" s="118"/>
      <c r="AC66" s="104"/>
      <c r="AD66" s="104"/>
      <c r="AE66" s="91"/>
      <c r="AF66" s="91"/>
      <c r="AG66" s="91"/>
      <c r="AH66" s="91"/>
      <c r="AI66" s="91"/>
      <c r="AJ66" s="91"/>
      <c r="AK66" s="91"/>
      <c r="AL66" s="91"/>
      <c r="AM66" s="91"/>
      <c r="AN66" s="91"/>
      <c r="AO66" s="91"/>
      <c r="AP66" s="91"/>
      <c r="AQ66" s="91"/>
      <c r="AR66" s="91"/>
      <c r="AS66" s="91"/>
      <c r="AT66" s="91"/>
      <c r="AU66" s="91"/>
    </row>
    <row r="67" spans="1:47">
      <c r="A67" s="115">
        <v>10</v>
      </c>
      <c r="B67" s="96" t="s">
        <v>202</v>
      </c>
      <c r="C67" s="97">
        <v>66.05</v>
      </c>
      <c r="D67" s="116"/>
      <c r="E67" s="99">
        <v>-100</v>
      </c>
      <c r="F67" s="97">
        <v>173.41</v>
      </c>
      <c r="G67" s="116"/>
      <c r="H67" s="99">
        <v>-100</v>
      </c>
      <c r="I67" s="99">
        <v>0</v>
      </c>
      <c r="J67" s="97">
        <v>9827</v>
      </c>
      <c r="K67" s="116"/>
      <c r="L67" s="99">
        <v>-100</v>
      </c>
      <c r="M67" s="97">
        <v>24274</v>
      </c>
      <c r="N67" s="116"/>
      <c r="O67" s="99">
        <v>-100</v>
      </c>
      <c r="P67" s="99">
        <v>0</v>
      </c>
      <c r="Q67" s="97">
        <v>10367</v>
      </c>
      <c r="R67" s="116"/>
      <c r="S67" s="99">
        <v>-100</v>
      </c>
      <c r="T67" s="97">
        <v>46225</v>
      </c>
      <c r="U67" s="116"/>
      <c r="V67" s="99">
        <v>-100</v>
      </c>
      <c r="W67" s="99">
        <v>0</v>
      </c>
      <c r="X67" s="97">
        <v>6260.38</v>
      </c>
      <c r="Y67" s="116">
        <v>0</v>
      </c>
      <c r="Z67" s="99">
        <v>-100</v>
      </c>
      <c r="AA67" s="97">
        <v>23137.53</v>
      </c>
      <c r="AB67" s="116"/>
      <c r="AC67" s="99">
        <v>-100</v>
      </c>
      <c r="AD67" s="99">
        <v>0</v>
      </c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</row>
    <row r="68" spans="1:47">
      <c r="A68" s="117"/>
      <c r="B68" s="101" t="s">
        <v>238</v>
      </c>
      <c r="C68" s="102">
        <v>8.64</v>
      </c>
      <c r="D68" s="118"/>
      <c r="E68" s="104">
        <v>-100</v>
      </c>
      <c r="F68" s="102">
        <v>20.65</v>
      </c>
      <c r="G68" s="118"/>
      <c r="H68" s="104">
        <v>-100</v>
      </c>
      <c r="I68" s="104">
        <v>0</v>
      </c>
      <c r="J68" s="102">
        <v>82</v>
      </c>
      <c r="K68" s="118"/>
      <c r="L68" s="104">
        <v>-100</v>
      </c>
      <c r="M68" s="102">
        <v>224</v>
      </c>
      <c r="N68" s="118"/>
      <c r="O68" s="104">
        <v>-100</v>
      </c>
      <c r="P68" s="104">
        <v>0</v>
      </c>
      <c r="Q68" s="102">
        <v>0</v>
      </c>
      <c r="R68" s="118"/>
      <c r="S68" s="104"/>
      <c r="T68" s="102">
        <v>0</v>
      </c>
      <c r="U68" s="118"/>
      <c r="V68" s="104"/>
      <c r="W68" s="104"/>
      <c r="X68" s="102">
        <v>0.79</v>
      </c>
      <c r="Y68" s="118"/>
      <c r="Z68" s="104">
        <v>-100</v>
      </c>
      <c r="AA68" s="102">
        <v>3.47</v>
      </c>
      <c r="AB68" s="118"/>
      <c r="AC68" s="104">
        <v>-100</v>
      </c>
      <c r="AD68" s="104">
        <v>0</v>
      </c>
      <c r="AE68" s="91"/>
      <c r="AF68" s="91"/>
      <c r="AG68" s="91"/>
      <c r="AH68" s="91"/>
      <c r="AI68" s="91"/>
      <c r="AJ68" s="91"/>
      <c r="AK68" s="91"/>
      <c r="AL68" s="91"/>
      <c r="AM68" s="91"/>
      <c r="AN68" s="91"/>
      <c r="AO68" s="91"/>
      <c r="AP68" s="91"/>
      <c r="AQ68" s="91"/>
      <c r="AR68" s="91"/>
      <c r="AS68" s="91"/>
      <c r="AT68" s="91"/>
      <c r="AU68" s="91"/>
    </row>
    <row r="69" spans="1:47">
      <c r="A69" s="117"/>
      <c r="B69" s="101" t="s">
        <v>240</v>
      </c>
      <c r="C69" s="102">
        <v>52.29</v>
      </c>
      <c r="D69" s="118"/>
      <c r="E69" s="104">
        <v>-100</v>
      </c>
      <c r="F69" s="102">
        <v>128.33000000000001</v>
      </c>
      <c r="G69" s="118"/>
      <c r="H69" s="104">
        <v>-100</v>
      </c>
      <c r="I69" s="104">
        <v>0</v>
      </c>
      <c r="J69" s="102">
        <v>9744</v>
      </c>
      <c r="K69" s="118"/>
      <c r="L69" s="104">
        <v>-100</v>
      </c>
      <c r="M69" s="102">
        <v>24040</v>
      </c>
      <c r="N69" s="118"/>
      <c r="O69" s="104">
        <v>-100</v>
      </c>
      <c r="P69" s="104">
        <v>0</v>
      </c>
      <c r="Q69" s="102">
        <v>0</v>
      </c>
      <c r="R69" s="118"/>
      <c r="S69" s="104"/>
      <c r="T69" s="102">
        <v>0</v>
      </c>
      <c r="U69" s="118"/>
      <c r="V69" s="104"/>
      <c r="W69" s="104"/>
      <c r="X69" s="102">
        <v>829.46</v>
      </c>
      <c r="Y69" s="118"/>
      <c r="Z69" s="104">
        <v>-100</v>
      </c>
      <c r="AA69" s="102">
        <v>2001.3</v>
      </c>
      <c r="AB69" s="118"/>
      <c r="AC69" s="104">
        <v>-100</v>
      </c>
      <c r="AD69" s="104">
        <v>0</v>
      </c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  <c r="AP69" s="91"/>
      <c r="AQ69" s="91"/>
      <c r="AR69" s="91"/>
      <c r="AS69" s="91"/>
      <c r="AT69" s="91"/>
      <c r="AU69" s="91"/>
    </row>
    <row r="70" spans="1:47">
      <c r="A70" s="117"/>
      <c r="B70" s="101" t="s">
        <v>241</v>
      </c>
      <c r="C70" s="102">
        <v>0.02</v>
      </c>
      <c r="D70" s="118"/>
      <c r="E70" s="104">
        <v>-100</v>
      </c>
      <c r="F70" s="102">
        <v>0.04</v>
      </c>
      <c r="G70" s="118"/>
      <c r="H70" s="104">
        <v>-100</v>
      </c>
      <c r="I70" s="104">
        <v>0</v>
      </c>
      <c r="J70" s="102">
        <v>0</v>
      </c>
      <c r="K70" s="118"/>
      <c r="L70" s="104"/>
      <c r="M70" s="102">
        <v>0</v>
      </c>
      <c r="N70" s="118"/>
      <c r="O70" s="104"/>
      <c r="P70" s="104">
        <v>0</v>
      </c>
      <c r="Q70" s="102">
        <v>23</v>
      </c>
      <c r="R70" s="118"/>
      <c r="S70" s="104">
        <v>-100</v>
      </c>
      <c r="T70" s="102">
        <v>69</v>
      </c>
      <c r="U70" s="118"/>
      <c r="V70" s="104">
        <v>-100</v>
      </c>
      <c r="W70" s="104">
        <v>0</v>
      </c>
      <c r="X70" s="102">
        <v>1.06</v>
      </c>
      <c r="Y70" s="118"/>
      <c r="Z70" s="104">
        <v>-100</v>
      </c>
      <c r="AA70" s="102">
        <v>3.38</v>
      </c>
      <c r="AB70" s="118"/>
      <c r="AC70" s="104">
        <v>-100</v>
      </c>
      <c r="AD70" s="104">
        <v>0</v>
      </c>
      <c r="AE70" s="91"/>
      <c r="AF70" s="91"/>
      <c r="AG70" s="91"/>
      <c r="AH70" s="91"/>
      <c r="AI70" s="91"/>
      <c r="AJ70" s="91"/>
      <c r="AK70" s="91"/>
      <c r="AL70" s="91"/>
      <c r="AM70" s="91"/>
      <c r="AN70" s="91"/>
      <c r="AO70" s="91"/>
      <c r="AP70" s="91"/>
      <c r="AQ70" s="91"/>
      <c r="AR70" s="91"/>
      <c r="AS70" s="91"/>
      <c r="AT70" s="91"/>
      <c r="AU70" s="91"/>
    </row>
    <row r="71" spans="1:47">
      <c r="A71" s="117"/>
      <c r="B71" s="101" t="s">
        <v>242</v>
      </c>
      <c r="C71" s="102">
        <v>0.71</v>
      </c>
      <c r="D71" s="118"/>
      <c r="E71" s="104">
        <v>-100</v>
      </c>
      <c r="F71" s="102">
        <v>2.92</v>
      </c>
      <c r="G71" s="118"/>
      <c r="H71" s="104">
        <v>-100</v>
      </c>
      <c r="I71" s="104">
        <v>0</v>
      </c>
      <c r="J71" s="102">
        <v>1</v>
      </c>
      <c r="K71" s="118"/>
      <c r="L71" s="104">
        <v>-100</v>
      </c>
      <c r="M71" s="102">
        <v>10</v>
      </c>
      <c r="N71" s="118"/>
      <c r="O71" s="104">
        <v>-100</v>
      </c>
      <c r="P71" s="104">
        <v>0</v>
      </c>
      <c r="Q71" s="102">
        <v>3177</v>
      </c>
      <c r="R71" s="118"/>
      <c r="S71" s="104">
        <v>-100</v>
      </c>
      <c r="T71" s="102">
        <v>7905</v>
      </c>
      <c r="U71" s="118"/>
      <c r="V71" s="104">
        <v>-100</v>
      </c>
      <c r="W71" s="104">
        <v>0</v>
      </c>
      <c r="X71" s="102">
        <v>464.17</v>
      </c>
      <c r="Y71" s="118"/>
      <c r="Z71" s="104">
        <v>-100</v>
      </c>
      <c r="AA71" s="102">
        <v>915.53</v>
      </c>
      <c r="AB71" s="118"/>
      <c r="AC71" s="104">
        <v>-100</v>
      </c>
      <c r="AD71" s="104">
        <v>0</v>
      </c>
      <c r="AE71" s="91"/>
      <c r="AF71" s="91"/>
      <c r="AG71" s="91"/>
      <c r="AH71" s="91"/>
      <c r="AI71" s="91"/>
      <c r="AJ71" s="91"/>
      <c r="AK71" s="91"/>
      <c r="AL71" s="91"/>
      <c r="AM71" s="91"/>
      <c r="AN71" s="91"/>
      <c r="AO71" s="91"/>
      <c r="AP71" s="91"/>
      <c r="AQ71" s="91"/>
      <c r="AR71" s="91"/>
      <c r="AS71" s="91"/>
      <c r="AT71" s="91"/>
      <c r="AU71" s="91"/>
    </row>
    <row r="72" spans="1:47">
      <c r="A72" s="117"/>
      <c r="B72" s="101" t="s">
        <v>243</v>
      </c>
      <c r="C72" s="102">
        <v>4.4000000000000004</v>
      </c>
      <c r="D72" s="118"/>
      <c r="E72" s="104">
        <v>-100</v>
      </c>
      <c r="F72" s="102">
        <v>21.47</v>
      </c>
      <c r="G72" s="118"/>
      <c r="H72" s="104">
        <v>-100</v>
      </c>
      <c r="I72" s="104">
        <v>0</v>
      </c>
      <c r="J72" s="102">
        <v>0</v>
      </c>
      <c r="K72" s="118"/>
      <c r="L72" s="104"/>
      <c r="M72" s="102">
        <v>0</v>
      </c>
      <c r="N72" s="118"/>
      <c r="O72" s="104"/>
      <c r="P72" s="104">
        <v>0</v>
      </c>
      <c r="Q72" s="102">
        <v>7167</v>
      </c>
      <c r="R72" s="118"/>
      <c r="S72" s="104">
        <v>-100</v>
      </c>
      <c r="T72" s="102">
        <v>38251</v>
      </c>
      <c r="U72" s="118"/>
      <c r="V72" s="104">
        <v>-100</v>
      </c>
      <c r="W72" s="104">
        <v>0</v>
      </c>
      <c r="X72" s="102">
        <v>4964.8900000000003</v>
      </c>
      <c r="Y72" s="118"/>
      <c r="Z72" s="104">
        <v>-100</v>
      </c>
      <c r="AA72" s="102">
        <v>20213.86</v>
      </c>
      <c r="AB72" s="118"/>
      <c r="AC72" s="104">
        <v>-100</v>
      </c>
      <c r="AD72" s="104">
        <v>0</v>
      </c>
      <c r="AE72" s="91"/>
      <c r="AF72" s="91"/>
      <c r="AG72" s="91"/>
      <c r="AH72" s="91"/>
      <c r="AI72" s="91"/>
      <c r="AJ72" s="91"/>
      <c r="AK72" s="91"/>
      <c r="AL72" s="91"/>
      <c r="AM72" s="91"/>
      <c r="AN72" s="91"/>
      <c r="AO72" s="91"/>
      <c r="AP72" s="91"/>
      <c r="AQ72" s="91"/>
      <c r="AR72" s="91"/>
      <c r="AS72" s="91"/>
      <c r="AT72" s="91"/>
      <c r="AU72" s="91"/>
    </row>
    <row r="73" spans="1:47">
      <c r="A73" s="117"/>
      <c r="B73" s="105"/>
      <c r="C73" s="106"/>
      <c r="D73" s="118"/>
      <c r="E73" s="104"/>
      <c r="F73" s="106"/>
      <c r="G73" s="118"/>
      <c r="H73" s="104"/>
      <c r="I73" s="99"/>
      <c r="J73" s="106"/>
      <c r="K73" s="118"/>
      <c r="L73" s="104"/>
      <c r="M73" s="106"/>
      <c r="N73" s="118"/>
      <c r="O73" s="104"/>
      <c r="P73" s="104"/>
      <c r="Q73" s="106"/>
      <c r="R73" s="118"/>
      <c r="S73" s="104"/>
      <c r="T73" s="106"/>
      <c r="U73" s="118"/>
      <c r="V73" s="104"/>
      <c r="W73" s="104"/>
      <c r="X73" s="106"/>
      <c r="Y73" s="118"/>
      <c r="Z73" s="104"/>
      <c r="AA73" s="106"/>
      <c r="AB73" s="118"/>
      <c r="AC73" s="104"/>
      <c r="AD73" s="104"/>
      <c r="AE73" s="91"/>
      <c r="AF73" s="91"/>
      <c r="AG73" s="91"/>
      <c r="AH73" s="91"/>
      <c r="AI73" s="91"/>
      <c r="AJ73" s="91"/>
      <c r="AK73" s="91"/>
      <c r="AL73" s="91"/>
      <c r="AM73" s="91"/>
      <c r="AN73" s="91"/>
      <c r="AO73" s="91"/>
      <c r="AP73" s="91"/>
      <c r="AQ73" s="91"/>
      <c r="AR73" s="91"/>
      <c r="AS73" s="91"/>
      <c r="AT73" s="91"/>
      <c r="AU73" s="91"/>
    </row>
    <row r="74" spans="1:47">
      <c r="A74" s="115">
        <v>11</v>
      </c>
      <c r="B74" s="96" t="s">
        <v>196</v>
      </c>
      <c r="C74" s="97">
        <v>29.65</v>
      </c>
      <c r="D74" s="116">
        <v>27.24</v>
      </c>
      <c r="E74" s="99">
        <v>-8.1300000000000008</v>
      </c>
      <c r="F74" s="97">
        <v>163.91</v>
      </c>
      <c r="G74" s="116">
        <v>74.55</v>
      </c>
      <c r="H74" s="99">
        <v>-54.52</v>
      </c>
      <c r="I74" s="99">
        <v>0.1</v>
      </c>
      <c r="J74" s="97">
        <v>3249</v>
      </c>
      <c r="K74" s="116">
        <v>2750</v>
      </c>
      <c r="L74" s="99">
        <v>-15.36</v>
      </c>
      <c r="M74" s="97">
        <v>7072</v>
      </c>
      <c r="N74" s="116">
        <v>6090</v>
      </c>
      <c r="O74" s="99">
        <v>-13.89</v>
      </c>
      <c r="P74" s="99">
        <v>0.13</v>
      </c>
      <c r="Q74" s="97">
        <v>9380</v>
      </c>
      <c r="R74" s="116">
        <v>4613</v>
      </c>
      <c r="S74" s="99">
        <v>-50.82</v>
      </c>
      <c r="T74" s="97">
        <v>38121</v>
      </c>
      <c r="U74" s="116">
        <v>17078</v>
      </c>
      <c r="V74" s="99">
        <v>-55.2</v>
      </c>
      <c r="W74" s="99">
        <v>0.02</v>
      </c>
      <c r="X74" s="97">
        <v>1616.04</v>
      </c>
      <c r="Y74" s="116">
        <v>2275.71</v>
      </c>
      <c r="Z74" s="99">
        <v>40.82</v>
      </c>
      <c r="AA74" s="97">
        <v>5294.34</v>
      </c>
      <c r="AB74" s="116">
        <v>6609.02</v>
      </c>
      <c r="AC74" s="99">
        <v>24.83</v>
      </c>
      <c r="AD74" s="99">
        <v>0.33</v>
      </c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4"/>
      <c r="AT74" s="94"/>
      <c r="AU74" s="94"/>
    </row>
    <row r="75" spans="1:47">
      <c r="A75" s="117"/>
      <c r="B75" s="101" t="s">
        <v>238</v>
      </c>
      <c r="C75" s="102">
        <v>0.67</v>
      </c>
      <c r="D75" s="118">
        <v>0.2</v>
      </c>
      <c r="E75" s="104">
        <v>-70.23</v>
      </c>
      <c r="F75" s="102">
        <v>1.42</v>
      </c>
      <c r="G75" s="118">
        <v>1.24</v>
      </c>
      <c r="H75" s="104">
        <v>-12.14</v>
      </c>
      <c r="I75" s="104">
        <v>0.01</v>
      </c>
      <c r="J75" s="102">
        <v>18</v>
      </c>
      <c r="K75" s="118">
        <v>7</v>
      </c>
      <c r="L75" s="104">
        <v>-61.11</v>
      </c>
      <c r="M75" s="102">
        <v>42</v>
      </c>
      <c r="N75" s="118">
        <v>36</v>
      </c>
      <c r="O75" s="104">
        <v>-14.29</v>
      </c>
      <c r="P75" s="104">
        <v>0.02</v>
      </c>
      <c r="Q75" s="102">
        <v>0</v>
      </c>
      <c r="R75" s="118"/>
      <c r="S75" s="104"/>
      <c r="T75" s="102">
        <v>0</v>
      </c>
      <c r="U75" s="118"/>
      <c r="V75" s="104"/>
      <c r="W75" s="104"/>
      <c r="X75" s="102">
        <v>0.21</v>
      </c>
      <c r="Y75" s="118">
        <v>0.14000000000000001</v>
      </c>
      <c r="Z75" s="104">
        <v>-33.26</v>
      </c>
      <c r="AA75" s="102">
        <v>0.61</v>
      </c>
      <c r="AB75" s="118">
        <v>0.83</v>
      </c>
      <c r="AC75" s="104">
        <v>35.69</v>
      </c>
      <c r="AD75" s="104">
        <v>0.01</v>
      </c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91"/>
      <c r="AS75" s="91"/>
      <c r="AT75" s="91"/>
      <c r="AU75" s="91"/>
    </row>
    <row r="76" spans="1:47">
      <c r="A76" s="117"/>
      <c r="B76" s="101" t="s">
        <v>240</v>
      </c>
      <c r="C76" s="102">
        <v>21.4</v>
      </c>
      <c r="D76" s="118">
        <v>18.53</v>
      </c>
      <c r="E76" s="104">
        <v>-13.38</v>
      </c>
      <c r="F76" s="102">
        <v>49.62</v>
      </c>
      <c r="G76" s="118">
        <v>40.200000000000003</v>
      </c>
      <c r="H76" s="104">
        <v>-18.989999999999998</v>
      </c>
      <c r="I76" s="104">
        <v>0.24</v>
      </c>
      <c r="J76" s="102">
        <v>3229</v>
      </c>
      <c r="K76" s="118">
        <v>2740</v>
      </c>
      <c r="L76" s="104">
        <v>-15.14</v>
      </c>
      <c r="M76" s="102">
        <v>7027</v>
      </c>
      <c r="N76" s="118">
        <v>6045</v>
      </c>
      <c r="O76" s="104">
        <v>-13.97</v>
      </c>
      <c r="P76" s="104">
        <v>0.13</v>
      </c>
      <c r="Q76" s="102">
        <v>0</v>
      </c>
      <c r="R76" s="118"/>
      <c r="S76" s="104"/>
      <c r="T76" s="102">
        <v>0</v>
      </c>
      <c r="U76" s="118"/>
      <c r="V76" s="104"/>
      <c r="W76" s="104"/>
      <c r="X76" s="102">
        <v>208.76</v>
      </c>
      <c r="Y76" s="118">
        <v>244.28</v>
      </c>
      <c r="Z76" s="104">
        <v>17.010000000000002</v>
      </c>
      <c r="AA76" s="102">
        <v>481.87</v>
      </c>
      <c r="AB76" s="118">
        <v>555.49</v>
      </c>
      <c r="AC76" s="104">
        <v>15.28</v>
      </c>
      <c r="AD76" s="104">
        <v>0.12</v>
      </c>
      <c r="AE76" s="91"/>
      <c r="AF76" s="91"/>
      <c r="AG76" s="91"/>
      <c r="AH76" s="91"/>
      <c r="AI76" s="91"/>
      <c r="AJ76" s="91"/>
      <c r="AK76" s="91"/>
      <c r="AL76" s="91"/>
      <c r="AM76" s="91"/>
      <c r="AN76" s="91"/>
      <c r="AO76" s="91"/>
      <c r="AP76" s="91"/>
      <c r="AQ76" s="91"/>
      <c r="AR76" s="91"/>
      <c r="AS76" s="91"/>
      <c r="AT76" s="91"/>
      <c r="AU76" s="91"/>
    </row>
    <row r="77" spans="1:47">
      <c r="A77" s="117"/>
      <c r="B77" s="101" t="s">
        <v>241</v>
      </c>
      <c r="C77" s="102">
        <v>1.41</v>
      </c>
      <c r="D77" s="118">
        <v>0.61</v>
      </c>
      <c r="E77" s="104">
        <v>-56.62</v>
      </c>
      <c r="F77" s="102">
        <v>2.4500000000000002</v>
      </c>
      <c r="G77" s="118">
        <v>1.78</v>
      </c>
      <c r="H77" s="104">
        <v>-27.27</v>
      </c>
      <c r="I77" s="104">
        <v>0</v>
      </c>
      <c r="J77" s="102">
        <v>0</v>
      </c>
      <c r="K77" s="118">
        <v>0</v>
      </c>
      <c r="L77" s="104"/>
      <c r="M77" s="102">
        <v>0</v>
      </c>
      <c r="N77" s="118">
        <v>0</v>
      </c>
      <c r="O77" s="104"/>
      <c r="P77" s="104">
        <v>0</v>
      </c>
      <c r="Q77" s="102">
        <v>423</v>
      </c>
      <c r="R77" s="118">
        <v>136</v>
      </c>
      <c r="S77" s="104">
        <v>-67.849999999999994</v>
      </c>
      <c r="T77" s="102">
        <v>834</v>
      </c>
      <c r="U77" s="118">
        <v>436</v>
      </c>
      <c r="V77" s="104">
        <v>-47.72</v>
      </c>
      <c r="W77" s="104">
        <v>0</v>
      </c>
      <c r="X77" s="102">
        <v>56.4</v>
      </c>
      <c r="Y77" s="118">
        <v>23.22</v>
      </c>
      <c r="Z77" s="104">
        <v>-58.83</v>
      </c>
      <c r="AA77" s="102">
        <v>104.52</v>
      </c>
      <c r="AB77" s="118">
        <v>69.19</v>
      </c>
      <c r="AC77" s="104">
        <v>-33.799999999999997</v>
      </c>
      <c r="AD77" s="104">
        <v>0.01</v>
      </c>
      <c r="AE77" s="91"/>
      <c r="AF77" s="91"/>
      <c r="AG77" s="91"/>
      <c r="AH77" s="91"/>
      <c r="AI77" s="91"/>
      <c r="AJ77" s="91"/>
      <c r="AK77" s="91"/>
      <c r="AL77" s="91"/>
      <c r="AM77" s="91"/>
      <c r="AN77" s="91"/>
      <c r="AO77" s="91"/>
      <c r="AP77" s="91"/>
      <c r="AQ77" s="91"/>
      <c r="AR77" s="91"/>
      <c r="AS77" s="91"/>
      <c r="AT77" s="91"/>
      <c r="AU77" s="91"/>
    </row>
    <row r="78" spans="1:47">
      <c r="A78" s="117"/>
      <c r="B78" s="101" t="s">
        <v>242</v>
      </c>
      <c r="C78" s="102">
        <v>0</v>
      </c>
      <c r="D78" s="118">
        <v>0</v>
      </c>
      <c r="E78" s="104"/>
      <c r="F78" s="102">
        <v>0</v>
      </c>
      <c r="G78" s="118">
        <v>0</v>
      </c>
      <c r="H78" s="104"/>
      <c r="I78" s="104">
        <v>0</v>
      </c>
      <c r="J78" s="102">
        <v>0</v>
      </c>
      <c r="K78" s="118">
        <v>0</v>
      </c>
      <c r="L78" s="104"/>
      <c r="M78" s="102">
        <v>0</v>
      </c>
      <c r="N78" s="118">
        <v>0</v>
      </c>
      <c r="O78" s="104"/>
      <c r="P78" s="104">
        <v>0</v>
      </c>
      <c r="Q78" s="102">
        <v>0</v>
      </c>
      <c r="R78" s="118">
        <v>0</v>
      </c>
      <c r="S78" s="104"/>
      <c r="T78" s="102">
        <v>0</v>
      </c>
      <c r="U78" s="118">
        <v>0</v>
      </c>
      <c r="V78" s="104"/>
      <c r="W78" s="104">
        <v>0</v>
      </c>
      <c r="X78" s="102">
        <v>0</v>
      </c>
      <c r="Y78" s="118">
        <v>0</v>
      </c>
      <c r="Z78" s="104"/>
      <c r="AA78" s="102">
        <v>0</v>
      </c>
      <c r="AB78" s="118">
        <v>0</v>
      </c>
      <c r="AC78" s="104"/>
      <c r="AD78" s="104">
        <v>0</v>
      </c>
      <c r="AE78" s="91"/>
      <c r="AF78" s="91"/>
      <c r="AG78" s="91"/>
      <c r="AH78" s="91"/>
      <c r="AI78" s="91"/>
      <c r="AJ78" s="91"/>
      <c r="AK78" s="91"/>
      <c r="AL78" s="91"/>
      <c r="AM78" s="91"/>
      <c r="AN78" s="91"/>
      <c r="AO78" s="91"/>
      <c r="AP78" s="91"/>
      <c r="AQ78" s="91"/>
      <c r="AR78" s="91"/>
      <c r="AS78" s="91"/>
      <c r="AT78" s="91"/>
      <c r="AU78" s="91"/>
    </row>
    <row r="79" spans="1:47">
      <c r="A79" s="117"/>
      <c r="B79" s="101" t="s">
        <v>243</v>
      </c>
      <c r="C79" s="102">
        <v>6.17</v>
      </c>
      <c r="D79" s="118">
        <v>7.9</v>
      </c>
      <c r="E79" s="104">
        <v>27.96</v>
      </c>
      <c r="F79" s="102">
        <v>110.42</v>
      </c>
      <c r="G79" s="118">
        <v>31.33</v>
      </c>
      <c r="H79" s="104">
        <v>-71.63</v>
      </c>
      <c r="I79" s="104">
        <v>1.29</v>
      </c>
      <c r="J79" s="102">
        <v>2</v>
      </c>
      <c r="K79" s="118">
        <v>3</v>
      </c>
      <c r="L79" s="104">
        <v>50</v>
      </c>
      <c r="M79" s="102">
        <v>3</v>
      </c>
      <c r="N79" s="118">
        <v>9</v>
      </c>
      <c r="O79" s="104">
        <v>200</v>
      </c>
      <c r="P79" s="104">
        <v>0.13</v>
      </c>
      <c r="Q79" s="102">
        <v>8957</v>
      </c>
      <c r="R79" s="118">
        <v>4477</v>
      </c>
      <c r="S79" s="104">
        <v>-50.02</v>
      </c>
      <c r="T79" s="102">
        <v>37287</v>
      </c>
      <c r="U79" s="118">
        <v>16642</v>
      </c>
      <c r="V79" s="104">
        <v>-55.37</v>
      </c>
      <c r="W79" s="104">
        <v>7.0000000000000007E-2</v>
      </c>
      <c r="X79" s="102">
        <v>1350.67</v>
      </c>
      <c r="Y79" s="118">
        <v>2008.07</v>
      </c>
      <c r="Z79" s="104">
        <v>48.67</v>
      </c>
      <c r="AA79" s="102">
        <v>4707.33</v>
      </c>
      <c r="AB79" s="118">
        <v>5983.51</v>
      </c>
      <c r="AC79" s="104">
        <v>27.11</v>
      </c>
      <c r="AD79" s="104">
        <v>0.61</v>
      </c>
      <c r="AE79" s="91"/>
      <c r="AF79" s="91"/>
      <c r="AG79" s="91"/>
      <c r="AH79" s="91"/>
      <c r="AI79" s="91"/>
      <c r="AJ79" s="91"/>
      <c r="AK79" s="91"/>
      <c r="AL79" s="91"/>
      <c r="AM79" s="91"/>
      <c r="AN79" s="91"/>
      <c r="AO79" s="91"/>
      <c r="AP79" s="91"/>
      <c r="AQ79" s="91"/>
      <c r="AR79" s="91"/>
      <c r="AS79" s="91"/>
      <c r="AT79" s="91"/>
      <c r="AU79" s="91"/>
    </row>
    <row r="80" spans="1:47">
      <c r="A80" s="117"/>
      <c r="B80" s="105"/>
      <c r="C80" s="106"/>
      <c r="D80" s="118"/>
      <c r="E80" s="104"/>
      <c r="F80" s="106"/>
      <c r="G80" s="118"/>
      <c r="H80" s="104"/>
      <c r="I80" s="99"/>
      <c r="J80" s="106"/>
      <c r="K80" s="118"/>
      <c r="L80" s="104"/>
      <c r="M80" s="106"/>
      <c r="N80" s="118"/>
      <c r="O80" s="104"/>
      <c r="P80" s="104"/>
      <c r="Q80" s="106"/>
      <c r="R80" s="118"/>
      <c r="S80" s="104"/>
      <c r="T80" s="106"/>
      <c r="U80" s="118"/>
      <c r="V80" s="104"/>
      <c r="W80" s="104"/>
      <c r="X80" s="106"/>
      <c r="Y80" s="118"/>
      <c r="Z80" s="104"/>
      <c r="AA80" s="106"/>
      <c r="AB80" s="118"/>
      <c r="AC80" s="104"/>
      <c r="AD80" s="104"/>
      <c r="AE80" s="91"/>
      <c r="AF80" s="91"/>
      <c r="AG80" s="91"/>
      <c r="AH80" s="91"/>
      <c r="AI80" s="91"/>
      <c r="AJ80" s="91"/>
      <c r="AK80" s="91"/>
      <c r="AL80" s="91"/>
      <c r="AM80" s="91"/>
      <c r="AN80" s="91"/>
      <c r="AO80" s="91"/>
      <c r="AP80" s="91"/>
      <c r="AQ80" s="91"/>
      <c r="AR80" s="91"/>
      <c r="AS80" s="91"/>
      <c r="AT80" s="91"/>
      <c r="AU80" s="91"/>
    </row>
    <row r="81" spans="1:47">
      <c r="A81" s="115">
        <v>12</v>
      </c>
      <c r="B81" s="96" t="s">
        <v>200</v>
      </c>
      <c r="C81" s="97">
        <v>0</v>
      </c>
      <c r="D81" s="116">
        <v>0.02</v>
      </c>
      <c r="E81" s="104"/>
      <c r="F81" s="97">
        <v>0</v>
      </c>
      <c r="G81" s="116">
        <v>0.02</v>
      </c>
      <c r="H81" s="104"/>
      <c r="I81" s="99">
        <v>0</v>
      </c>
      <c r="J81" s="97">
        <v>0</v>
      </c>
      <c r="K81" s="116">
        <v>1</v>
      </c>
      <c r="L81" s="104"/>
      <c r="M81" s="97">
        <v>0</v>
      </c>
      <c r="N81" s="116">
        <v>1</v>
      </c>
      <c r="O81" s="104"/>
      <c r="P81" s="99">
        <v>0</v>
      </c>
      <c r="Q81" s="97">
        <v>0</v>
      </c>
      <c r="R81" s="116">
        <v>6</v>
      </c>
      <c r="S81" s="104"/>
      <c r="T81" s="97">
        <v>0</v>
      </c>
      <c r="U81" s="116">
        <v>6</v>
      </c>
      <c r="V81" s="104"/>
      <c r="W81" s="99">
        <v>0</v>
      </c>
      <c r="X81" s="97">
        <v>0</v>
      </c>
      <c r="Y81" s="116">
        <v>6.02</v>
      </c>
      <c r="Z81" s="104"/>
      <c r="AA81" s="97">
        <v>0</v>
      </c>
      <c r="AB81" s="116">
        <v>6.02</v>
      </c>
      <c r="AC81" s="104"/>
      <c r="AD81" s="99">
        <v>0</v>
      </c>
      <c r="AE81" s="91"/>
      <c r="AF81" s="121"/>
      <c r="AG81" s="122"/>
      <c r="AH81" s="91"/>
      <c r="AI81" s="91"/>
      <c r="AJ81" s="91"/>
      <c r="AK81" s="91"/>
      <c r="AL81" s="91"/>
      <c r="AM81" s="91"/>
      <c r="AN81" s="91"/>
      <c r="AO81" s="91"/>
      <c r="AP81" s="91"/>
      <c r="AQ81" s="91"/>
      <c r="AR81" s="91"/>
      <c r="AS81" s="91"/>
      <c r="AT81" s="91"/>
      <c r="AU81" s="91"/>
    </row>
    <row r="82" spans="1:47">
      <c r="A82" s="115"/>
      <c r="B82" s="101" t="s">
        <v>238</v>
      </c>
      <c r="C82" s="97">
        <v>0</v>
      </c>
      <c r="D82" s="118">
        <v>0</v>
      </c>
      <c r="E82" s="104"/>
      <c r="F82" s="97">
        <v>0</v>
      </c>
      <c r="G82" s="118">
        <v>0</v>
      </c>
      <c r="H82" s="104"/>
      <c r="I82" s="104">
        <v>0</v>
      </c>
      <c r="J82" s="97">
        <v>0</v>
      </c>
      <c r="K82" s="118">
        <v>0</v>
      </c>
      <c r="L82" s="104"/>
      <c r="M82" s="97">
        <v>0</v>
      </c>
      <c r="N82" s="118">
        <v>0</v>
      </c>
      <c r="O82" s="104"/>
      <c r="P82" s="104">
        <v>0</v>
      </c>
      <c r="Q82" s="97">
        <v>0</v>
      </c>
      <c r="R82" s="118"/>
      <c r="S82" s="104"/>
      <c r="T82" s="97">
        <v>0</v>
      </c>
      <c r="U82" s="118"/>
      <c r="V82" s="104"/>
      <c r="W82" s="104"/>
      <c r="X82" s="97">
        <v>0</v>
      </c>
      <c r="Y82" s="118">
        <v>0</v>
      </c>
      <c r="Z82" s="104"/>
      <c r="AA82" s="97">
        <v>0</v>
      </c>
      <c r="AB82" s="118">
        <v>0</v>
      </c>
      <c r="AC82" s="104"/>
      <c r="AD82" s="104">
        <v>0</v>
      </c>
      <c r="AE82" s="91"/>
      <c r="AF82" s="121"/>
      <c r="AG82" s="122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1"/>
    </row>
    <row r="83" spans="1:47">
      <c r="A83" s="115"/>
      <c r="B83" s="101" t="s">
        <v>240</v>
      </c>
      <c r="C83" s="97">
        <v>0</v>
      </c>
      <c r="D83" s="118">
        <v>0</v>
      </c>
      <c r="E83" s="104"/>
      <c r="F83" s="97">
        <v>0</v>
      </c>
      <c r="G83" s="118">
        <v>0</v>
      </c>
      <c r="H83" s="104"/>
      <c r="I83" s="104">
        <v>0</v>
      </c>
      <c r="J83" s="97">
        <v>0</v>
      </c>
      <c r="K83" s="118">
        <v>0</v>
      </c>
      <c r="L83" s="104"/>
      <c r="M83" s="97">
        <v>0</v>
      </c>
      <c r="N83" s="118">
        <v>0</v>
      </c>
      <c r="O83" s="104"/>
      <c r="P83" s="104">
        <v>0</v>
      </c>
      <c r="Q83" s="97">
        <v>0</v>
      </c>
      <c r="R83" s="118"/>
      <c r="S83" s="104"/>
      <c r="T83" s="97">
        <v>0</v>
      </c>
      <c r="U83" s="118"/>
      <c r="V83" s="104"/>
      <c r="W83" s="104"/>
      <c r="X83" s="97">
        <v>0</v>
      </c>
      <c r="Y83" s="118">
        <v>0</v>
      </c>
      <c r="Z83" s="104"/>
      <c r="AA83" s="97">
        <v>0</v>
      </c>
      <c r="AB83" s="118">
        <v>0</v>
      </c>
      <c r="AC83" s="104"/>
      <c r="AD83" s="104">
        <v>0</v>
      </c>
      <c r="AE83" s="91"/>
      <c r="AF83" s="121"/>
      <c r="AG83" s="122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1"/>
    </row>
    <row r="84" spans="1:47">
      <c r="A84" s="115"/>
      <c r="B84" s="101" t="s">
        <v>241</v>
      </c>
      <c r="C84" s="97">
        <v>0</v>
      </c>
      <c r="D84" s="118">
        <v>0</v>
      </c>
      <c r="E84" s="104"/>
      <c r="F84" s="97">
        <v>0</v>
      </c>
      <c r="G84" s="118">
        <v>0</v>
      </c>
      <c r="H84" s="104"/>
      <c r="I84" s="104">
        <v>0</v>
      </c>
      <c r="J84" s="97">
        <v>0</v>
      </c>
      <c r="K84" s="118">
        <v>0</v>
      </c>
      <c r="L84" s="104"/>
      <c r="M84" s="97">
        <v>0</v>
      </c>
      <c r="N84" s="118">
        <v>0</v>
      </c>
      <c r="O84" s="104"/>
      <c r="P84" s="104">
        <v>0</v>
      </c>
      <c r="Q84" s="97">
        <v>0</v>
      </c>
      <c r="R84" s="118">
        <v>0</v>
      </c>
      <c r="S84" s="104"/>
      <c r="T84" s="97">
        <v>0</v>
      </c>
      <c r="U84" s="118">
        <v>0</v>
      </c>
      <c r="V84" s="104"/>
      <c r="W84" s="104">
        <v>0</v>
      </c>
      <c r="X84" s="97">
        <v>0</v>
      </c>
      <c r="Y84" s="118">
        <v>0</v>
      </c>
      <c r="Z84" s="104"/>
      <c r="AA84" s="97">
        <v>0</v>
      </c>
      <c r="AB84" s="118">
        <v>0</v>
      </c>
      <c r="AC84" s="104"/>
      <c r="AD84" s="104">
        <v>0</v>
      </c>
      <c r="AE84" s="91"/>
      <c r="AF84" s="121"/>
      <c r="AG84" s="122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</row>
    <row r="85" spans="1:47">
      <c r="A85" s="115"/>
      <c r="B85" s="101" t="s">
        <v>242</v>
      </c>
      <c r="C85" s="97">
        <v>0</v>
      </c>
      <c r="D85" s="118">
        <v>0</v>
      </c>
      <c r="E85" s="104"/>
      <c r="F85" s="97">
        <v>0</v>
      </c>
      <c r="G85" s="118">
        <v>0</v>
      </c>
      <c r="H85" s="104"/>
      <c r="I85" s="104">
        <v>0</v>
      </c>
      <c r="J85" s="97">
        <v>0</v>
      </c>
      <c r="K85" s="118">
        <v>0</v>
      </c>
      <c r="L85" s="104"/>
      <c r="M85" s="97">
        <v>0</v>
      </c>
      <c r="N85" s="118">
        <v>0</v>
      </c>
      <c r="O85" s="104"/>
      <c r="P85" s="104">
        <v>0</v>
      </c>
      <c r="Q85" s="97">
        <v>0</v>
      </c>
      <c r="R85" s="118">
        <v>0</v>
      </c>
      <c r="S85" s="104"/>
      <c r="T85" s="97">
        <v>0</v>
      </c>
      <c r="U85" s="118">
        <v>0</v>
      </c>
      <c r="V85" s="104"/>
      <c r="W85" s="104">
        <v>0</v>
      </c>
      <c r="X85" s="97">
        <v>0</v>
      </c>
      <c r="Y85" s="118">
        <v>0</v>
      </c>
      <c r="Z85" s="104"/>
      <c r="AA85" s="97">
        <v>0</v>
      </c>
      <c r="AB85" s="118">
        <v>0</v>
      </c>
      <c r="AC85" s="104"/>
      <c r="AD85" s="104">
        <v>0</v>
      </c>
      <c r="AE85" s="91"/>
      <c r="AF85" s="121"/>
      <c r="AG85" s="122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</row>
    <row r="86" spans="1:47">
      <c r="A86" s="115"/>
      <c r="B86" s="101" t="s">
        <v>243</v>
      </c>
      <c r="C86" s="97">
        <v>0</v>
      </c>
      <c r="D86" s="118">
        <v>0.02</v>
      </c>
      <c r="E86" s="104"/>
      <c r="F86" s="97">
        <v>0</v>
      </c>
      <c r="G86" s="118">
        <v>0.02</v>
      </c>
      <c r="H86" s="104"/>
      <c r="I86" s="104">
        <v>0</v>
      </c>
      <c r="J86" s="97">
        <v>0</v>
      </c>
      <c r="K86" s="118">
        <v>1</v>
      </c>
      <c r="L86" s="104"/>
      <c r="M86" s="97">
        <v>0</v>
      </c>
      <c r="N86" s="118">
        <v>1</v>
      </c>
      <c r="O86" s="104"/>
      <c r="P86" s="104">
        <v>0.01</v>
      </c>
      <c r="Q86" s="97">
        <v>0</v>
      </c>
      <c r="R86" s="118">
        <v>6</v>
      </c>
      <c r="S86" s="104"/>
      <c r="T86" s="97">
        <v>0</v>
      </c>
      <c r="U86" s="118">
        <v>6</v>
      </c>
      <c r="V86" s="104"/>
      <c r="W86" s="104">
        <v>0</v>
      </c>
      <c r="X86" s="97">
        <v>0</v>
      </c>
      <c r="Y86" s="118">
        <v>6.02</v>
      </c>
      <c r="Z86" s="104"/>
      <c r="AA86" s="97">
        <v>0</v>
      </c>
      <c r="AB86" s="118">
        <v>6.02</v>
      </c>
      <c r="AC86" s="104"/>
      <c r="AD86" s="104">
        <v>0</v>
      </c>
      <c r="AE86" s="91"/>
      <c r="AF86" s="121"/>
      <c r="AG86" s="122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91"/>
      <c r="AU86" s="91"/>
    </row>
    <row r="87" spans="1:47">
      <c r="A87" s="115"/>
      <c r="B87" s="105"/>
      <c r="C87" s="106"/>
      <c r="D87" s="118"/>
      <c r="E87" s="104"/>
      <c r="F87" s="106"/>
      <c r="G87" s="118"/>
      <c r="H87" s="104"/>
      <c r="I87" s="104"/>
      <c r="J87" s="106"/>
      <c r="K87" s="118"/>
      <c r="L87" s="104"/>
      <c r="M87" s="106"/>
      <c r="N87" s="118"/>
      <c r="O87" s="104"/>
      <c r="P87" s="104"/>
      <c r="Q87" s="106"/>
      <c r="R87" s="118"/>
      <c r="S87" s="104"/>
      <c r="T87" s="106"/>
      <c r="U87" s="118"/>
      <c r="V87" s="104"/>
      <c r="W87" s="104"/>
      <c r="X87" s="106"/>
      <c r="Y87" s="118"/>
      <c r="Z87" s="104"/>
      <c r="AA87" s="106"/>
      <c r="AB87" s="118"/>
      <c r="AC87" s="104"/>
      <c r="AD87" s="104"/>
      <c r="AE87" s="91"/>
      <c r="AF87" s="121"/>
      <c r="AG87" s="122"/>
      <c r="AH87" s="91"/>
      <c r="AI87" s="91"/>
      <c r="AJ87" s="91"/>
      <c r="AK87" s="91"/>
      <c r="AL87" s="91"/>
      <c r="AM87" s="91"/>
      <c r="AN87" s="91"/>
      <c r="AO87" s="91"/>
      <c r="AP87" s="91"/>
      <c r="AQ87" s="91"/>
      <c r="AR87" s="91"/>
      <c r="AS87" s="91"/>
      <c r="AT87" s="91"/>
      <c r="AU87" s="91"/>
    </row>
    <row r="88" spans="1:47">
      <c r="A88" s="115">
        <v>13</v>
      </c>
      <c r="B88" s="96" t="s">
        <v>179</v>
      </c>
      <c r="C88" s="97">
        <v>1875.01</v>
      </c>
      <c r="D88" s="116">
        <v>2487.63</v>
      </c>
      <c r="E88" s="99">
        <v>32.67</v>
      </c>
      <c r="F88" s="97">
        <v>4851.18</v>
      </c>
      <c r="G88" s="116">
        <v>5990.1</v>
      </c>
      <c r="H88" s="99">
        <v>23.48</v>
      </c>
      <c r="I88" s="99">
        <v>8.2100000000000009</v>
      </c>
      <c r="J88" s="97">
        <v>65015</v>
      </c>
      <c r="K88" s="116">
        <v>83441</v>
      </c>
      <c r="L88" s="99">
        <v>28.34</v>
      </c>
      <c r="M88" s="97">
        <v>166412</v>
      </c>
      <c r="N88" s="116">
        <v>206989</v>
      </c>
      <c r="O88" s="99">
        <v>24.38</v>
      </c>
      <c r="P88" s="99">
        <v>4.3099999999999996</v>
      </c>
      <c r="Q88" s="97">
        <v>4660953</v>
      </c>
      <c r="R88" s="116">
        <v>6014136</v>
      </c>
      <c r="S88" s="99">
        <v>29.03</v>
      </c>
      <c r="T88" s="97">
        <v>12174718</v>
      </c>
      <c r="U88" s="116">
        <v>16171485</v>
      </c>
      <c r="V88" s="99">
        <v>32.83</v>
      </c>
      <c r="W88" s="99">
        <v>23.07</v>
      </c>
      <c r="X88" s="97">
        <v>64576.58</v>
      </c>
      <c r="Y88" s="116">
        <v>137513.18</v>
      </c>
      <c r="Z88" s="99">
        <v>112.95</v>
      </c>
      <c r="AA88" s="97">
        <v>169673.7</v>
      </c>
      <c r="AB88" s="116">
        <v>334007.81</v>
      </c>
      <c r="AC88" s="99">
        <v>96.85</v>
      </c>
      <c r="AD88" s="99">
        <v>16.86</v>
      </c>
      <c r="AE88" s="94"/>
      <c r="AF88" s="94"/>
      <c r="AG88" s="94"/>
      <c r="AH88" s="94"/>
      <c r="AI88" s="94"/>
      <c r="AJ88" s="94"/>
      <c r="AK88" s="94"/>
      <c r="AL88" s="94"/>
      <c r="AM88" s="94"/>
      <c r="AN88" s="94"/>
      <c r="AO88" s="94"/>
      <c r="AP88" s="94"/>
      <c r="AQ88" s="94"/>
      <c r="AR88" s="94"/>
      <c r="AS88" s="94"/>
      <c r="AT88" s="94"/>
      <c r="AU88" s="94"/>
    </row>
    <row r="89" spans="1:47">
      <c r="A89" s="117"/>
      <c r="B89" s="101" t="s">
        <v>238</v>
      </c>
      <c r="C89" s="102">
        <v>321.35000000000002</v>
      </c>
      <c r="D89" s="118">
        <v>325.75</v>
      </c>
      <c r="E89" s="104">
        <v>1.37</v>
      </c>
      <c r="F89" s="102">
        <v>821.55</v>
      </c>
      <c r="G89" s="118">
        <v>771.3</v>
      </c>
      <c r="H89" s="104">
        <v>-6.12</v>
      </c>
      <c r="I89" s="104">
        <v>9.09</v>
      </c>
      <c r="J89" s="102">
        <v>3849</v>
      </c>
      <c r="K89" s="118">
        <v>4189</v>
      </c>
      <c r="L89" s="104">
        <v>8.83</v>
      </c>
      <c r="M89" s="102">
        <v>9750</v>
      </c>
      <c r="N89" s="118">
        <v>9499</v>
      </c>
      <c r="O89" s="104">
        <v>-2.57</v>
      </c>
      <c r="P89" s="104">
        <v>4.21</v>
      </c>
      <c r="Q89" s="102">
        <v>0</v>
      </c>
      <c r="R89" s="118"/>
      <c r="S89" s="104"/>
      <c r="T89" s="102">
        <v>0</v>
      </c>
      <c r="U89" s="118"/>
      <c r="V89" s="104"/>
      <c r="W89" s="104"/>
      <c r="X89" s="102">
        <v>143.62</v>
      </c>
      <c r="Y89" s="118">
        <v>135.78</v>
      </c>
      <c r="Z89" s="104">
        <v>-5.46</v>
      </c>
      <c r="AA89" s="102">
        <v>366.64</v>
      </c>
      <c r="AB89" s="118">
        <v>343.09</v>
      </c>
      <c r="AC89" s="104">
        <v>-6.42</v>
      </c>
      <c r="AD89" s="104">
        <v>5.71</v>
      </c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91"/>
      <c r="AS89" s="91"/>
      <c r="AT89" s="91"/>
      <c r="AU89" s="91"/>
    </row>
    <row r="90" spans="1:47">
      <c r="A90" s="117"/>
      <c r="B90" s="101" t="s">
        <v>240</v>
      </c>
      <c r="C90" s="102">
        <v>573.08000000000004</v>
      </c>
      <c r="D90" s="118">
        <v>741.36</v>
      </c>
      <c r="E90" s="104">
        <v>29.36</v>
      </c>
      <c r="F90" s="102">
        <v>1481.77</v>
      </c>
      <c r="G90" s="118">
        <v>1821.05</v>
      </c>
      <c r="H90" s="104">
        <v>22.9</v>
      </c>
      <c r="I90" s="104">
        <v>10.67</v>
      </c>
      <c r="J90" s="102">
        <v>61128</v>
      </c>
      <c r="K90" s="118">
        <v>79210</v>
      </c>
      <c r="L90" s="104">
        <v>29.58</v>
      </c>
      <c r="M90" s="102">
        <v>156574</v>
      </c>
      <c r="N90" s="118">
        <v>197356</v>
      </c>
      <c r="O90" s="104">
        <v>26.05</v>
      </c>
      <c r="P90" s="104">
        <v>4.32</v>
      </c>
      <c r="Q90" s="102">
        <v>0</v>
      </c>
      <c r="R90" s="118"/>
      <c r="S90" s="104"/>
      <c r="T90" s="102">
        <v>0</v>
      </c>
      <c r="U90" s="118"/>
      <c r="V90" s="104"/>
      <c r="W90" s="104"/>
      <c r="X90" s="102">
        <v>14050.52</v>
      </c>
      <c r="Y90" s="118">
        <v>24033.46</v>
      </c>
      <c r="Z90" s="104">
        <v>71.05</v>
      </c>
      <c r="AA90" s="102">
        <v>34452.33</v>
      </c>
      <c r="AB90" s="118">
        <v>56581.8</v>
      </c>
      <c r="AC90" s="104">
        <v>64.23</v>
      </c>
      <c r="AD90" s="104">
        <v>12.29</v>
      </c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91"/>
      <c r="AS90" s="91"/>
      <c r="AT90" s="91"/>
      <c r="AU90" s="91"/>
    </row>
    <row r="91" spans="1:47">
      <c r="A91" s="117"/>
      <c r="B91" s="101" t="s">
        <v>241</v>
      </c>
      <c r="C91" s="102">
        <v>942.81</v>
      </c>
      <c r="D91" s="118">
        <v>1391.44</v>
      </c>
      <c r="E91" s="104">
        <v>47.58</v>
      </c>
      <c r="F91" s="102">
        <v>2431.0300000000002</v>
      </c>
      <c r="G91" s="118">
        <v>3284.81</v>
      </c>
      <c r="H91" s="104">
        <v>35.119999999999997</v>
      </c>
      <c r="I91" s="104">
        <v>7.44</v>
      </c>
      <c r="J91" s="102">
        <v>22</v>
      </c>
      <c r="K91" s="118">
        <v>24</v>
      </c>
      <c r="L91" s="104">
        <v>9.09</v>
      </c>
      <c r="M91" s="102">
        <v>40</v>
      </c>
      <c r="N91" s="118">
        <v>66</v>
      </c>
      <c r="O91" s="104">
        <v>65</v>
      </c>
      <c r="P91" s="104">
        <v>17.41</v>
      </c>
      <c r="Q91" s="102">
        <v>4213432</v>
      </c>
      <c r="R91" s="118">
        <v>5604757</v>
      </c>
      <c r="S91" s="104">
        <v>33.020000000000003</v>
      </c>
      <c r="T91" s="102">
        <v>11020447</v>
      </c>
      <c r="U91" s="118">
        <v>14904527</v>
      </c>
      <c r="V91" s="104">
        <v>35.24</v>
      </c>
      <c r="W91" s="104">
        <v>33.72</v>
      </c>
      <c r="X91" s="102">
        <v>38708.730000000003</v>
      </c>
      <c r="Y91" s="118">
        <v>56460.46</v>
      </c>
      <c r="Z91" s="104">
        <v>45.86</v>
      </c>
      <c r="AA91" s="102">
        <v>104226.08</v>
      </c>
      <c r="AB91" s="118">
        <v>153156.92000000001</v>
      </c>
      <c r="AC91" s="104">
        <v>46.95</v>
      </c>
      <c r="AD91" s="104">
        <v>29.94</v>
      </c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  <c r="AP91" s="91"/>
      <c r="AQ91" s="91"/>
      <c r="AR91" s="91"/>
      <c r="AS91" s="91"/>
      <c r="AT91" s="91"/>
      <c r="AU91" s="91"/>
    </row>
    <row r="92" spans="1:47">
      <c r="A92" s="117"/>
      <c r="B92" s="101" t="s">
        <v>242</v>
      </c>
      <c r="C92" s="102">
        <v>0</v>
      </c>
      <c r="D92" s="118">
        <v>0</v>
      </c>
      <c r="E92" s="104"/>
      <c r="F92" s="102">
        <v>0</v>
      </c>
      <c r="G92" s="118">
        <v>0</v>
      </c>
      <c r="H92" s="104"/>
      <c r="I92" s="104">
        <v>0</v>
      </c>
      <c r="J92" s="102">
        <v>0</v>
      </c>
      <c r="K92" s="118">
        <v>0</v>
      </c>
      <c r="L92" s="104"/>
      <c r="M92" s="102">
        <v>0</v>
      </c>
      <c r="N92" s="118">
        <v>0</v>
      </c>
      <c r="O92" s="104"/>
      <c r="P92" s="104">
        <v>0</v>
      </c>
      <c r="Q92" s="102">
        <v>0</v>
      </c>
      <c r="R92" s="118">
        <v>0</v>
      </c>
      <c r="S92" s="104"/>
      <c r="T92" s="102">
        <v>0</v>
      </c>
      <c r="U92" s="118">
        <v>0</v>
      </c>
      <c r="V92" s="104"/>
      <c r="W92" s="104">
        <v>0</v>
      </c>
      <c r="X92" s="102">
        <v>0</v>
      </c>
      <c r="Y92" s="118">
        <v>0</v>
      </c>
      <c r="Z92" s="104"/>
      <c r="AA92" s="102">
        <v>0</v>
      </c>
      <c r="AB92" s="118">
        <v>0</v>
      </c>
      <c r="AC92" s="104"/>
      <c r="AD92" s="104">
        <v>0</v>
      </c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91"/>
      <c r="AS92" s="91"/>
      <c r="AT92" s="91"/>
      <c r="AU92" s="91"/>
    </row>
    <row r="93" spans="1:47">
      <c r="A93" s="117"/>
      <c r="B93" s="101" t="s">
        <v>243</v>
      </c>
      <c r="C93" s="102">
        <v>37.770000000000003</v>
      </c>
      <c r="D93" s="118">
        <v>29.08</v>
      </c>
      <c r="E93" s="104">
        <v>-23.02</v>
      </c>
      <c r="F93" s="102">
        <v>116.83</v>
      </c>
      <c r="G93" s="118">
        <v>112.94</v>
      </c>
      <c r="H93" s="104">
        <v>-3.33</v>
      </c>
      <c r="I93" s="104">
        <v>4.66</v>
      </c>
      <c r="J93" s="102">
        <v>16</v>
      </c>
      <c r="K93" s="118">
        <v>18</v>
      </c>
      <c r="L93" s="104">
        <v>12.5</v>
      </c>
      <c r="M93" s="102">
        <v>48</v>
      </c>
      <c r="N93" s="118">
        <v>68</v>
      </c>
      <c r="O93" s="104">
        <v>41.67</v>
      </c>
      <c r="P93" s="104">
        <v>0.99</v>
      </c>
      <c r="Q93" s="102">
        <v>447521</v>
      </c>
      <c r="R93" s="118">
        <v>409379</v>
      </c>
      <c r="S93" s="104">
        <v>-8.52</v>
      </c>
      <c r="T93" s="102">
        <v>1154271</v>
      </c>
      <c r="U93" s="118">
        <v>1266958</v>
      </c>
      <c r="V93" s="104">
        <v>9.76</v>
      </c>
      <c r="W93" s="104">
        <v>5.17</v>
      </c>
      <c r="X93" s="102">
        <v>11673.71</v>
      </c>
      <c r="Y93" s="118">
        <v>56883.48</v>
      </c>
      <c r="Z93" s="104">
        <v>387.28</v>
      </c>
      <c r="AA93" s="102">
        <v>30628.65</v>
      </c>
      <c r="AB93" s="118">
        <v>123926</v>
      </c>
      <c r="AC93" s="104">
        <v>304.61</v>
      </c>
      <c r="AD93" s="104">
        <v>12.68</v>
      </c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1"/>
      <c r="AP93" s="91"/>
      <c r="AQ93" s="91"/>
      <c r="AR93" s="91"/>
      <c r="AS93" s="91"/>
      <c r="AT93" s="91"/>
      <c r="AU93" s="91"/>
    </row>
    <row r="94" spans="1:47">
      <c r="A94" s="117"/>
      <c r="B94" s="105"/>
      <c r="C94" s="106"/>
      <c r="D94" s="118"/>
      <c r="E94" s="104"/>
      <c r="F94" s="106"/>
      <c r="G94" s="118"/>
      <c r="H94" s="104"/>
      <c r="I94" s="99"/>
      <c r="J94" s="106"/>
      <c r="K94" s="118"/>
      <c r="L94" s="104"/>
      <c r="M94" s="106"/>
      <c r="N94" s="118"/>
      <c r="O94" s="104"/>
      <c r="P94" s="104"/>
      <c r="Q94" s="106"/>
      <c r="R94" s="118"/>
      <c r="S94" s="104"/>
      <c r="T94" s="106"/>
      <c r="U94" s="118"/>
      <c r="V94" s="104"/>
      <c r="W94" s="104"/>
      <c r="X94" s="106"/>
      <c r="Y94" s="118"/>
      <c r="Z94" s="104"/>
      <c r="AA94" s="106"/>
      <c r="AB94" s="118"/>
      <c r="AC94" s="104"/>
      <c r="AD94" s="104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1"/>
      <c r="AP94" s="91"/>
      <c r="AQ94" s="91"/>
      <c r="AR94" s="91"/>
      <c r="AS94" s="91"/>
      <c r="AT94" s="91"/>
      <c r="AU94" s="91"/>
    </row>
    <row r="95" spans="1:47">
      <c r="A95" s="115">
        <v>14</v>
      </c>
      <c r="B95" s="96" t="s">
        <v>180</v>
      </c>
      <c r="C95" s="97">
        <v>1079.8800000000001</v>
      </c>
      <c r="D95" s="116">
        <v>1324.16</v>
      </c>
      <c r="E95" s="99">
        <v>22.62</v>
      </c>
      <c r="F95" s="97">
        <v>3183.99</v>
      </c>
      <c r="G95" s="116">
        <v>3051.23</v>
      </c>
      <c r="H95" s="99">
        <v>-4.17</v>
      </c>
      <c r="I95" s="99">
        <v>4.18</v>
      </c>
      <c r="J95" s="97">
        <v>46116</v>
      </c>
      <c r="K95" s="116">
        <v>46817</v>
      </c>
      <c r="L95" s="99">
        <v>1.52</v>
      </c>
      <c r="M95" s="97">
        <v>120663</v>
      </c>
      <c r="N95" s="116">
        <v>115291</v>
      </c>
      <c r="O95" s="99">
        <v>-4.45</v>
      </c>
      <c r="P95" s="99">
        <v>2.4</v>
      </c>
      <c r="Q95" s="97">
        <v>3523737</v>
      </c>
      <c r="R95" s="116">
        <v>3602729</v>
      </c>
      <c r="S95" s="99">
        <v>2.2400000000000002</v>
      </c>
      <c r="T95" s="97">
        <v>8355577</v>
      </c>
      <c r="U95" s="116">
        <v>9454832</v>
      </c>
      <c r="V95" s="99">
        <v>13.16</v>
      </c>
      <c r="W95" s="99">
        <v>13.49</v>
      </c>
      <c r="X95" s="97">
        <v>69060.61</v>
      </c>
      <c r="Y95" s="116">
        <v>75128.009999999995</v>
      </c>
      <c r="Z95" s="99">
        <v>8.7899999999999991</v>
      </c>
      <c r="AA95" s="97">
        <v>220934.79</v>
      </c>
      <c r="AB95" s="116">
        <v>240304.08</v>
      </c>
      <c r="AC95" s="99">
        <v>8.77</v>
      </c>
      <c r="AD95" s="99">
        <v>12.13</v>
      </c>
      <c r="AE95" s="94"/>
      <c r="AF95" s="94"/>
      <c r="AG95" s="94"/>
      <c r="AH95" s="94"/>
      <c r="AI95" s="94"/>
      <c r="AJ95" s="94"/>
      <c r="AK95" s="94"/>
      <c r="AL95" s="94"/>
      <c r="AM95" s="94"/>
      <c r="AN95" s="94"/>
      <c r="AO95" s="94"/>
      <c r="AP95" s="94"/>
      <c r="AQ95" s="94"/>
      <c r="AR95" s="94"/>
      <c r="AS95" s="94"/>
      <c r="AT95" s="94"/>
      <c r="AU95" s="94"/>
    </row>
    <row r="96" spans="1:47">
      <c r="A96" s="117"/>
      <c r="B96" s="101" t="s">
        <v>238</v>
      </c>
      <c r="C96" s="102">
        <v>222.31</v>
      </c>
      <c r="D96" s="118">
        <v>160.19999999999999</v>
      </c>
      <c r="E96" s="104">
        <v>-27.94</v>
      </c>
      <c r="F96" s="102">
        <v>627.23</v>
      </c>
      <c r="G96" s="118">
        <v>388.7</v>
      </c>
      <c r="H96" s="104">
        <v>-38.03</v>
      </c>
      <c r="I96" s="104">
        <v>4.58</v>
      </c>
      <c r="J96" s="102">
        <v>2713</v>
      </c>
      <c r="K96" s="118">
        <v>1964</v>
      </c>
      <c r="L96" s="104">
        <v>-27.61</v>
      </c>
      <c r="M96" s="102">
        <v>7839</v>
      </c>
      <c r="N96" s="118">
        <v>5564</v>
      </c>
      <c r="O96" s="104">
        <v>-29.02</v>
      </c>
      <c r="P96" s="104">
        <v>2.46</v>
      </c>
      <c r="Q96" s="102">
        <v>0</v>
      </c>
      <c r="R96" s="118"/>
      <c r="S96" s="104"/>
      <c r="T96" s="102">
        <v>0</v>
      </c>
      <c r="U96" s="118"/>
      <c r="V96" s="104"/>
      <c r="W96" s="104"/>
      <c r="X96" s="102">
        <v>275.2</v>
      </c>
      <c r="Y96" s="118">
        <v>213.47</v>
      </c>
      <c r="Z96" s="104">
        <v>-22.43</v>
      </c>
      <c r="AA96" s="102">
        <v>809.79</v>
      </c>
      <c r="AB96" s="118">
        <v>530.09</v>
      </c>
      <c r="AC96" s="104">
        <v>-34.54</v>
      </c>
      <c r="AD96" s="104">
        <v>8.82</v>
      </c>
      <c r="AE96" s="91"/>
      <c r="AF96" s="91"/>
      <c r="AG96" s="91"/>
      <c r="AH96" s="91"/>
      <c r="AI96" s="91"/>
      <c r="AJ96" s="91"/>
      <c r="AK96" s="91"/>
      <c r="AL96" s="91"/>
      <c r="AM96" s="91"/>
      <c r="AN96" s="91"/>
      <c r="AO96" s="91"/>
      <c r="AP96" s="91"/>
      <c r="AQ96" s="91"/>
      <c r="AR96" s="91"/>
      <c r="AS96" s="91"/>
      <c r="AT96" s="91"/>
      <c r="AU96" s="91"/>
    </row>
    <row r="97" spans="1:47">
      <c r="A97" s="117"/>
      <c r="B97" s="101" t="s">
        <v>240</v>
      </c>
      <c r="C97" s="102">
        <v>406.6</v>
      </c>
      <c r="D97" s="118">
        <v>465.51</v>
      </c>
      <c r="E97" s="104">
        <v>14.49</v>
      </c>
      <c r="F97" s="102">
        <v>1038.01</v>
      </c>
      <c r="G97" s="118">
        <v>1021.81</v>
      </c>
      <c r="H97" s="104">
        <v>-1.56</v>
      </c>
      <c r="I97" s="104">
        <v>5.98</v>
      </c>
      <c r="J97" s="102">
        <v>43261</v>
      </c>
      <c r="K97" s="118">
        <v>44656</v>
      </c>
      <c r="L97" s="104">
        <v>3.22</v>
      </c>
      <c r="M97" s="102">
        <v>112528</v>
      </c>
      <c r="N97" s="118">
        <v>109094</v>
      </c>
      <c r="O97" s="104">
        <v>-3.05</v>
      </c>
      <c r="P97" s="104">
        <v>2.39</v>
      </c>
      <c r="Q97" s="102">
        <v>0</v>
      </c>
      <c r="R97" s="118"/>
      <c r="S97" s="104"/>
      <c r="T97" s="102">
        <v>0</v>
      </c>
      <c r="U97" s="118"/>
      <c r="V97" s="104"/>
      <c r="W97" s="104"/>
      <c r="X97" s="102">
        <v>11854.91</v>
      </c>
      <c r="Y97" s="118">
        <v>19451.61</v>
      </c>
      <c r="Z97" s="104">
        <v>64.08</v>
      </c>
      <c r="AA97" s="102">
        <v>34169.050000000003</v>
      </c>
      <c r="AB97" s="118">
        <v>48181.58</v>
      </c>
      <c r="AC97" s="104">
        <v>41.01</v>
      </c>
      <c r="AD97" s="104">
        <v>10.47</v>
      </c>
      <c r="AE97" s="91"/>
      <c r="AF97" s="91"/>
      <c r="AG97" s="91"/>
      <c r="AH97" s="91"/>
      <c r="AI97" s="91"/>
      <c r="AJ97" s="91"/>
      <c r="AK97" s="91"/>
      <c r="AL97" s="91"/>
      <c r="AM97" s="91"/>
      <c r="AN97" s="91"/>
      <c r="AO97" s="91"/>
      <c r="AP97" s="91"/>
      <c r="AQ97" s="91"/>
      <c r="AR97" s="91"/>
      <c r="AS97" s="91"/>
      <c r="AT97" s="91"/>
      <c r="AU97" s="91"/>
    </row>
    <row r="98" spans="1:47">
      <c r="A98" s="117"/>
      <c r="B98" s="101" t="s">
        <v>241</v>
      </c>
      <c r="C98" s="102">
        <v>323.44</v>
      </c>
      <c r="D98" s="118">
        <v>390.62</v>
      </c>
      <c r="E98" s="104">
        <v>20.77</v>
      </c>
      <c r="F98" s="102">
        <v>800.32</v>
      </c>
      <c r="G98" s="118">
        <v>985.36</v>
      </c>
      <c r="H98" s="104">
        <v>23.12</v>
      </c>
      <c r="I98" s="104">
        <v>2.23</v>
      </c>
      <c r="J98" s="102">
        <v>1</v>
      </c>
      <c r="K98" s="118">
        <v>13</v>
      </c>
      <c r="L98" s="104">
        <v>1200</v>
      </c>
      <c r="M98" s="102">
        <v>14</v>
      </c>
      <c r="N98" s="118">
        <v>42</v>
      </c>
      <c r="O98" s="104">
        <v>200</v>
      </c>
      <c r="P98" s="104">
        <v>11.08</v>
      </c>
      <c r="Q98" s="102">
        <v>2508902</v>
      </c>
      <c r="R98" s="118">
        <v>2939580</v>
      </c>
      <c r="S98" s="104">
        <v>17.170000000000002</v>
      </c>
      <c r="T98" s="102">
        <v>5948186</v>
      </c>
      <c r="U98" s="118">
        <v>7474200</v>
      </c>
      <c r="V98" s="104">
        <v>25.66</v>
      </c>
      <c r="W98" s="104">
        <v>16.91</v>
      </c>
      <c r="X98" s="102">
        <v>18321.61</v>
      </c>
      <c r="Y98" s="118">
        <v>21750.28</v>
      </c>
      <c r="Z98" s="104">
        <v>18.71</v>
      </c>
      <c r="AA98" s="102">
        <v>48118.78</v>
      </c>
      <c r="AB98" s="118">
        <v>54773.74</v>
      </c>
      <c r="AC98" s="104">
        <v>13.83</v>
      </c>
      <c r="AD98" s="104">
        <v>10.71</v>
      </c>
      <c r="AE98" s="91"/>
      <c r="AF98" s="91"/>
      <c r="AG98" s="91"/>
      <c r="AH98" s="91"/>
      <c r="AI98" s="91"/>
      <c r="AJ98" s="91"/>
      <c r="AK98" s="91"/>
      <c r="AL98" s="91"/>
      <c r="AM98" s="91"/>
      <c r="AN98" s="91"/>
      <c r="AO98" s="91"/>
      <c r="AP98" s="91"/>
      <c r="AQ98" s="91"/>
      <c r="AR98" s="91"/>
      <c r="AS98" s="91"/>
      <c r="AT98" s="91"/>
      <c r="AU98" s="91"/>
    </row>
    <row r="99" spans="1:47">
      <c r="A99" s="117"/>
      <c r="B99" s="101" t="s">
        <v>242</v>
      </c>
      <c r="C99" s="102">
        <v>0</v>
      </c>
      <c r="D99" s="118">
        <v>0</v>
      </c>
      <c r="E99" s="104">
        <v>598.79999999999995</v>
      </c>
      <c r="F99" s="102">
        <v>0</v>
      </c>
      <c r="G99" s="118">
        <v>0</v>
      </c>
      <c r="H99" s="104">
        <v>-225.78</v>
      </c>
      <c r="I99" s="104">
        <v>0</v>
      </c>
      <c r="J99" s="102">
        <v>0</v>
      </c>
      <c r="K99" s="118">
        <v>0</v>
      </c>
      <c r="L99" s="104"/>
      <c r="M99" s="102">
        <v>0</v>
      </c>
      <c r="N99" s="118">
        <v>0</v>
      </c>
      <c r="O99" s="104"/>
      <c r="P99" s="104">
        <v>0</v>
      </c>
      <c r="Q99" s="102">
        <v>0</v>
      </c>
      <c r="R99" s="118">
        <v>0</v>
      </c>
      <c r="S99" s="104"/>
      <c r="T99" s="102">
        <v>0</v>
      </c>
      <c r="U99" s="118">
        <v>0</v>
      </c>
      <c r="V99" s="104"/>
      <c r="W99" s="104">
        <v>0</v>
      </c>
      <c r="X99" s="102">
        <v>0</v>
      </c>
      <c r="Y99" s="118">
        <v>0</v>
      </c>
      <c r="Z99" s="104"/>
      <c r="AA99" s="102">
        <v>0</v>
      </c>
      <c r="AB99" s="118">
        <v>0</v>
      </c>
      <c r="AC99" s="104"/>
      <c r="AD99" s="104">
        <v>0</v>
      </c>
      <c r="AE99" s="91"/>
      <c r="AF99" s="91"/>
      <c r="AG99" s="91"/>
      <c r="AH99" s="91"/>
      <c r="AI99" s="91"/>
      <c r="AJ99" s="91"/>
      <c r="AK99" s="91"/>
      <c r="AL99" s="91"/>
      <c r="AM99" s="91"/>
      <c r="AN99" s="91"/>
      <c r="AO99" s="91"/>
      <c r="AP99" s="91"/>
      <c r="AQ99" s="91"/>
      <c r="AR99" s="91"/>
      <c r="AS99" s="91"/>
      <c r="AT99" s="91"/>
      <c r="AU99" s="91"/>
    </row>
    <row r="100" spans="1:47">
      <c r="A100" s="117"/>
      <c r="B100" s="101" t="s">
        <v>243</v>
      </c>
      <c r="C100" s="102">
        <v>127.53</v>
      </c>
      <c r="D100" s="118">
        <v>307.82</v>
      </c>
      <c r="E100" s="104">
        <v>141.38</v>
      </c>
      <c r="F100" s="102">
        <v>718.44</v>
      </c>
      <c r="G100" s="118">
        <v>655.37</v>
      </c>
      <c r="H100" s="104">
        <v>-8.7799999999999994</v>
      </c>
      <c r="I100" s="104">
        <v>27.02</v>
      </c>
      <c r="J100" s="102">
        <v>141</v>
      </c>
      <c r="K100" s="118">
        <v>184</v>
      </c>
      <c r="L100" s="104">
        <v>30.5</v>
      </c>
      <c r="M100" s="102">
        <v>282</v>
      </c>
      <c r="N100" s="118">
        <v>591</v>
      </c>
      <c r="O100" s="104">
        <v>109.57</v>
      </c>
      <c r="P100" s="104">
        <v>8.6300000000000008</v>
      </c>
      <c r="Q100" s="102">
        <v>1014835</v>
      </c>
      <c r="R100" s="118">
        <v>663149</v>
      </c>
      <c r="S100" s="104">
        <v>-34.65</v>
      </c>
      <c r="T100" s="102">
        <v>2407391</v>
      </c>
      <c r="U100" s="118">
        <v>1980632</v>
      </c>
      <c r="V100" s="104">
        <v>-17.73</v>
      </c>
      <c r="W100" s="104">
        <v>8.09</v>
      </c>
      <c r="X100" s="102">
        <v>38608.89</v>
      </c>
      <c r="Y100" s="118">
        <v>33712.660000000003</v>
      </c>
      <c r="Z100" s="104">
        <v>-12.68</v>
      </c>
      <c r="AA100" s="102">
        <v>137837.17000000001</v>
      </c>
      <c r="AB100" s="118">
        <v>136818.67000000001</v>
      </c>
      <c r="AC100" s="104">
        <v>-0.74</v>
      </c>
      <c r="AD100" s="104">
        <v>13.99</v>
      </c>
      <c r="AE100" s="91"/>
      <c r="AF100" s="91"/>
      <c r="AG100" s="91"/>
      <c r="AH100" s="91"/>
      <c r="AI100" s="91"/>
      <c r="AJ100" s="91"/>
      <c r="AK100" s="91"/>
      <c r="AL100" s="91"/>
      <c r="AM100" s="91"/>
      <c r="AN100" s="91"/>
      <c r="AO100" s="91"/>
      <c r="AP100" s="91"/>
      <c r="AQ100" s="91"/>
      <c r="AR100" s="91"/>
      <c r="AS100" s="91"/>
      <c r="AT100" s="91"/>
      <c r="AU100" s="91"/>
    </row>
    <row r="101" spans="1:47">
      <c r="A101" s="117"/>
      <c r="B101" s="105"/>
      <c r="C101" s="106"/>
      <c r="D101" s="118"/>
      <c r="E101" s="104"/>
      <c r="F101" s="106"/>
      <c r="G101" s="118"/>
      <c r="H101" s="104"/>
      <c r="I101" s="99"/>
      <c r="J101" s="106"/>
      <c r="K101" s="118"/>
      <c r="L101" s="104"/>
      <c r="M101" s="106"/>
      <c r="N101" s="118"/>
      <c r="O101" s="104"/>
      <c r="P101" s="104"/>
      <c r="Q101" s="106"/>
      <c r="R101" s="118"/>
      <c r="S101" s="104"/>
      <c r="T101" s="106"/>
      <c r="U101" s="118"/>
      <c r="V101" s="104"/>
      <c r="W101" s="104"/>
      <c r="X101" s="106"/>
      <c r="Y101" s="118"/>
      <c r="Z101" s="104"/>
      <c r="AA101" s="106"/>
      <c r="AB101" s="118"/>
      <c r="AC101" s="104"/>
      <c r="AD101" s="104"/>
      <c r="AE101" s="91"/>
      <c r="AF101" s="91"/>
      <c r="AG101" s="91"/>
      <c r="AH101" s="91"/>
      <c r="AI101" s="91"/>
      <c r="AJ101" s="91"/>
      <c r="AK101" s="91"/>
      <c r="AL101" s="91"/>
      <c r="AM101" s="91"/>
      <c r="AN101" s="91"/>
      <c r="AO101" s="91"/>
      <c r="AP101" s="91"/>
      <c r="AQ101" s="91"/>
      <c r="AR101" s="91"/>
      <c r="AS101" s="91"/>
      <c r="AT101" s="91"/>
      <c r="AU101" s="91"/>
    </row>
    <row r="102" spans="1:47">
      <c r="A102" s="115">
        <v>15</v>
      </c>
      <c r="B102" s="96" t="s">
        <v>186</v>
      </c>
      <c r="C102" s="97">
        <v>197.75</v>
      </c>
      <c r="D102" s="116">
        <v>444.37</v>
      </c>
      <c r="E102" s="99">
        <v>124.72</v>
      </c>
      <c r="F102" s="97">
        <v>500.7</v>
      </c>
      <c r="G102" s="116">
        <v>735.95</v>
      </c>
      <c r="H102" s="99">
        <v>46.98</v>
      </c>
      <c r="I102" s="99">
        <v>1.01</v>
      </c>
      <c r="J102" s="97">
        <v>24277</v>
      </c>
      <c r="K102" s="116">
        <v>21917</v>
      </c>
      <c r="L102" s="99">
        <v>-9.7200000000000006</v>
      </c>
      <c r="M102" s="97">
        <v>58659</v>
      </c>
      <c r="N102" s="116">
        <v>56056</v>
      </c>
      <c r="O102" s="99">
        <v>-4.4400000000000004</v>
      </c>
      <c r="P102" s="99">
        <v>1.17</v>
      </c>
      <c r="Q102" s="97">
        <v>396490</v>
      </c>
      <c r="R102" s="116">
        <v>6514325</v>
      </c>
      <c r="S102" s="99">
        <v>1543</v>
      </c>
      <c r="T102" s="97">
        <v>1346173</v>
      </c>
      <c r="U102" s="116">
        <v>7357127</v>
      </c>
      <c r="V102" s="99">
        <v>446.52</v>
      </c>
      <c r="W102" s="99">
        <v>10.5</v>
      </c>
      <c r="X102" s="97">
        <v>6982.03</v>
      </c>
      <c r="Y102" s="116">
        <v>132144.78</v>
      </c>
      <c r="Z102" s="99">
        <v>1792.64</v>
      </c>
      <c r="AA102" s="97">
        <v>30583.01</v>
      </c>
      <c r="AB102" s="116">
        <v>150875.31</v>
      </c>
      <c r="AC102" s="99">
        <v>393.33</v>
      </c>
      <c r="AD102" s="99">
        <v>7.62</v>
      </c>
      <c r="AE102" s="94"/>
      <c r="AF102" s="94"/>
      <c r="AG102" s="94"/>
      <c r="AH102" s="94"/>
      <c r="AI102" s="94"/>
      <c r="AJ102" s="94"/>
      <c r="AK102" s="94"/>
      <c r="AL102" s="94"/>
      <c r="AM102" s="94"/>
      <c r="AN102" s="94"/>
      <c r="AO102" s="94"/>
      <c r="AP102" s="94"/>
      <c r="AQ102" s="94"/>
      <c r="AR102" s="94"/>
      <c r="AS102" s="94"/>
      <c r="AT102" s="94"/>
      <c r="AU102" s="94"/>
    </row>
    <row r="103" spans="1:47">
      <c r="A103" s="117"/>
      <c r="B103" s="101" t="s">
        <v>238</v>
      </c>
      <c r="C103" s="102">
        <v>4.95</v>
      </c>
      <c r="D103" s="118">
        <v>5.21</v>
      </c>
      <c r="E103" s="104">
        <v>5.0599999999999996</v>
      </c>
      <c r="F103" s="102">
        <v>12.63</v>
      </c>
      <c r="G103" s="118">
        <v>15.73</v>
      </c>
      <c r="H103" s="104">
        <v>24.57</v>
      </c>
      <c r="I103" s="104">
        <v>0.19</v>
      </c>
      <c r="J103" s="102">
        <v>122</v>
      </c>
      <c r="K103" s="118">
        <v>160</v>
      </c>
      <c r="L103" s="104">
        <v>31.15</v>
      </c>
      <c r="M103" s="102">
        <v>308</v>
      </c>
      <c r="N103" s="118">
        <v>486</v>
      </c>
      <c r="O103" s="104">
        <v>57.79</v>
      </c>
      <c r="P103" s="104">
        <v>0.22</v>
      </c>
      <c r="Q103" s="102">
        <v>0</v>
      </c>
      <c r="R103" s="118"/>
      <c r="S103" s="104"/>
      <c r="T103" s="102">
        <v>0</v>
      </c>
      <c r="U103" s="118"/>
      <c r="V103" s="104"/>
      <c r="W103" s="104"/>
      <c r="X103" s="102">
        <v>13.05</v>
      </c>
      <c r="Y103" s="118">
        <v>7.08</v>
      </c>
      <c r="Z103" s="104">
        <v>-45.76</v>
      </c>
      <c r="AA103" s="102">
        <v>26.76</v>
      </c>
      <c r="AB103" s="118">
        <v>23.97</v>
      </c>
      <c r="AC103" s="104">
        <v>-10.44</v>
      </c>
      <c r="AD103" s="104">
        <v>0.4</v>
      </c>
      <c r="AE103" s="91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  <c r="AQ103" s="91"/>
      <c r="AR103" s="91"/>
      <c r="AS103" s="91"/>
      <c r="AT103" s="91"/>
      <c r="AU103" s="91"/>
    </row>
    <row r="104" spans="1:47">
      <c r="A104" s="117"/>
      <c r="B104" s="101" t="s">
        <v>240</v>
      </c>
      <c r="C104" s="102">
        <v>127.55</v>
      </c>
      <c r="D104" s="118">
        <v>106.04</v>
      </c>
      <c r="E104" s="104">
        <v>-16.86</v>
      </c>
      <c r="F104" s="102">
        <v>294.58</v>
      </c>
      <c r="G104" s="118">
        <v>283.82</v>
      </c>
      <c r="H104" s="104">
        <v>-3.65</v>
      </c>
      <c r="I104" s="104">
        <v>1.66</v>
      </c>
      <c r="J104" s="102">
        <v>24136</v>
      </c>
      <c r="K104" s="118">
        <v>21739</v>
      </c>
      <c r="L104" s="104">
        <v>-9.93</v>
      </c>
      <c r="M104" s="102">
        <v>58302</v>
      </c>
      <c r="N104" s="118">
        <v>55527</v>
      </c>
      <c r="O104" s="104">
        <v>-4.76</v>
      </c>
      <c r="P104" s="104">
        <v>1.22</v>
      </c>
      <c r="Q104" s="102">
        <v>0</v>
      </c>
      <c r="R104" s="118"/>
      <c r="S104" s="104"/>
      <c r="T104" s="102">
        <v>0</v>
      </c>
      <c r="U104" s="118"/>
      <c r="V104" s="104"/>
      <c r="W104" s="104"/>
      <c r="X104" s="102">
        <v>2054.5700000000002</v>
      </c>
      <c r="Y104" s="118">
        <v>1216.3</v>
      </c>
      <c r="Z104" s="104">
        <v>-40.799999999999997</v>
      </c>
      <c r="AA104" s="102">
        <v>5327.24</v>
      </c>
      <c r="AB104" s="118">
        <v>3224.33</v>
      </c>
      <c r="AC104" s="104">
        <v>-39.47</v>
      </c>
      <c r="AD104" s="104">
        <v>0.7</v>
      </c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91"/>
      <c r="AS104" s="91"/>
      <c r="AT104" s="91"/>
      <c r="AU104" s="91"/>
    </row>
    <row r="105" spans="1:47">
      <c r="A105" s="117"/>
      <c r="B105" s="101" t="s">
        <v>241</v>
      </c>
      <c r="C105" s="102">
        <v>65.22</v>
      </c>
      <c r="D105" s="118">
        <v>333.1</v>
      </c>
      <c r="E105" s="104">
        <v>410.75</v>
      </c>
      <c r="F105" s="102">
        <v>193.47</v>
      </c>
      <c r="G105" s="118">
        <v>436.34</v>
      </c>
      <c r="H105" s="104">
        <v>125.54</v>
      </c>
      <c r="I105" s="104">
        <v>0.99</v>
      </c>
      <c r="J105" s="102">
        <v>18</v>
      </c>
      <c r="K105" s="118">
        <v>18</v>
      </c>
      <c r="L105" s="104">
        <v>0</v>
      </c>
      <c r="M105" s="102">
        <v>48</v>
      </c>
      <c r="N105" s="118">
        <v>43</v>
      </c>
      <c r="O105" s="104">
        <v>-10.42</v>
      </c>
      <c r="P105" s="104">
        <v>11.35</v>
      </c>
      <c r="Q105" s="102">
        <v>396470</v>
      </c>
      <c r="R105" s="118">
        <v>6514308</v>
      </c>
      <c r="S105" s="104">
        <v>1543.08</v>
      </c>
      <c r="T105" s="102">
        <v>1346153</v>
      </c>
      <c r="U105" s="118">
        <v>7357075</v>
      </c>
      <c r="V105" s="104">
        <v>446.53</v>
      </c>
      <c r="W105" s="104">
        <v>16.649999999999999</v>
      </c>
      <c r="X105" s="102">
        <v>4911.63</v>
      </c>
      <c r="Y105" s="118">
        <v>130917.56</v>
      </c>
      <c r="Z105" s="104">
        <v>2565.46</v>
      </c>
      <c r="AA105" s="102">
        <v>25226.23</v>
      </c>
      <c r="AB105" s="118">
        <v>147615.21</v>
      </c>
      <c r="AC105" s="104">
        <v>485.17</v>
      </c>
      <c r="AD105" s="104">
        <v>28.85</v>
      </c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</row>
    <row r="106" spans="1:47">
      <c r="A106" s="117"/>
      <c r="B106" s="101" t="s">
        <v>242</v>
      </c>
      <c r="C106" s="102">
        <v>0.02</v>
      </c>
      <c r="D106" s="118">
        <v>0.02</v>
      </c>
      <c r="E106" s="104">
        <v>-9.59</v>
      </c>
      <c r="F106" s="102">
        <v>0.02</v>
      </c>
      <c r="G106" s="118">
        <v>0.06</v>
      </c>
      <c r="H106" s="104">
        <v>130.94</v>
      </c>
      <c r="I106" s="104">
        <v>0.01</v>
      </c>
      <c r="J106" s="102">
        <v>1</v>
      </c>
      <c r="K106" s="118">
        <v>0</v>
      </c>
      <c r="L106" s="104">
        <v>-100</v>
      </c>
      <c r="M106" s="102">
        <v>1</v>
      </c>
      <c r="N106" s="118">
        <v>0</v>
      </c>
      <c r="O106" s="104">
        <v>-100</v>
      </c>
      <c r="P106" s="104">
        <v>0</v>
      </c>
      <c r="Q106" s="102">
        <v>20</v>
      </c>
      <c r="R106" s="118">
        <v>17</v>
      </c>
      <c r="S106" s="104">
        <v>-15</v>
      </c>
      <c r="T106" s="102">
        <v>20</v>
      </c>
      <c r="U106" s="118">
        <v>52</v>
      </c>
      <c r="V106" s="104">
        <v>160</v>
      </c>
      <c r="W106" s="104">
        <v>0</v>
      </c>
      <c r="X106" s="102">
        <v>2.78</v>
      </c>
      <c r="Y106" s="118">
        <v>3.84</v>
      </c>
      <c r="Z106" s="104">
        <v>38.5</v>
      </c>
      <c r="AA106" s="102">
        <v>2.78</v>
      </c>
      <c r="AB106" s="118">
        <v>11.8</v>
      </c>
      <c r="AC106" s="104">
        <v>325.22000000000003</v>
      </c>
      <c r="AD106" s="104">
        <v>0.05</v>
      </c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  <c r="AP106" s="91"/>
      <c r="AQ106" s="91"/>
      <c r="AR106" s="91"/>
      <c r="AS106" s="91"/>
      <c r="AT106" s="91"/>
      <c r="AU106" s="91"/>
    </row>
    <row r="107" spans="1:47">
      <c r="A107" s="117"/>
      <c r="B107" s="101" t="s">
        <v>243</v>
      </c>
      <c r="C107" s="102">
        <v>0</v>
      </c>
      <c r="D107" s="118">
        <v>0</v>
      </c>
      <c r="E107" s="104"/>
      <c r="F107" s="102">
        <v>0</v>
      </c>
      <c r="G107" s="118">
        <v>0</v>
      </c>
      <c r="H107" s="104"/>
      <c r="I107" s="104">
        <v>0</v>
      </c>
      <c r="J107" s="102">
        <v>0</v>
      </c>
      <c r="K107" s="118">
        <v>0</v>
      </c>
      <c r="L107" s="104"/>
      <c r="M107" s="102">
        <v>0</v>
      </c>
      <c r="N107" s="118">
        <v>0</v>
      </c>
      <c r="O107" s="104"/>
      <c r="P107" s="104">
        <v>0</v>
      </c>
      <c r="Q107" s="102">
        <v>0</v>
      </c>
      <c r="R107" s="118">
        <v>0</v>
      </c>
      <c r="S107" s="104"/>
      <c r="T107" s="102">
        <v>0</v>
      </c>
      <c r="U107" s="118">
        <v>0</v>
      </c>
      <c r="V107" s="104"/>
      <c r="W107" s="104">
        <v>0</v>
      </c>
      <c r="X107" s="102">
        <v>0</v>
      </c>
      <c r="Y107" s="118">
        <v>0</v>
      </c>
      <c r="Z107" s="104"/>
      <c r="AA107" s="102">
        <v>0</v>
      </c>
      <c r="AB107" s="118">
        <v>0</v>
      </c>
      <c r="AC107" s="104"/>
      <c r="AD107" s="104">
        <v>0</v>
      </c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  <c r="AP107" s="91"/>
      <c r="AQ107" s="91"/>
      <c r="AR107" s="91"/>
      <c r="AS107" s="91"/>
      <c r="AT107" s="91"/>
      <c r="AU107" s="91"/>
    </row>
    <row r="108" spans="1:47">
      <c r="A108" s="117"/>
      <c r="B108" s="105"/>
      <c r="C108" s="106"/>
      <c r="D108" s="118"/>
      <c r="E108" s="104"/>
      <c r="F108" s="106"/>
      <c r="G108" s="118"/>
      <c r="H108" s="104"/>
      <c r="I108" s="99"/>
      <c r="J108" s="106"/>
      <c r="K108" s="118"/>
      <c r="L108" s="104"/>
      <c r="M108" s="106"/>
      <c r="N108" s="118"/>
      <c r="O108" s="104"/>
      <c r="P108" s="104"/>
      <c r="Q108" s="106"/>
      <c r="R108" s="118"/>
      <c r="S108" s="104"/>
      <c r="T108" s="106"/>
      <c r="U108" s="118"/>
      <c r="V108" s="104"/>
      <c r="W108" s="104"/>
      <c r="X108" s="106"/>
      <c r="Y108" s="118"/>
      <c r="Z108" s="104"/>
      <c r="AA108" s="106"/>
      <c r="AB108" s="118"/>
      <c r="AC108" s="104"/>
      <c r="AD108" s="104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  <c r="AP108" s="91"/>
      <c r="AQ108" s="91"/>
      <c r="AR108" s="91"/>
      <c r="AS108" s="91"/>
      <c r="AT108" s="91"/>
      <c r="AU108" s="91"/>
    </row>
    <row r="109" spans="1:47">
      <c r="A109" s="115">
        <v>16</v>
      </c>
      <c r="B109" s="96" t="s">
        <v>185</v>
      </c>
      <c r="C109" s="97">
        <v>520.72</v>
      </c>
      <c r="D109" s="116">
        <v>510.88</v>
      </c>
      <c r="E109" s="99">
        <v>-1.89</v>
      </c>
      <c r="F109" s="97">
        <v>1219.83</v>
      </c>
      <c r="G109" s="116">
        <v>1424.94</v>
      </c>
      <c r="H109" s="99">
        <v>16.809999999999999</v>
      </c>
      <c r="I109" s="99">
        <v>1.95</v>
      </c>
      <c r="J109" s="97">
        <v>24946</v>
      </c>
      <c r="K109" s="116">
        <v>22818</v>
      </c>
      <c r="L109" s="99">
        <v>-8.5299999999999994</v>
      </c>
      <c r="M109" s="97">
        <v>57463</v>
      </c>
      <c r="N109" s="116">
        <v>49281</v>
      </c>
      <c r="O109" s="99">
        <v>-14.24</v>
      </c>
      <c r="P109" s="99">
        <v>1.03</v>
      </c>
      <c r="Q109" s="97">
        <v>1760716</v>
      </c>
      <c r="R109" s="116">
        <v>2031839</v>
      </c>
      <c r="S109" s="99">
        <v>15.4</v>
      </c>
      <c r="T109" s="97">
        <v>4844280</v>
      </c>
      <c r="U109" s="116">
        <v>6229576</v>
      </c>
      <c r="V109" s="99">
        <v>28.6</v>
      </c>
      <c r="W109" s="99">
        <v>8.89</v>
      </c>
      <c r="X109" s="97">
        <v>21532.080000000002</v>
      </c>
      <c r="Y109" s="116">
        <v>34553.300000000003</v>
      </c>
      <c r="Z109" s="99">
        <v>60.47</v>
      </c>
      <c r="AA109" s="97">
        <v>53541.26</v>
      </c>
      <c r="AB109" s="116">
        <v>102324.18</v>
      </c>
      <c r="AC109" s="99">
        <v>91.11</v>
      </c>
      <c r="AD109" s="99">
        <v>5.17</v>
      </c>
      <c r="AE109" s="94"/>
      <c r="AF109" s="94"/>
      <c r="AG109" s="94"/>
      <c r="AH109" s="94"/>
      <c r="AI109" s="94"/>
      <c r="AJ109" s="94"/>
      <c r="AK109" s="94"/>
      <c r="AL109" s="94"/>
      <c r="AM109" s="94"/>
      <c r="AN109" s="94"/>
      <c r="AO109" s="94"/>
      <c r="AP109" s="94"/>
      <c r="AQ109" s="94"/>
      <c r="AR109" s="94"/>
      <c r="AS109" s="94"/>
      <c r="AT109" s="94"/>
      <c r="AU109" s="94"/>
    </row>
    <row r="110" spans="1:47">
      <c r="A110" s="117"/>
      <c r="B110" s="101" t="s">
        <v>238</v>
      </c>
      <c r="C110" s="102">
        <v>96.96</v>
      </c>
      <c r="D110" s="118">
        <v>81.260000000000005</v>
      </c>
      <c r="E110" s="104">
        <v>-16.18</v>
      </c>
      <c r="F110" s="102">
        <v>232.79</v>
      </c>
      <c r="G110" s="118">
        <v>191.23</v>
      </c>
      <c r="H110" s="104">
        <v>-17.86</v>
      </c>
      <c r="I110" s="104">
        <v>2.25</v>
      </c>
      <c r="J110" s="102">
        <v>2876</v>
      </c>
      <c r="K110" s="118">
        <v>1836</v>
      </c>
      <c r="L110" s="104">
        <v>-36.159999999999997</v>
      </c>
      <c r="M110" s="102">
        <v>10979</v>
      </c>
      <c r="N110" s="118">
        <v>6889</v>
      </c>
      <c r="O110" s="104">
        <v>-37.25</v>
      </c>
      <c r="P110" s="104">
        <v>3.05</v>
      </c>
      <c r="Q110" s="102">
        <v>0</v>
      </c>
      <c r="R110" s="118"/>
      <c r="S110" s="104"/>
      <c r="T110" s="102">
        <v>0</v>
      </c>
      <c r="U110" s="118"/>
      <c r="V110" s="104"/>
      <c r="W110" s="104"/>
      <c r="X110" s="102">
        <v>362.07</v>
      </c>
      <c r="Y110" s="118">
        <v>228.4</v>
      </c>
      <c r="Z110" s="104">
        <v>-36.92</v>
      </c>
      <c r="AA110" s="102">
        <v>955.41</v>
      </c>
      <c r="AB110" s="118">
        <v>572.36</v>
      </c>
      <c r="AC110" s="104">
        <v>-40.090000000000003</v>
      </c>
      <c r="AD110" s="104">
        <v>9.52</v>
      </c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  <c r="AP110" s="91"/>
      <c r="AQ110" s="91"/>
      <c r="AR110" s="91"/>
      <c r="AS110" s="91"/>
      <c r="AT110" s="91"/>
      <c r="AU110" s="91"/>
    </row>
    <row r="111" spans="1:47">
      <c r="A111" s="117"/>
      <c r="B111" s="101" t="s">
        <v>240</v>
      </c>
      <c r="C111" s="102">
        <v>134.38999999999999</v>
      </c>
      <c r="D111" s="118">
        <v>138.28</v>
      </c>
      <c r="E111" s="104">
        <v>2.89</v>
      </c>
      <c r="F111" s="102">
        <v>308.58999999999997</v>
      </c>
      <c r="G111" s="118">
        <v>305.82</v>
      </c>
      <c r="H111" s="104">
        <v>-0.9</v>
      </c>
      <c r="I111" s="104">
        <v>1.79</v>
      </c>
      <c r="J111" s="102">
        <v>22022</v>
      </c>
      <c r="K111" s="118">
        <v>20920</v>
      </c>
      <c r="L111" s="104">
        <v>-5</v>
      </c>
      <c r="M111" s="102">
        <v>46370</v>
      </c>
      <c r="N111" s="118">
        <v>42214</v>
      </c>
      <c r="O111" s="104">
        <v>-8.9600000000000009</v>
      </c>
      <c r="P111" s="104">
        <v>0.92</v>
      </c>
      <c r="Q111" s="102">
        <v>0</v>
      </c>
      <c r="R111" s="118"/>
      <c r="S111" s="104"/>
      <c r="T111" s="102">
        <v>0</v>
      </c>
      <c r="U111" s="118"/>
      <c r="V111" s="104"/>
      <c r="W111" s="104"/>
      <c r="X111" s="102">
        <v>4463.0600000000004</v>
      </c>
      <c r="Y111" s="118">
        <v>3057.9</v>
      </c>
      <c r="Z111" s="104">
        <v>-31.48</v>
      </c>
      <c r="AA111" s="102">
        <v>10594.35</v>
      </c>
      <c r="AB111" s="118">
        <v>7412.43</v>
      </c>
      <c r="AC111" s="104">
        <v>-30.03</v>
      </c>
      <c r="AD111" s="104">
        <v>1.61</v>
      </c>
      <c r="AE111" s="9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  <c r="AQ111" s="91"/>
      <c r="AR111" s="91"/>
      <c r="AS111" s="91"/>
      <c r="AT111" s="91"/>
      <c r="AU111" s="91"/>
    </row>
    <row r="112" spans="1:47">
      <c r="A112" s="117"/>
      <c r="B112" s="101" t="s">
        <v>241</v>
      </c>
      <c r="C112" s="102">
        <v>171.39</v>
      </c>
      <c r="D112" s="118">
        <v>207.36</v>
      </c>
      <c r="E112" s="104">
        <v>20.99</v>
      </c>
      <c r="F112" s="102">
        <v>489.2</v>
      </c>
      <c r="G112" s="118">
        <v>645.27</v>
      </c>
      <c r="H112" s="104">
        <v>31.9</v>
      </c>
      <c r="I112" s="104">
        <v>1.46</v>
      </c>
      <c r="J112" s="102">
        <v>6</v>
      </c>
      <c r="K112" s="118">
        <v>10</v>
      </c>
      <c r="L112" s="104">
        <v>66.67</v>
      </c>
      <c r="M112" s="102">
        <v>16</v>
      </c>
      <c r="N112" s="118">
        <v>29</v>
      </c>
      <c r="O112" s="104">
        <v>81.25</v>
      </c>
      <c r="P112" s="104">
        <v>7.65</v>
      </c>
      <c r="Q112" s="102">
        <v>1698877</v>
      </c>
      <c r="R112" s="118">
        <v>1940194</v>
      </c>
      <c r="S112" s="104">
        <v>14.2</v>
      </c>
      <c r="T112" s="102">
        <v>4678664</v>
      </c>
      <c r="U112" s="118">
        <v>6002256</v>
      </c>
      <c r="V112" s="104">
        <v>28.29</v>
      </c>
      <c r="W112" s="104">
        <v>13.58</v>
      </c>
      <c r="X112" s="102">
        <v>13309.8</v>
      </c>
      <c r="Y112" s="118">
        <v>16441.45</v>
      </c>
      <c r="Z112" s="104">
        <v>23.53</v>
      </c>
      <c r="AA112" s="102">
        <v>36840.629999999997</v>
      </c>
      <c r="AB112" s="118">
        <v>50483.13</v>
      </c>
      <c r="AC112" s="104">
        <v>37.03</v>
      </c>
      <c r="AD112" s="104">
        <v>9.8699999999999992</v>
      </c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  <c r="AQ112" s="91"/>
      <c r="AR112" s="91"/>
      <c r="AS112" s="91"/>
      <c r="AT112" s="91"/>
      <c r="AU112" s="91"/>
    </row>
    <row r="113" spans="1:47">
      <c r="A113" s="117"/>
      <c r="B113" s="101" t="s">
        <v>242</v>
      </c>
      <c r="C113" s="102">
        <v>2.06</v>
      </c>
      <c r="D113" s="118">
        <v>0.23</v>
      </c>
      <c r="E113" s="104">
        <v>-88.96</v>
      </c>
      <c r="F113" s="102">
        <v>4.0999999999999996</v>
      </c>
      <c r="G113" s="118">
        <v>0.44</v>
      </c>
      <c r="H113" s="104">
        <v>-89.37</v>
      </c>
      <c r="I113" s="104">
        <v>0.05</v>
      </c>
      <c r="J113" s="102">
        <v>0</v>
      </c>
      <c r="K113" s="118">
        <v>1</v>
      </c>
      <c r="L113" s="104"/>
      <c r="M113" s="102">
        <v>0</v>
      </c>
      <c r="N113" s="118">
        <v>3</v>
      </c>
      <c r="O113" s="104"/>
      <c r="P113" s="104">
        <v>0.31</v>
      </c>
      <c r="Q113" s="102">
        <v>12732</v>
      </c>
      <c r="R113" s="118">
        <v>3542</v>
      </c>
      <c r="S113" s="104">
        <v>-72.180000000000007</v>
      </c>
      <c r="T113" s="102">
        <v>27708</v>
      </c>
      <c r="U113" s="118">
        <v>6325</v>
      </c>
      <c r="V113" s="104">
        <v>-77.17</v>
      </c>
      <c r="W113" s="104">
        <v>0.45</v>
      </c>
      <c r="X113" s="102">
        <v>821.64</v>
      </c>
      <c r="Y113" s="118">
        <v>372.42</v>
      </c>
      <c r="Z113" s="104">
        <v>-54.67</v>
      </c>
      <c r="AA113" s="102">
        <v>1644.28</v>
      </c>
      <c r="AB113" s="118">
        <v>624.98</v>
      </c>
      <c r="AC113" s="104">
        <v>-61.99</v>
      </c>
      <c r="AD113" s="104">
        <v>2.46</v>
      </c>
      <c r="AE113" s="91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  <c r="AP113" s="91"/>
      <c r="AQ113" s="91"/>
      <c r="AR113" s="91"/>
      <c r="AS113" s="91"/>
      <c r="AT113" s="91"/>
      <c r="AU113" s="91"/>
    </row>
    <row r="114" spans="1:47">
      <c r="A114" s="117"/>
      <c r="B114" s="101" t="s">
        <v>243</v>
      </c>
      <c r="C114" s="102">
        <v>115.92</v>
      </c>
      <c r="D114" s="118">
        <v>83.76</v>
      </c>
      <c r="E114" s="104">
        <v>-27.75</v>
      </c>
      <c r="F114" s="102">
        <v>185.15</v>
      </c>
      <c r="G114" s="118">
        <v>282.18</v>
      </c>
      <c r="H114" s="104">
        <v>52.41</v>
      </c>
      <c r="I114" s="104">
        <v>11.64</v>
      </c>
      <c r="J114" s="102">
        <v>42</v>
      </c>
      <c r="K114" s="118">
        <v>51</v>
      </c>
      <c r="L114" s="104">
        <v>21.43</v>
      </c>
      <c r="M114" s="102">
        <v>98</v>
      </c>
      <c r="N114" s="118">
        <v>146</v>
      </c>
      <c r="O114" s="104">
        <v>48.98</v>
      </c>
      <c r="P114" s="104">
        <v>2.13</v>
      </c>
      <c r="Q114" s="102">
        <v>49107</v>
      </c>
      <c r="R114" s="118">
        <v>88103</v>
      </c>
      <c r="S114" s="104">
        <v>79.41</v>
      </c>
      <c r="T114" s="102">
        <v>137908</v>
      </c>
      <c r="U114" s="118">
        <v>220995</v>
      </c>
      <c r="V114" s="104">
        <v>60.25</v>
      </c>
      <c r="W114" s="104">
        <v>0.9</v>
      </c>
      <c r="X114" s="102">
        <v>2575.5100000000002</v>
      </c>
      <c r="Y114" s="118">
        <v>14453.14</v>
      </c>
      <c r="Z114" s="104">
        <v>461.18</v>
      </c>
      <c r="AA114" s="102">
        <v>3506.58</v>
      </c>
      <c r="AB114" s="118">
        <v>43231.28</v>
      </c>
      <c r="AC114" s="104">
        <v>1132.8599999999999</v>
      </c>
      <c r="AD114" s="104">
        <v>4.42</v>
      </c>
      <c r="AE114" s="91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  <c r="AP114" s="91"/>
      <c r="AQ114" s="91"/>
      <c r="AR114" s="91"/>
      <c r="AS114" s="91"/>
      <c r="AT114" s="91"/>
      <c r="AU114" s="91"/>
    </row>
    <row r="115" spans="1:47">
      <c r="A115" s="117"/>
      <c r="B115" s="105"/>
      <c r="C115" s="106"/>
      <c r="D115" s="118"/>
      <c r="E115" s="104"/>
      <c r="F115" s="106"/>
      <c r="G115" s="118"/>
      <c r="H115" s="104"/>
      <c r="I115" s="99"/>
      <c r="J115" s="106"/>
      <c r="K115" s="118"/>
      <c r="L115" s="104"/>
      <c r="M115" s="106"/>
      <c r="N115" s="118"/>
      <c r="O115" s="104"/>
      <c r="P115" s="104"/>
      <c r="Q115" s="106"/>
      <c r="R115" s="118"/>
      <c r="S115" s="104"/>
      <c r="T115" s="106"/>
      <c r="U115" s="118"/>
      <c r="V115" s="104"/>
      <c r="W115" s="104"/>
      <c r="X115" s="106"/>
      <c r="Y115" s="118"/>
      <c r="Z115" s="104"/>
      <c r="AA115" s="106"/>
      <c r="AB115" s="118"/>
      <c r="AC115" s="104"/>
      <c r="AD115" s="104"/>
      <c r="AE115" s="91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  <c r="AQ115" s="91"/>
      <c r="AR115" s="91"/>
      <c r="AS115" s="91"/>
      <c r="AT115" s="91"/>
      <c r="AU115" s="91"/>
    </row>
    <row r="116" spans="1:47">
      <c r="A116" s="115">
        <v>17</v>
      </c>
      <c r="B116" s="96" t="s">
        <v>182</v>
      </c>
      <c r="C116" s="97">
        <v>651.66999999999996</v>
      </c>
      <c r="D116" s="116">
        <v>947.85</v>
      </c>
      <c r="E116" s="99">
        <v>45.45</v>
      </c>
      <c r="F116" s="97">
        <v>1483.98</v>
      </c>
      <c r="G116" s="116">
        <v>1853.46</v>
      </c>
      <c r="H116" s="99">
        <v>24.9</v>
      </c>
      <c r="I116" s="99">
        <v>2.54</v>
      </c>
      <c r="J116" s="97">
        <v>47906</v>
      </c>
      <c r="K116" s="116">
        <v>51299</v>
      </c>
      <c r="L116" s="99">
        <v>7.08</v>
      </c>
      <c r="M116" s="97">
        <v>112881</v>
      </c>
      <c r="N116" s="116">
        <v>119426</v>
      </c>
      <c r="O116" s="99">
        <v>5.8</v>
      </c>
      <c r="P116" s="99">
        <v>2.4900000000000002</v>
      </c>
      <c r="Q116" s="97">
        <v>257664</v>
      </c>
      <c r="R116" s="116">
        <v>499377</v>
      </c>
      <c r="S116" s="99">
        <v>93.81</v>
      </c>
      <c r="T116" s="97">
        <v>672500</v>
      </c>
      <c r="U116" s="116">
        <v>1558175</v>
      </c>
      <c r="V116" s="99">
        <v>131.69999999999999</v>
      </c>
      <c r="W116" s="99">
        <v>2.2200000000000002</v>
      </c>
      <c r="X116" s="97">
        <v>17391.97</v>
      </c>
      <c r="Y116" s="116">
        <v>29774.05</v>
      </c>
      <c r="Z116" s="99">
        <v>71.19</v>
      </c>
      <c r="AA116" s="97">
        <v>54566.29</v>
      </c>
      <c r="AB116" s="116">
        <v>103250.88</v>
      </c>
      <c r="AC116" s="99">
        <v>89.22</v>
      </c>
      <c r="AD116" s="99">
        <v>5.21</v>
      </c>
      <c r="AE116" s="94"/>
      <c r="AF116" s="94"/>
      <c r="AG116" s="94"/>
      <c r="AH116" s="94"/>
      <c r="AI116" s="94"/>
      <c r="AJ116" s="94"/>
      <c r="AK116" s="94"/>
      <c r="AL116" s="94"/>
      <c r="AM116" s="94"/>
      <c r="AN116" s="94"/>
      <c r="AO116" s="94"/>
      <c r="AP116" s="94"/>
      <c r="AQ116" s="94"/>
      <c r="AR116" s="94"/>
      <c r="AS116" s="94"/>
      <c r="AT116" s="94"/>
      <c r="AU116" s="94"/>
    </row>
    <row r="117" spans="1:47">
      <c r="A117" s="117"/>
      <c r="B117" s="101" t="s">
        <v>238</v>
      </c>
      <c r="C117" s="102">
        <v>194.08</v>
      </c>
      <c r="D117" s="118">
        <v>183.88</v>
      </c>
      <c r="E117" s="104">
        <v>-5.25</v>
      </c>
      <c r="F117" s="102">
        <v>414.35</v>
      </c>
      <c r="G117" s="118">
        <v>418.69</v>
      </c>
      <c r="H117" s="104">
        <v>1.05</v>
      </c>
      <c r="I117" s="104">
        <v>4.93</v>
      </c>
      <c r="J117" s="102">
        <v>1002</v>
      </c>
      <c r="K117" s="118">
        <v>976</v>
      </c>
      <c r="L117" s="104">
        <v>-2.59</v>
      </c>
      <c r="M117" s="102">
        <v>2133</v>
      </c>
      <c r="N117" s="118">
        <v>2292</v>
      </c>
      <c r="O117" s="104">
        <v>7.45</v>
      </c>
      <c r="P117" s="104">
        <v>1.01</v>
      </c>
      <c r="Q117" s="102">
        <v>0</v>
      </c>
      <c r="R117" s="118"/>
      <c r="S117" s="104"/>
      <c r="T117" s="102">
        <v>0</v>
      </c>
      <c r="U117" s="118"/>
      <c r="V117" s="104"/>
      <c r="W117" s="104"/>
      <c r="X117" s="102">
        <v>254.44</v>
      </c>
      <c r="Y117" s="118">
        <v>250.79</v>
      </c>
      <c r="Z117" s="104">
        <v>-1.44</v>
      </c>
      <c r="AA117" s="102">
        <v>576.17999999999995</v>
      </c>
      <c r="AB117" s="118">
        <v>543.48</v>
      </c>
      <c r="AC117" s="104">
        <v>-5.68</v>
      </c>
      <c r="AD117" s="104">
        <v>9.0399999999999991</v>
      </c>
      <c r="AE117" s="91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  <c r="AQ117" s="91"/>
      <c r="AR117" s="91"/>
      <c r="AS117" s="91"/>
      <c r="AT117" s="91"/>
      <c r="AU117" s="91"/>
    </row>
    <row r="118" spans="1:47">
      <c r="A118" s="117"/>
      <c r="B118" s="101" t="s">
        <v>240</v>
      </c>
      <c r="C118" s="102">
        <v>388.54</v>
      </c>
      <c r="D118" s="118">
        <v>440.37</v>
      </c>
      <c r="E118" s="104">
        <v>13.34</v>
      </c>
      <c r="F118" s="102">
        <v>903.19</v>
      </c>
      <c r="G118" s="118">
        <v>950.37</v>
      </c>
      <c r="H118" s="104">
        <v>5.22</v>
      </c>
      <c r="I118" s="104">
        <v>5.57</v>
      </c>
      <c r="J118" s="102">
        <v>46898</v>
      </c>
      <c r="K118" s="118">
        <v>50294</v>
      </c>
      <c r="L118" s="104">
        <v>7.24</v>
      </c>
      <c r="M118" s="102">
        <v>110718</v>
      </c>
      <c r="N118" s="118">
        <v>117031</v>
      </c>
      <c r="O118" s="104">
        <v>5.7</v>
      </c>
      <c r="P118" s="104">
        <v>2.56</v>
      </c>
      <c r="Q118" s="102">
        <v>0</v>
      </c>
      <c r="R118" s="118"/>
      <c r="S118" s="104"/>
      <c r="T118" s="102">
        <v>0</v>
      </c>
      <c r="U118" s="118"/>
      <c r="V118" s="104"/>
      <c r="W118" s="104"/>
      <c r="X118" s="102">
        <v>11681.06</v>
      </c>
      <c r="Y118" s="118">
        <v>20203.88</v>
      </c>
      <c r="Z118" s="104">
        <v>72.959999999999994</v>
      </c>
      <c r="AA118" s="102">
        <v>35150.089999999997</v>
      </c>
      <c r="AB118" s="118">
        <v>52263.17</v>
      </c>
      <c r="AC118" s="104">
        <v>48.69</v>
      </c>
      <c r="AD118" s="104">
        <v>11.36</v>
      </c>
      <c r="AE118" s="9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  <c r="AQ118" s="91"/>
      <c r="AR118" s="91"/>
      <c r="AS118" s="91"/>
      <c r="AT118" s="91"/>
      <c r="AU118" s="91"/>
    </row>
    <row r="119" spans="1:47">
      <c r="A119" s="117"/>
      <c r="B119" s="101" t="s">
        <v>241</v>
      </c>
      <c r="C119" s="102">
        <v>64.790000000000006</v>
      </c>
      <c r="D119" s="118">
        <v>318.02</v>
      </c>
      <c r="E119" s="104">
        <v>390.83</v>
      </c>
      <c r="F119" s="102">
        <v>151.72</v>
      </c>
      <c r="G119" s="118">
        <v>446.49</v>
      </c>
      <c r="H119" s="104">
        <v>194.28</v>
      </c>
      <c r="I119" s="104">
        <v>1.01</v>
      </c>
      <c r="J119" s="102">
        <v>1</v>
      </c>
      <c r="K119" s="118">
        <v>1</v>
      </c>
      <c r="L119" s="104">
        <v>0</v>
      </c>
      <c r="M119" s="102">
        <v>1</v>
      </c>
      <c r="N119" s="118">
        <v>2</v>
      </c>
      <c r="O119" s="104">
        <v>100</v>
      </c>
      <c r="P119" s="104">
        <v>0.53</v>
      </c>
      <c r="Q119" s="102">
        <v>330640</v>
      </c>
      <c r="R119" s="118">
        <v>459734</v>
      </c>
      <c r="S119" s="104">
        <v>39.04</v>
      </c>
      <c r="T119" s="102">
        <v>684543</v>
      </c>
      <c r="U119" s="118">
        <v>1277231</v>
      </c>
      <c r="V119" s="104">
        <v>86.58</v>
      </c>
      <c r="W119" s="104">
        <v>2.89</v>
      </c>
      <c r="X119" s="102">
        <v>4116.3</v>
      </c>
      <c r="Y119" s="118">
        <v>4637.4399999999996</v>
      </c>
      <c r="Z119" s="104">
        <v>12.66</v>
      </c>
      <c r="AA119" s="102">
        <v>10524.71</v>
      </c>
      <c r="AB119" s="118">
        <v>12126.07</v>
      </c>
      <c r="AC119" s="104">
        <v>15.22</v>
      </c>
      <c r="AD119" s="104">
        <v>2.37</v>
      </c>
      <c r="AE119" s="91"/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  <c r="AP119" s="91"/>
      <c r="AQ119" s="91"/>
      <c r="AR119" s="91"/>
      <c r="AS119" s="91"/>
      <c r="AT119" s="91"/>
      <c r="AU119" s="91"/>
    </row>
    <row r="120" spans="1:47">
      <c r="A120" s="117"/>
      <c r="B120" s="101" t="s">
        <v>242</v>
      </c>
      <c r="C120" s="102">
        <v>0</v>
      </c>
      <c r="D120" s="118">
        <v>0</v>
      </c>
      <c r="E120" s="104"/>
      <c r="F120" s="102">
        <v>0</v>
      </c>
      <c r="G120" s="118">
        <v>0</v>
      </c>
      <c r="H120" s="104"/>
      <c r="I120" s="104">
        <v>0</v>
      </c>
      <c r="J120" s="102">
        <v>0</v>
      </c>
      <c r="K120" s="118">
        <v>0</v>
      </c>
      <c r="L120" s="104"/>
      <c r="M120" s="102">
        <v>0</v>
      </c>
      <c r="N120" s="118">
        <v>0</v>
      </c>
      <c r="O120" s="104"/>
      <c r="P120" s="104">
        <v>0</v>
      </c>
      <c r="Q120" s="102">
        <v>0</v>
      </c>
      <c r="R120" s="118">
        <v>0</v>
      </c>
      <c r="S120" s="104"/>
      <c r="T120" s="102">
        <v>0</v>
      </c>
      <c r="U120" s="118">
        <v>0</v>
      </c>
      <c r="V120" s="104"/>
      <c r="W120" s="104">
        <v>0</v>
      </c>
      <c r="X120" s="102">
        <v>0</v>
      </c>
      <c r="Y120" s="118">
        <v>0</v>
      </c>
      <c r="Z120" s="104"/>
      <c r="AA120" s="102">
        <v>0</v>
      </c>
      <c r="AB120" s="118">
        <v>0</v>
      </c>
      <c r="AC120" s="104"/>
      <c r="AD120" s="104">
        <v>0</v>
      </c>
      <c r="AE120" s="91"/>
      <c r="AF120" s="91"/>
      <c r="AG120" s="91"/>
      <c r="AH120" s="91"/>
      <c r="AI120" s="91"/>
      <c r="AJ120" s="91"/>
      <c r="AK120" s="91"/>
      <c r="AL120" s="91"/>
      <c r="AM120" s="91"/>
      <c r="AN120" s="91"/>
      <c r="AO120" s="91"/>
      <c r="AP120" s="91"/>
      <c r="AQ120" s="91"/>
      <c r="AR120" s="91"/>
      <c r="AS120" s="91"/>
      <c r="AT120" s="91"/>
      <c r="AU120" s="91"/>
    </row>
    <row r="121" spans="1:47">
      <c r="A121" s="117"/>
      <c r="B121" s="101" t="s">
        <v>243</v>
      </c>
      <c r="C121" s="102">
        <v>4.26</v>
      </c>
      <c r="D121" s="118">
        <v>5.58</v>
      </c>
      <c r="E121" s="104">
        <v>30.83</v>
      </c>
      <c r="F121" s="102">
        <v>14.71</v>
      </c>
      <c r="G121" s="118">
        <v>37.9</v>
      </c>
      <c r="H121" s="104">
        <v>157.63999999999999</v>
      </c>
      <c r="I121" s="104">
        <v>1.56</v>
      </c>
      <c r="J121" s="102">
        <v>5</v>
      </c>
      <c r="K121" s="118">
        <v>28</v>
      </c>
      <c r="L121" s="104">
        <v>460</v>
      </c>
      <c r="M121" s="102">
        <v>29</v>
      </c>
      <c r="N121" s="118">
        <v>101</v>
      </c>
      <c r="O121" s="104">
        <v>248.28</v>
      </c>
      <c r="P121" s="104">
        <v>1.48</v>
      </c>
      <c r="Q121" s="102">
        <v>-72976</v>
      </c>
      <c r="R121" s="118">
        <v>39643</v>
      </c>
      <c r="S121" s="104">
        <v>-154.32</v>
      </c>
      <c r="T121" s="102">
        <v>-12043</v>
      </c>
      <c r="U121" s="118">
        <v>280944</v>
      </c>
      <c r="V121" s="104">
        <v>-2432.84</v>
      </c>
      <c r="W121" s="104">
        <v>1.1499999999999999</v>
      </c>
      <c r="X121" s="102">
        <v>1340.16</v>
      </c>
      <c r="Y121" s="118">
        <v>4681.9399999999996</v>
      </c>
      <c r="Z121" s="104">
        <v>249.36</v>
      </c>
      <c r="AA121" s="102">
        <v>8315.31</v>
      </c>
      <c r="AB121" s="118">
        <v>38318.160000000003</v>
      </c>
      <c r="AC121" s="104">
        <v>360.81</v>
      </c>
      <c r="AD121" s="104">
        <v>3.92</v>
      </c>
      <c r="AE121" s="91"/>
      <c r="AF121" s="91"/>
      <c r="AG121" s="91"/>
      <c r="AH121" s="91"/>
      <c r="AI121" s="91"/>
      <c r="AJ121" s="91"/>
      <c r="AK121" s="91"/>
      <c r="AL121" s="91"/>
      <c r="AM121" s="91"/>
      <c r="AN121" s="91"/>
      <c r="AO121" s="91"/>
      <c r="AP121" s="91"/>
      <c r="AQ121" s="91"/>
      <c r="AR121" s="91"/>
      <c r="AS121" s="91"/>
      <c r="AT121" s="91"/>
      <c r="AU121" s="91"/>
    </row>
    <row r="122" spans="1:47">
      <c r="A122" s="117"/>
      <c r="B122" s="105"/>
      <c r="C122" s="106"/>
      <c r="D122" s="118"/>
      <c r="E122" s="104"/>
      <c r="F122" s="106"/>
      <c r="G122" s="118"/>
      <c r="H122" s="104"/>
      <c r="I122" s="99"/>
      <c r="J122" s="106"/>
      <c r="K122" s="118"/>
      <c r="L122" s="104"/>
      <c r="M122" s="106"/>
      <c r="N122" s="118"/>
      <c r="O122" s="104"/>
      <c r="P122" s="104"/>
      <c r="Q122" s="106"/>
      <c r="R122" s="118"/>
      <c r="S122" s="104"/>
      <c r="T122" s="106"/>
      <c r="U122" s="118"/>
      <c r="V122" s="104"/>
      <c r="W122" s="104"/>
      <c r="X122" s="106"/>
      <c r="Y122" s="118"/>
      <c r="Z122" s="104"/>
      <c r="AA122" s="106"/>
      <c r="AB122" s="118"/>
      <c r="AC122" s="104"/>
      <c r="AD122" s="104"/>
      <c r="AE122" s="91"/>
      <c r="AF122" s="91"/>
      <c r="AG122" s="91"/>
      <c r="AH122" s="91"/>
      <c r="AI122" s="91"/>
      <c r="AJ122" s="91"/>
      <c r="AK122" s="91"/>
      <c r="AL122" s="91"/>
      <c r="AM122" s="91"/>
      <c r="AN122" s="91"/>
      <c r="AO122" s="91"/>
      <c r="AP122" s="91"/>
      <c r="AQ122" s="91"/>
      <c r="AR122" s="91"/>
      <c r="AS122" s="91"/>
      <c r="AT122" s="91"/>
      <c r="AU122" s="91"/>
    </row>
    <row r="123" spans="1:47">
      <c r="A123" s="115">
        <v>18</v>
      </c>
      <c r="B123" s="96" t="s">
        <v>188</v>
      </c>
      <c r="C123" s="97">
        <v>196.58</v>
      </c>
      <c r="D123" s="116">
        <v>233.12</v>
      </c>
      <c r="E123" s="99">
        <v>18.579999999999998</v>
      </c>
      <c r="F123" s="97">
        <v>497.7</v>
      </c>
      <c r="G123" s="116">
        <v>619.16</v>
      </c>
      <c r="H123" s="99">
        <v>24.4</v>
      </c>
      <c r="I123" s="99">
        <v>0.85</v>
      </c>
      <c r="J123" s="97">
        <v>22044</v>
      </c>
      <c r="K123" s="116">
        <v>24092</v>
      </c>
      <c r="L123" s="99">
        <v>9.2899999999999991</v>
      </c>
      <c r="M123" s="97">
        <v>56292</v>
      </c>
      <c r="N123" s="116">
        <v>58239</v>
      </c>
      <c r="O123" s="99">
        <v>3.46</v>
      </c>
      <c r="P123" s="99">
        <v>1.21</v>
      </c>
      <c r="Q123" s="97">
        <v>326191</v>
      </c>
      <c r="R123" s="116">
        <v>137656</v>
      </c>
      <c r="S123" s="99">
        <v>-57.8</v>
      </c>
      <c r="T123" s="97">
        <v>725879</v>
      </c>
      <c r="U123" s="116">
        <v>458924</v>
      </c>
      <c r="V123" s="99">
        <v>-36.78</v>
      </c>
      <c r="W123" s="99">
        <v>0.65</v>
      </c>
      <c r="X123" s="97">
        <v>19137.05</v>
      </c>
      <c r="Y123" s="116">
        <v>12914.86</v>
      </c>
      <c r="Z123" s="99">
        <v>-32.51</v>
      </c>
      <c r="AA123" s="97">
        <v>47600.99</v>
      </c>
      <c r="AB123" s="116">
        <v>38993.51</v>
      </c>
      <c r="AC123" s="99">
        <v>-18.079999999999998</v>
      </c>
      <c r="AD123" s="99">
        <v>1.97</v>
      </c>
      <c r="AE123" s="94"/>
      <c r="AF123" s="94"/>
      <c r="AG123" s="94"/>
      <c r="AH123" s="94"/>
      <c r="AI123" s="94"/>
      <c r="AJ123" s="94"/>
      <c r="AK123" s="94"/>
      <c r="AL123" s="94"/>
      <c r="AM123" s="94"/>
      <c r="AN123" s="94"/>
      <c r="AO123" s="94"/>
      <c r="AP123" s="94"/>
      <c r="AQ123" s="94"/>
      <c r="AR123" s="94"/>
      <c r="AS123" s="94"/>
      <c r="AT123" s="94"/>
      <c r="AU123" s="94"/>
    </row>
    <row r="124" spans="1:47">
      <c r="A124" s="117"/>
      <c r="B124" s="101" t="s">
        <v>238</v>
      </c>
      <c r="C124" s="102">
        <v>11.21</v>
      </c>
      <c r="D124" s="118">
        <v>8.49</v>
      </c>
      <c r="E124" s="104">
        <v>-24.28</v>
      </c>
      <c r="F124" s="102">
        <v>26.64</v>
      </c>
      <c r="G124" s="118">
        <v>19.489999999999998</v>
      </c>
      <c r="H124" s="104">
        <v>-26.86</v>
      </c>
      <c r="I124" s="104">
        <v>0.23</v>
      </c>
      <c r="J124" s="102">
        <v>216</v>
      </c>
      <c r="K124" s="118">
        <v>119</v>
      </c>
      <c r="L124" s="104">
        <v>-44.91</v>
      </c>
      <c r="M124" s="102">
        <v>494</v>
      </c>
      <c r="N124" s="118">
        <v>312</v>
      </c>
      <c r="O124" s="104">
        <v>-36.840000000000003</v>
      </c>
      <c r="P124" s="104">
        <v>0.14000000000000001</v>
      </c>
      <c r="Q124" s="102">
        <v>0</v>
      </c>
      <c r="R124" s="118"/>
      <c r="S124" s="104"/>
      <c r="T124" s="102">
        <v>0</v>
      </c>
      <c r="U124" s="118"/>
      <c r="V124" s="104"/>
      <c r="W124" s="104"/>
      <c r="X124" s="102">
        <v>2.4</v>
      </c>
      <c r="Y124" s="118">
        <v>3.06</v>
      </c>
      <c r="Z124" s="104">
        <v>27.6</v>
      </c>
      <c r="AA124" s="102">
        <v>4.2699999999999996</v>
      </c>
      <c r="AB124" s="118">
        <v>14.58</v>
      </c>
      <c r="AC124" s="104">
        <v>241.19</v>
      </c>
      <c r="AD124" s="104">
        <v>0.24</v>
      </c>
      <c r="AE124" s="9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91"/>
      <c r="AT124" s="91"/>
      <c r="AU124" s="91"/>
    </row>
    <row r="125" spans="1:47">
      <c r="A125" s="117"/>
      <c r="B125" s="101" t="s">
        <v>240</v>
      </c>
      <c r="C125" s="102">
        <v>112.2</v>
      </c>
      <c r="D125" s="118">
        <v>157.41999999999999</v>
      </c>
      <c r="E125" s="104">
        <v>40.299999999999997</v>
      </c>
      <c r="F125" s="102">
        <v>299.99</v>
      </c>
      <c r="G125" s="118">
        <v>386.67</v>
      </c>
      <c r="H125" s="104">
        <v>28.9</v>
      </c>
      <c r="I125" s="104">
        <v>2.2599999999999998</v>
      </c>
      <c r="J125" s="102">
        <v>21819</v>
      </c>
      <c r="K125" s="118">
        <v>23970</v>
      </c>
      <c r="L125" s="104">
        <v>9.86</v>
      </c>
      <c r="M125" s="102">
        <v>55777</v>
      </c>
      <c r="N125" s="118">
        <v>57913</v>
      </c>
      <c r="O125" s="104">
        <v>3.83</v>
      </c>
      <c r="P125" s="104">
        <v>1.27</v>
      </c>
      <c r="Q125" s="102">
        <v>0</v>
      </c>
      <c r="R125" s="118"/>
      <c r="S125" s="104"/>
      <c r="T125" s="102">
        <v>0</v>
      </c>
      <c r="U125" s="118"/>
      <c r="V125" s="104"/>
      <c r="W125" s="104"/>
      <c r="X125" s="102">
        <v>3002.02</v>
      </c>
      <c r="Y125" s="118">
        <v>2873.46</v>
      </c>
      <c r="Z125" s="104">
        <v>-4.28</v>
      </c>
      <c r="AA125" s="102">
        <v>8121.31</v>
      </c>
      <c r="AB125" s="118">
        <v>7643.42</v>
      </c>
      <c r="AC125" s="104">
        <v>-5.88</v>
      </c>
      <c r="AD125" s="104">
        <v>1.66</v>
      </c>
      <c r="AE125" s="9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91"/>
      <c r="AT125" s="91"/>
      <c r="AU125" s="91"/>
    </row>
    <row r="126" spans="1:47">
      <c r="A126" s="117"/>
      <c r="B126" s="101" t="s">
        <v>241</v>
      </c>
      <c r="C126" s="102">
        <v>64.86</v>
      </c>
      <c r="D126" s="118">
        <v>63.78</v>
      </c>
      <c r="E126" s="104">
        <v>-1.67</v>
      </c>
      <c r="F126" s="102">
        <v>144.09</v>
      </c>
      <c r="G126" s="118">
        <v>201.54</v>
      </c>
      <c r="H126" s="104">
        <v>39.869999999999997</v>
      </c>
      <c r="I126" s="104">
        <v>0.46</v>
      </c>
      <c r="J126" s="102">
        <v>0</v>
      </c>
      <c r="K126" s="118">
        <v>0</v>
      </c>
      <c r="L126" s="104"/>
      <c r="M126" s="102">
        <v>0</v>
      </c>
      <c r="N126" s="118">
        <v>0</v>
      </c>
      <c r="O126" s="104"/>
      <c r="P126" s="104">
        <v>0</v>
      </c>
      <c r="Q126" s="102">
        <v>260794</v>
      </c>
      <c r="R126" s="118">
        <v>81355</v>
      </c>
      <c r="S126" s="104">
        <v>-68.8</v>
      </c>
      <c r="T126" s="102">
        <v>525332</v>
      </c>
      <c r="U126" s="118">
        <v>263099</v>
      </c>
      <c r="V126" s="104">
        <v>-49.92</v>
      </c>
      <c r="W126" s="104">
        <v>0.6</v>
      </c>
      <c r="X126" s="102">
        <v>3070.03</v>
      </c>
      <c r="Y126" s="118">
        <v>2746.62</v>
      </c>
      <c r="Z126" s="104">
        <v>-10.53</v>
      </c>
      <c r="AA126" s="102">
        <v>7517.58</v>
      </c>
      <c r="AB126" s="118">
        <v>7613.49</v>
      </c>
      <c r="AC126" s="104">
        <v>1.28</v>
      </c>
      <c r="AD126" s="104">
        <v>1.49</v>
      </c>
      <c r="AE126" s="91"/>
      <c r="AF126" s="91"/>
      <c r="AG126" s="91"/>
      <c r="AH126" s="91"/>
      <c r="AI126" s="91"/>
      <c r="AJ126" s="91"/>
      <c r="AK126" s="91"/>
      <c r="AL126" s="91"/>
      <c r="AM126" s="91"/>
      <c r="AN126" s="91"/>
      <c r="AO126" s="91"/>
      <c r="AP126" s="91"/>
      <c r="AQ126" s="91"/>
      <c r="AR126" s="91"/>
      <c r="AS126" s="91"/>
      <c r="AT126" s="91"/>
      <c r="AU126" s="91"/>
    </row>
    <row r="127" spans="1:47">
      <c r="A127" s="117"/>
      <c r="B127" s="101" t="s">
        <v>242</v>
      </c>
      <c r="C127" s="102">
        <v>-1.62</v>
      </c>
      <c r="D127" s="118">
        <v>0.02</v>
      </c>
      <c r="E127" s="104">
        <v>-101.03</v>
      </c>
      <c r="F127" s="102">
        <v>7.0000000000000007E-2</v>
      </c>
      <c r="G127" s="118">
        <v>0.04</v>
      </c>
      <c r="H127" s="104">
        <v>-51.96</v>
      </c>
      <c r="I127" s="104">
        <v>0</v>
      </c>
      <c r="J127" s="102">
        <v>9</v>
      </c>
      <c r="K127" s="118">
        <v>3</v>
      </c>
      <c r="L127" s="104">
        <v>-66.67</v>
      </c>
      <c r="M127" s="102">
        <v>21</v>
      </c>
      <c r="N127" s="118">
        <v>14</v>
      </c>
      <c r="O127" s="104">
        <v>-33.33</v>
      </c>
      <c r="P127" s="104">
        <v>1.43</v>
      </c>
      <c r="Q127" s="102">
        <v>64215</v>
      </c>
      <c r="R127" s="118">
        <v>47248</v>
      </c>
      <c r="S127" s="104">
        <v>-26.42</v>
      </c>
      <c r="T127" s="102">
        <v>174576</v>
      </c>
      <c r="U127" s="118">
        <v>173348</v>
      </c>
      <c r="V127" s="104">
        <v>-0.7</v>
      </c>
      <c r="W127" s="104">
        <v>12.4</v>
      </c>
      <c r="X127" s="102">
        <v>12838.26</v>
      </c>
      <c r="Y127" s="118">
        <v>5240.32</v>
      </c>
      <c r="Z127" s="104">
        <v>-59.18</v>
      </c>
      <c r="AA127" s="102">
        <v>27624.48</v>
      </c>
      <c r="AB127" s="118">
        <v>18129.66</v>
      </c>
      <c r="AC127" s="104">
        <v>-34.369999999999997</v>
      </c>
      <c r="AD127" s="104">
        <v>71.400000000000006</v>
      </c>
      <c r="AE127" s="91"/>
      <c r="AF127" s="91"/>
      <c r="AG127" s="91"/>
      <c r="AH127" s="91"/>
      <c r="AI127" s="91"/>
      <c r="AJ127" s="91"/>
      <c r="AK127" s="91"/>
      <c r="AL127" s="91"/>
      <c r="AM127" s="91"/>
      <c r="AN127" s="91"/>
      <c r="AO127" s="91"/>
      <c r="AP127" s="91"/>
      <c r="AQ127" s="91"/>
      <c r="AR127" s="91"/>
      <c r="AS127" s="91"/>
      <c r="AT127" s="91"/>
      <c r="AU127" s="91"/>
    </row>
    <row r="128" spans="1:47">
      <c r="A128" s="117"/>
      <c r="B128" s="101" t="s">
        <v>243</v>
      </c>
      <c r="C128" s="102">
        <v>9.94</v>
      </c>
      <c r="D128" s="118">
        <v>3.42</v>
      </c>
      <c r="E128" s="104">
        <v>-65.64</v>
      </c>
      <c r="F128" s="102">
        <v>26.91</v>
      </c>
      <c r="G128" s="118">
        <v>11.43</v>
      </c>
      <c r="H128" s="104">
        <v>-57.52</v>
      </c>
      <c r="I128" s="104">
        <v>0.47</v>
      </c>
      <c r="J128" s="102">
        <v>0</v>
      </c>
      <c r="K128" s="118">
        <v>0</v>
      </c>
      <c r="L128" s="104"/>
      <c r="M128" s="102">
        <v>0</v>
      </c>
      <c r="N128" s="118">
        <v>0</v>
      </c>
      <c r="O128" s="104"/>
      <c r="P128" s="104">
        <v>0</v>
      </c>
      <c r="Q128" s="102">
        <v>1182</v>
      </c>
      <c r="R128" s="118">
        <v>9053</v>
      </c>
      <c r="S128" s="104">
        <v>665.91</v>
      </c>
      <c r="T128" s="102">
        <v>25971</v>
      </c>
      <c r="U128" s="118">
        <v>22477</v>
      </c>
      <c r="V128" s="104">
        <v>-13.45</v>
      </c>
      <c r="W128" s="104">
        <v>0.09</v>
      </c>
      <c r="X128" s="102">
        <v>224.34</v>
      </c>
      <c r="Y128" s="118">
        <v>2051.4</v>
      </c>
      <c r="Z128" s="104">
        <v>814.4</v>
      </c>
      <c r="AA128" s="102">
        <v>4333.3500000000004</v>
      </c>
      <c r="AB128" s="118">
        <v>5592.36</v>
      </c>
      <c r="AC128" s="104">
        <v>29.05</v>
      </c>
      <c r="AD128" s="104">
        <v>0.56999999999999995</v>
      </c>
      <c r="AE128" s="91"/>
      <c r="AF128" s="91"/>
      <c r="AG128" s="91"/>
      <c r="AH128" s="91"/>
      <c r="AI128" s="91"/>
      <c r="AJ128" s="91"/>
      <c r="AK128" s="91"/>
      <c r="AL128" s="91"/>
      <c r="AM128" s="91"/>
      <c r="AN128" s="91"/>
      <c r="AO128" s="91"/>
      <c r="AP128" s="91"/>
      <c r="AQ128" s="91"/>
      <c r="AR128" s="91"/>
      <c r="AS128" s="91"/>
      <c r="AT128" s="91"/>
      <c r="AU128" s="91"/>
    </row>
    <row r="129" spans="1:47">
      <c r="A129" s="117"/>
      <c r="B129" s="105"/>
      <c r="C129" s="106"/>
      <c r="D129" s="118"/>
      <c r="E129" s="104"/>
      <c r="F129" s="106"/>
      <c r="G129" s="118"/>
      <c r="H129" s="104"/>
      <c r="I129" s="99"/>
      <c r="J129" s="106"/>
      <c r="K129" s="118"/>
      <c r="L129" s="104"/>
      <c r="M129" s="106"/>
      <c r="N129" s="118"/>
      <c r="O129" s="104"/>
      <c r="P129" s="104"/>
      <c r="Q129" s="106"/>
      <c r="R129" s="118"/>
      <c r="S129" s="104"/>
      <c r="T129" s="106"/>
      <c r="U129" s="118"/>
      <c r="V129" s="104"/>
      <c r="W129" s="104"/>
      <c r="X129" s="106"/>
      <c r="Y129" s="118"/>
      <c r="Z129" s="104"/>
      <c r="AA129" s="106"/>
      <c r="AB129" s="118"/>
      <c r="AC129" s="104"/>
      <c r="AD129" s="104"/>
      <c r="AE129" s="91"/>
      <c r="AF129" s="91"/>
      <c r="AG129" s="91"/>
      <c r="AH129" s="91"/>
      <c r="AI129" s="91"/>
      <c r="AJ129" s="91"/>
      <c r="AK129" s="91"/>
      <c r="AL129" s="91"/>
      <c r="AM129" s="91"/>
      <c r="AN129" s="91"/>
      <c r="AO129" s="91"/>
      <c r="AP129" s="91"/>
      <c r="AQ129" s="91"/>
      <c r="AR129" s="91"/>
      <c r="AS129" s="91"/>
      <c r="AT129" s="91"/>
      <c r="AU129" s="91"/>
    </row>
    <row r="130" spans="1:47">
      <c r="A130" s="115">
        <v>19</v>
      </c>
      <c r="B130" s="96" t="s">
        <v>194</v>
      </c>
      <c r="C130" s="97">
        <v>38.090000000000003</v>
      </c>
      <c r="D130" s="116">
        <v>79.12</v>
      </c>
      <c r="E130" s="99">
        <v>107.69</v>
      </c>
      <c r="F130" s="97">
        <v>97.86</v>
      </c>
      <c r="G130" s="116">
        <v>220.99</v>
      </c>
      <c r="H130" s="99">
        <v>125.83</v>
      </c>
      <c r="I130" s="99">
        <v>0.3</v>
      </c>
      <c r="J130" s="97">
        <v>3111</v>
      </c>
      <c r="K130" s="116">
        <v>2963</v>
      </c>
      <c r="L130" s="99">
        <v>-4.76</v>
      </c>
      <c r="M130" s="97">
        <v>6951</v>
      </c>
      <c r="N130" s="116">
        <v>6630</v>
      </c>
      <c r="O130" s="99">
        <v>-4.62</v>
      </c>
      <c r="P130" s="99">
        <v>0.14000000000000001</v>
      </c>
      <c r="Q130" s="97">
        <v>40571</v>
      </c>
      <c r="R130" s="116">
        <v>362742</v>
      </c>
      <c r="S130" s="99">
        <v>794.09</v>
      </c>
      <c r="T130" s="97">
        <v>109334</v>
      </c>
      <c r="U130" s="116">
        <v>989734</v>
      </c>
      <c r="V130" s="99">
        <v>805.24</v>
      </c>
      <c r="W130" s="99">
        <v>1.41</v>
      </c>
      <c r="X130" s="97">
        <v>2474.2399999999998</v>
      </c>
      <c r="Y130" s="116">
        <v>9464.4500000000007</v>
      </c>
      <c r="Z130" s="99">
        <v>282.52</v>
      </c>
      <c r="AA130" s="97">
        <v>10758.36</v>
      </c>
      <c r="AB130" s="116">
        <v>22375.9</v>
      </c>
      <c r="AC130" s="99">
        <v>107.99</v>
      </c>
      <c r="AD130" s="99">
        <v>1.1299999999999999</v>
      </c>
      <c r="AE130" s="94"/>
      <c r="AF130" s="94"/>
      <c r="AG130" s="94"/>
      <c r="AH130" s="94"/>
      <c r="AI130" s="94"/>
      <c r="AJ130" s="94"/>
      <c r="AK130" s="94"/>
      <c r="AL130" s="94"/>
      <c r="AM130" s="94"/>
      <c r="AN130" s="94"/>
      <c r="AO130" s="94"/>
      <c r="AP130" s="94"/>
      <c r="AQ130" s="94"/>
      <c r="AR130" s="94"/>
      <c r="AS130" s="94"/>
      <c r="AT130" s="94"/>
      <c r="AU130" s="94"/>
    </row>
    <row r="131" spans="1:47">
      <c r="A131" s="117"/>
      <c r="B131" s="101" t="s">
        <v>238</v>
      </c>
      <c r="C131" s="102">
        <v>0.63</v>
      </c>
      <c r="D131" s="118">
        <v>0</v>
      </c>
      <c r="E131" s="104">
        <v>-100.05</v>
      </c>
      <c r="F131" s="102">
        <v>1.54</v>
      </c>
      <c r="G131" s="118">
        <v>0.11</v>
      </c>
      <c r="H131" s="104">
        <v>-92.73</v>
      </c>
      <c r="I131" s="104">
        <v>0</v>
      </c>
      <c r="J131" s="102">
        <v>8</v>
      </c>
      <c r="K131" s="118">
        <v>5</v>
      </c>
      <c r="L131" s="104">
        <v>-37.5</v>
      </c>
      <c r="M131" s="102">
        <v>22</v>
      </c>
      <c r="N131" s="118">
        <v>9</v>
      </c>
      <c r="O131" s="104">
        <v>-59.09</v>
      </c>
      <c r="P131" s="104">
        <v>0</v>
      </c>
      <c r="Q131" s="102">
        <v>0</v>
      </c>
      <c r="R131" s="118"/>
      <c r="S131" s="104"/>
      <c r="T131" s="102">
        <v>0</v>
      </c>
      <c r="U131" s="118"/>
      <c r="V131" s="104"/>
      <c r="W131" s="104"/>
      <c r="X131" s="102">
        <v>0.77</v>
      </c>
      <c r="Y131" s="118">
        <v>0.01</v>
      </c>
      <c r="Z131" s="104">
        <v>-98.36</v>
      </c>
      <c r="AA131" s="102">
        <v>1.9</v>
      </c>
      <c r="AB131" s="118">
        <v>0.15</v>
      </c>
      <c r="AC131" s="104">
        <v>-92.23</v>
      </c>
      <c r="AD131" s="104">
        <v>0</v>
      </c>
      <c r="AE131" s="91"/>
      <c r="AF131" s="91"/>
      <c r="AG131" s="91"/>
      <c r="AH131" s="91"/>
      <c r="AI131" s="91"/>
      <c r="AJ131" s="91"/>
      <c r="AK131" s="91"/>
      <c r="AL131" s="91"/>
      <c r="AM131" s="91"/>
      <c r="AN131" s="91"/>
      <c r="AO131" s="91"/>
      <c r="AP131" s="91"/>
      <c r="AQ131" s="91"/>
      <c r="AR131" s="91"/>
      <c r="AS131" s="91"/>
      <c r="AT131" s="91"/>
      <c r="AU131" s="91"/>
    </row>
    <row r="132" spans="1:47">
      <c r="A132" s="117"/>
      <c r="B132" s="101" t="s">
        <v>240</v>
      </c>
      <c r="C132" s="102">
        <v>11.28</v>
      </c>
      <c r="D132" s="118">
        <v>11.89</v>
      </c>
      <c r="E132" s="104">
        <v>5.37</v>
      </c>
      <c r="F132" s="102">
        <v>29.81</v>
      </c>
      <c r="G132" s="118">
        <v>33.57</v>
      </c>
      <c r="H132" s="104">
        <v>12.63</v>
      </c>
      <c r="I132" s="104">
        <v>0.2</v>
      </c>
      <c r="J132" s="102">
        <v>3089</v>
      </c>
      <c r="K132" s="118">
        <v>2921</v>
      </c>
      <c r="L132" s="104">
        <v>-5.44</v>
      </c>
      <c r="M132" s="102">
        <v>6896</v>
      </c>
      <c r="N132" s="118">
        <v>6530</v>
      </c>
      <c r="O132" s="104">
        <v>-5.31</v>
      </c>
      <c r="P132" s="104">
        <v>0.14000000000000001</v>
      </c>
      <c r="Q132" s="102">
        <v>0</v>
      </c>
      <c r="R132" s="118"/>
      <c r="S132" s="104"/>
      <c r="T132" s="102">
        <v>0</v>
      </c>
      <c r="U132" s="118"/>
      <c r="V132" s="104"/>
      <c r="W132" s="104"/>
      <c r="X132" s="102">
        <v>105.03</v>
      </c>
      <c r="Y132" s="118">
        <v>124.77</v>
      </c>
      <c r="Z132" s="104">
        <v>18.8</v>
      </c>
      <c r="AA132" s="102">
        <v>243.87</v>
      </c>
      <c r="AB132" s="118">
        <v>289.52</v>
      </c>
      <c r="AC132" s="104">
        <v>18.72</v>
      </c>
      <c r="AD132" s="104">
        <v>0.06</v>
      </c>
      <c r="AE132" s="91"/>
      <c r="AF132" s="91"/>
      <c r="AG132" s="91"/>
      <c r="AH132" s="91"/>
      <c r="AI132" s="91"/>
      <c r="AJ132" s="91"/>
      <c r="AK132" s="91"/>
      <c r="AL132" s="91"/>
      <c r="AM132" s="91"/>
      <c r="AN132" s="91"/>
      <c r="AO132" s="91"/>
      <c r="AP132" s="91"/>
      <c r="AQ132" s="91"/>
      <c r="AR132" s="91"/>
      <c r="AS132" s="91"/>
      <c r="AT132" s="91"/>
      <c r="AU132" s="91"/>
    </row>
    <row r="133" spans="1:47">
      <c r="A133" s="117"/>
      <c r="B133" s="101" t="s">
        <v>241</v>
      </c>
      <c r="C133" s="102">
        <v>21.59</v>
      </c>
      <c r="D133" s="118">
        <v>0</v>
      </c>
      <c r="E133" s="104">
        <v>-100</v>
      </c>
      <c r="F133" s="102">
        <v>52.09</v>
      </c>
      <c r="G133" s="118">
        <v>110.08</v>
      </c>
      <c r="H133" s="104">
        <v>111.31</v>
      </c>
      <c r="I133" s="104">
        <v>0.25</v>
      </c>
      <c r="J133" s="102">
        <v>5</v>
      </c>
      <c r="K133" s="118">
        <v>0</v>
      </c>
      <c r="L133" s="104">
        <v>-100</v>
      </c>
      <c r="M133" s="102">
        <v>9</v>
      </c>
      <c r="N133" s="118">
        <v>4</v>
      </c>
      <c r="O133" s="104">
        <v>-55.56</v>
      </c>
      <c r="P133" s="104">
        <v>1.06</v>
      </c>
      <c r="Q133" s="102">
        <v>34281</v>
      </c>
      <c r="R133" s="118">
        <v>0</v>
      </c>
      <c r="S133" s="104">
        <v>-100</v>
      </c>
      <c r="T133" s="102">
        <v>77653</v>
      </c>
      <c r="U133" s="118">
        <v>599531</v>
      </c>
      <c r="V133" s="104">
        <v>672.06</v>
      </c>
      <c r="W133" s="104">
        <v>1.36</v>
      </c>
      <c r="X133" s="102">
        <v>1102.3699999999999</v>
      </c>
      <c r="Y133" s="118">
        <v>0</v>
      </c>
      <c r="Z133" s="104">
        <v>-100</v>
      </c>
      <c r="AA133" s="102">
        <v>2723.11</v>
      </c>
      <c r="AB133" s="118">
        <v>6141.54</v>
      </c>
      <c r="AC133" s="104">
        <v>125.53</v>
      </c>
      <c r="AD133" s="104">
        <v>1.2</v>
      </c>
      <c r="AE133" s="91"/>
      <c r="AF133" s="91"/>
      <c r="AG133" s="91"/>
      <c r="AH133" s="91"/>
      <c r="AI133" s="91"/>
      <c r="AJ133" s="91"/>
      <c r="AK133" s="91"/>
      <c r="AL133" s="91"/>
      <c r="AM133" s="91"/>
      <c r="AN133" s="91"/>
      <c r="AO133" s="91"/>
      <c r="AP133" s="91"/>
      <c r="AQ133" s="91"/>
      <c r="AR133" s="91"/>
      <c r="AS133" s="91"/>
      <c r="AT133" s="91"/>
      <c r="AU133" s="91"/>
    </row>
    <row r="134" spans="1:47">
      <c r="A134" s="117"/>
      <c r="B134" s="101" t="s">
        <v>242</v>
      </c>
      <c r="C134" s="102">
        <v>0</v>
      </c>
      <c r="D134" s="118">
        <v>0</v>
      </c>
      <c r="E134" s="104"/>
      <c r="F134" s="102">
        <v>0</v>
      </c>
      <c r="G134" s="118">
        <v>0</v>
      </c>
      <c r="H134" s="104"/>
      <c r="I134" s="104">
        <v>0</v>
      </c>
      <c r="J134" s="102">
        <v>0</v>
      </c>
      <c r="K134" s="118">
        <v>0</v>
      </c>
      <c r="L134" s="104"/>
      <c r="M134" s="102">
        <v>0</v>
      </c>
      <c r="N134" s="118">
        <v>0</v>
      </c>
      <c r="O134" s="104"/>
      <c r="P134" s="104">
        <v>0</v>
      </c>
      <c r="Q134" s="102">
        <v>0</v>
      </c>
      <c r="R134" s="118">
        <v>0</v>
      </c>
      <c r="S134" s="104"/>
      <c r="T134" s="102">
        <v>0</v>
      </c>
      <c r="U134" s="118">
        <v>0</v>
      </c>
      <c r="V134" s="104"/>
      <c r="W134" s="104">
        <v>0</v>
      </c>
      <c r="X134" s="102">
        <v>0</v>
      </c>
      <c r="Y134" s="118">
        <v>0</v>
      </c>
      <c r="Z134" s="104"/>
      <c r="AA134" s="102">
        <v>0</v>
      </c>
      <c r="AB134" s="118">
        <v>0</v>
      </c>
      <c r="AC134" s="104"/>
      <c r="AD134" s="104">
        <v>0</v>
      </c>
      <c r="AE134" s="91"/>
      <c r="AF134" s="91"/>
      <c r="AG134" s="91"/>
      <c r="AH134" s="91"/>
      <c r="AI134" s="91"/>
      <c r="AJ134" s="91"/>
      <c r="AK134" s="91"/>
      <c r="AL134" s="91"/>
      <c r="AM134" s="91"/>
      <c r="AN134" s="91"/>
      <c r="AO134" s="91"/>
      <c r="AP134" s="91"/>
      <c r="AQ134" s="91"/>
      <c r="AR134" s="91"/>
      <c r="AS134" s="91"/>
      <c r="AT134" s="91"/>
      <c r="AU134" s="91"/>
    </row>
    <row r="135" spans="1:47">
      <c r="A135" s="117"/>
      <c r="B135" s="101" t="s">
        <v>243</v>
      </c>
      <c r="C135" s="102">
        <v>4.59</v>
      </c>
      <c r="D135" s="118">
        <v>67.23</v>
      </c>
      <c r="E135" s="104">
        <v>1366.17</v>
      </c>
      <c r="F135" s="102">
        <v>14.41</v>
      </c>
      <c r="G135" s="118">
        <v>77.22</v>
      </c>
      <c r="H135" s="104">
        <v>435.93</v>
      </c>
      <c r="I135" s="104">
        <v>3.18</v>
      </c>
      <c r="J135" s="102">
        <v>9</v>
      </c>
      <c r="K135" s="118">
        <v>37</v>
      </c>
      <c r="L135" s="104">
        <v>311.11</v>
      </c>
      <c r="M135" s="102">
        <v>24</v>
      </c>
      <c r="N135" s="118">
        <v>87</v>
      </c>
      <c r="O135" s="104">
        <v>262.5</v>
      </c>
      <c r="P135" s="104">
        <v>1.27</v>
      </c>
      <c r="Q135" s="102">
        <v>6290</v>
      </c>
      <c r="R135" s="118">
        <v>362742</v>
      </c>
      <c r="S135" s="104">
        <v>5666.96</v>
      </c>
      <c r="T135" s="102">
        <v>31681</v>
      </c>
      <c r="U135" s="118">
        <v>390203</v>
      </c>
      <c r="V135" s="104">
        <v>1131.6600000000001</v>
      </c>
      <c r="W135" s="104">
        <v>1.59</v>
      </c>
      <c r="X135" s="102">
        <v>1266.08</v>
      </c>
      <c r="Y135" s="118">
        <v>9339.67</v>
      </c>
      <c r="Z135" s="104">
        <v>637.67999999999995</v>
      </c>
      <c r="AA135" s="102">
        <v>7789.48</v>
      </c>
      <c r="AB135" s="118">
        <v>15944.69</v>
      </c>
      <c r="AC135" s="104">
        <v>104.7</v>
      </c>
      <c r="AD135" s="104">
        <v>1.63</v>
      </c>
      <c r="AE135" s="91"/>
      <c r="AF135" s="91"/>
      <c r="AG135" s="91"/>
      <c r="AH135" s="91"/>
      <c r="AI135" s="91"/>
      <c r="AJ135" s="91"/>
      <c r="AK135" s="91"/>
      <c r="AL135" s="91"/>
      <c r="AM135" s="91"/>
      <c r="AN135" s="91"/>
      <c r="AO135" s="91"/>
      <c r="AP135" s="91"/>
      <c r="AQ135" s="91"/>
      <c r="AR135" s="91"/>
      <c r="AS135" s="91"/>
      <c r="AT135" s="91"/>
      <c r="AU135" s="91"/>
    </row>
    <row r="136" spans="1:47">
      <c r="A136" s="117"/>
      <c r="B136" s="105"/>
      <c r="C136" s="106"/>
      <c r="D136" s="118"/>
      <c r="E136" s="104"/>
      <c r="F136" s="106"/>
      <c r="G136" s="118"/>
      <c r="H136" s="104"/>
      <c r="I136" s="99"/>
      <c r="J136" s="106"/>
      <c r="K136" s="118"/>
      <c r="L136" s="104"/>
      <c r="M136" s="106"/>
      <c r="N136" s="118"/>
      <c r="O136" s="104"/>
      <c r="P136" s="104"/>
      <c r="Q136" s="106"/>
      <c r="R136" s="118"/>
      <c r="S136" s="104"/>
      <c r="T136" s="106"/>
      <c r="U136" s="118"/>
      <c r="V136" s="104"/>
      <c r="W136" s="104"/>
      <c r="X136" s="106"/>
      <c r="Y136" s="118"/>
      <c r="Z136" s="104"/>
      <c r="AA136" s="106"/>
      <c r="AB136" s="118"/>
      <c r="AC136" s="104"/>
      <c r="AD136" s="104"/>
      <c r="AE136" s="91"/>
      <c r="AF136" s="91"/>
      <c r="AG136" s="91"/>
      <c r="AH136" s="91"/>
      <c r="AI136" s="91"/>
      <c r="AJ136" s="91"/>
      <c r="AK136" s="91"/>
      <c r="AL136" s="91"/>
      <c r="AM136" s="91"/>
      <c r="AN136" s="91"/>
      <c r="AO136" s="91"/>
      <c r="AP136" s="91"/>
      <c r="AQ136" s="91"/>
      <c r="AR136" s="91"/>
      <c r="AS136" s="91"/>
      <c r="AT136" s="91"/>
      <c r="AU136" s="91"/>
    </row>
    <row r="137" spans="1:47">
      <c r="A137" s="115">
        <v>20</v>
      </c>
      <c r="B137" s="96" t="s">
        <v>191</v>
      </c>
      <c r="C137" s="97">
        <v>78.19</v>
      </c>
      <c r="D137" s="116">
        <v>87.33</v>
      </c>
      <c r="E137" s="99">
        <v>11.69</v>
      </c>
      <c r="F137" s="97">
        <v>250.34</v>
      </c>
      <c r="G137" s="116">
        <v>266.49</v>
      </c>
      <c r="H137" s="99">
        <v>6.45</v>
      </c>
      <c r="I137" s="99">
        <v>0.37</v>
      </c>
      <c r="J137" s="97">
        <v>12817</v>
      </c>
      <c r="K137" s="116">
        <v>14143</v>
      </c>
      <c r="L137" s="99">
        <v>10.35</v>
      </c>
      <c r="M137" s="97">
        <v>36836</v>
      </c>
      <c r="N137" s="116">
        <v>40000</v>
      </c>
      <c r="O137" s="99">
        <v>8.59</v>
      </c>
      <c r="P137" s="99">
        <v>0.83</v>
      </c>
      <c r="Q137" s="97">
        <v>9741</v>
      </c>
      <c r="R137" s="116">
        <v>6305</v>
      </c>
      <c r="S137" s="99">
        <v>-35.270000000000003</v>
      </c>
      <c r="T137" s="97">
        <v>41906</v>
      </c>
      <c r="U137" s="116">
        <v>37416</v>
      </c>
      <c r="V137" s="99">
        <v>-10.71</v>
      </c>
      <c r="W137" s="99">
        <v>0.05</v>
      </c>
      <c r="X137" s="97">
        <v>1233.5899999999999</v>
      </c>
      <c r="Y137" s="116">
        <v>1514.65</v>
      </c>
      <c r="Z137" s="99">
        <v>22.78</v>
      </c>
      <c r="AA137" s="97">
        <v>4171.97</v>
      </c>
      <c r="AB137" s="116">
        <v>5417.61</v>
      </c>
      <c r="AC137" s="99">
        <v>29.86</v>
      </c>
      <c r="AD137" s="99">
        <v>0.27</v>
      </c>
      <c r="AE137" s="94"/>
      <c r="AF137" s="94"/>
      <c r="AG137" s="94"/>
      <c r="AH137" s="94"/>
      <c r="AI137" s="94"/>
      <c r="AJ137" s="94"/>
      <c r="AK137" s="94"/>
      <c r="AL137" s="94"/>
      <c r="AM137" s="94"/>
      <c r="AN137" s="94"/>
      <c r="AO137" s="94"/>
      <c r="AP137" s="94"/>
      <c r="AQ137" s="94"/>
      <c r="AR137" s="94"/>
      <c r="AS137" s="94"/>
      <c r="AT137" s="94"/>
      <c r="AU137" s="94"/>
    </row>
    <row r="138" spans="1:47">
      <c r="A138" s="117"/>
      <c r="B138" s="101" t="s">
        <v>238</v>
      </c>
      <c r="C138" s="102">
        <v>1.73</v>
      </c>
      <c r="D138" s="118">
        <v>2.17</v>
      </c>
      <c r="E138" s="104">
        <v>25.39</v>
      </c>
      <c r="F138" s="102">
        <v>8.4499999999999993</v>
      </c>
      <c r="G138" s="118">
        <v>9.1300000000000008</v>
      </c>
      <c r="H138" s="104">
        <v>8.1199999999999992</v>
      </c>
      <c r="I138" s="104">
        <v>0.11</v>
      </c>
      <c r="J138" s="102">
        <v>77</v>
      </c>
      <c r="K138" s="118">
        <v>73</v>
      </c>
      <c r="L138" s="104">
        <v>-5.19</v>
      </c>
      <c r="M138" s="102">
        <v>273</v>
      </c>
      <c r="N138" s="118">
        <v>254</v>
      </c>
      <c r="O138" s="104">
        <v>-6.96</v>
      </c>
      <c r="P138" s="104">
        <v>0.11</v>
      </c>
      <c r="Q138" s="102">
        <v>0</v>
      </c>
      <c r="R138" s="118"/>
      <c r="S138" s="104"/>
      <c r="T138" s="102">
        <v>0</v>
      </c>
      <c r="U138" s="118"/>
      <c r="V138" s="104"/>
      <c r="W138" s="104"/>
      <c r="X138" s="102">
        <v>2.15</v>
      </c>
      <c r="Y138" s="118">
        <v>1.73</v>
      </c>
      <c r="Z138" s="104">
        <v>-19.3</v>
      </c>
      <c r="AA138" s="102">
        <v>6.88</v>
      </c>
      <c r="AB138" s="118">
        <v>4.75</v>
      </c>
      <c r="AC138" s="104">
        <v>-30.88</v>
      </c>
      <c r="AD138" s="104">
        <v>0.08</v>
      </c>
      <c r="AE138" s="91"/>
      <c r="AF138" s="91"/>
      <c r="AG138" s="91"/>
      <c r="AH138" s="91"/>
      <c r="AI138" s="91"/>
      <c r="AJ138" s="91"/>
      <c r="AK138" s="91"/>
      <c r="AL138" s="91"/>
      <c r="AM138" s="91"/>
      <c r="AN138" s="91"/>
      <c r="AO138" s="91"/>
      <c r="AP138" s="91"/>
      <c r="AQ138" s="91"/>
      <c r="AR138" s="91"/>
      <c r="AS138" s="91"/>
      <c r="AT138" s="91"/>
      <c r="AU138" s="91"/>
    </row>
    <row r="139" spans="1:47">
      <c r="A139" s="117"/>
      <c r="B139" s="101" t="s">
        <v>240</v>
      </c>
      <c r="C139" s="102">
        <v>66.36</v>
      </c>
      <c r="D139" s="118">
        <v>82</v>
      </c>
      <c r="E139" s="104">
        <v>23.56</v>
      </c>
      <c r="F139" s="102">
        <v>218.64</v>
      </c>
      <c r="G139" s="118">
        <v>249.23</v>
      </c>
      <c r="H139" s="104">
        <v>13.99</v>
      </c>
      <c r="I139" s="104">
        <v>1.46</v>
      </c>
      <c r="J139" s="102">
        <v>12731</v>
      </c>
      <c r="K139" s="118">
        <v>14065</v>
      </c>
      <c r="L139" s="104">
        <v>10.48</v>
      </c>
      <c r="M139" s="102">
        <v>36534</v>
      </c>
      <c r="N139" s="118">
        <v>39722</v>
      </c>
      <c r="O139" s="104">
        <v>8.73</v>
      </c>
      <c r="P139" s="104">
        <v>0.87</v>
      </c>
      <c r="Q139" s="102">
        <v>0</v>
      </c>
      <c r="R139" s="118"/>
      <c r="S139" s="104"/>
      <c r="T139" s="102">
        <v>0</v>
      </c>
      <c r="U139" s="118"/>
      <c r="V139" s="104"/>
      <c r="W139" s="104"/>
      <c r="X139" s="102">
        <v>886.54</v>
      </c>
      <c r="Y139" s="118">
        <v>1109.23</v>
      </c>
      <c r="Z139" s="104">
        <v>25.12</v>
      </c>
      <c r="AA139" s="102">
        <v>2854.59</v>
      </c>
      <c r="AB139" s="118">
        <v>3368.93</v>
      </c>
      <c r="AC139" s="104">
        <v>18.02</v>
      </c>
      <c r="AD139" s="104">
        <v>0.73</v>
      </c>
      <c r="AE139" s="91"/>
      <c r="AF139" s="91"/>
      <c r="AG139" s="91"/>
      <c r="AH139" s="91"/>
      <c r="AI139" s="91"/>
      <c r="AJ139" s="91"/>
      <c r="AK139" s="91"/>
      <c r="AL139" s="91"/>
      <c r="AM139" s="91"/>
      <c r="AN139" s="91"/>
      <c r="AO139" s="91"/>
      <c r="AP139" s="91"/>
      <c r="AQ139" s="91"/>
      <c r="AR139" s="91"/>
      <c r="AS139" s="91"/>
      <c r="AT139" s="91"/>
      <c r="AU139" s="91"/>
    </row>
    <row r="140" spans="1:47">
      <c r="A140" s="117"/>
      <c r="B140" s="101" t="s">
        <v>241</v>
      </c>
      <c r="C140" s="102">
        <v>0</v>
      </c>
      <c r="D140" s="118">
        <v>0</v>
      </c>
      <c r="E140" s="104"/>
      <c r="F140" s="102">
        <v>0</v>
      </c>
      <c r="G140" s="118">
        <v>0</v>
      </c>
      <c r="H140" s="104"/>
      <c r="I140" s="104">
        <v>0</v>
      </c>
      <c r="J140" s="102">
        <v>0</v>
      </c>
      <c r="K140" s="118">
        <v>0</v>
      </c>
      <c r="L140" s="104"/>
      <c r="M140" s="102">
        <v>0</v>
      </c>
      <c r="N140" s="118">
        <v>0</v>
      </c>
      <c r="O140" s="104"/>
      <c r="P140" s="104">
        <v>0</v>
      </c>
      <c r="Q140" s="102">
        <v>0</v>
      </c>
      <c r="R140" s="118">
        <v>0</v>
      </c>
      <c r="S140" s="104"/>
      <c r="T140" s="102">
        <v>0</v>
      </c>
      <c r="U140" s="118">
        <v>0</v>
      </c>
      <c r="V140" s="104"/>
      <c r="W140" s="104">
        <v>0</v>
      </c>
      <c r="X140" s="102">
        <v>0</v>
      </c>
      <c r="Y140" s="118">
        <v>0</v>
      </c>
      <c r="Z140" s="104"/>
      <c r="AA140" s="102">
        <v>0</v>
      </c>
      <c r="AB140" s="118">
        <v>0</v>
      </c>
      <c r="AC140" s="104"/>
      <c r="AD140" s="104">
        <v>0</v>
      </c>
      <c r="AE140" s="91"/>
      <c r="AF140" s="91"/>
      <c r="AG140" s="91"/>
      <c r="AH140" s="91"/>
      <c r="AI140" s="91"/>
      <c r="AJ140" s="91"/>
      <c r="AK140" s="91"/>
      <c r="AL140" s="91"/>
      <c r="AM140" s="91"/>
      <c r="AN140" s="91"/>
      <c r="AO140" s="91"/>
      <c r="AP140" s="91"/>
      <c r="AQ140" s="91"/>
      <c r="AR140" s="91"/>
      <c r="AS140" s="91"/>
      <c r="AT140" s="91"/>
      <c r="AU140" s="91"/>
    </row>
    <row r="141" spans="1:47">
      <c r="A141" s="117"/>
      <c r="B141" s="101" t="s">
        <v>242</v>
      </c>
      <c r="C141" s="102">
        <v>9.3800000000000008</v>
      </c>
      <c r="D141" s="118">
        <v>2.72</v>
      </c>
      <c r="E141" s="104">
        <v>-71</v>
      </c>
      <c r="F141" s="102">
        <v>21.68</v>
      </c>
      <c r="G141" s="118">
        <v>5.27</v>
      </c>
      <c r="H141" s="104">
        <v>-75.7</v>
      </c>
      <c r="I141" s="104">
        <v>0.62</v>
      </c>
      <c r="J141" s="102">
        <v>5</v>
      </c>
      <c r="K141" s="118">
        <v>4</v>
      </c>
      <c r="L141" s="104">
        <v>-20</v>
      </c>
      <c r="M141" s="102">
        <v>13</v>
      </c>
      <c r="N141" s="118">
        <v>10</v>
      </c>
      <c r="O141" s="104">
        <v>-23.08</v>
      </c>
      <c r="P141" s="104">
        <v>1.02</v>
      </c>
      <c r="Q141" s="102">
        <v>2507</v>
      </c>
      <c r="R141" s="118">
        <v>1626</v>
      </c>
      <c r="S141" s="104">
        <v>-35.14</v>
      </c>
      <c r="T141" s="102">
        <v>11453</v>
      </c>
      <c r="U141" s="118">
        <v>5921</v>
      </c>
      <c r="V141" s="104">
        <v>-48.3</v>
      </c>
      <c r="W141" s="104">
        <v>0.42</v>
      </c>
      <c r="X141" s="102">
        <v>1.21</v>
      </c>
      <c r="Y141" s="118">
        <v>0.78</v>
      </c>
      <c r="Z141" s="104">
        <v>-35.96</v>
      </c>
      <c r="AA141" s="102">
        <v>5.48</v>
      </c>
      <c r="AB141" s="118">
        <v>2.72</v>
      </c>
      <c r="AC141" s="104">
        <v>-50.42</v>
      </c>
      <c r="AD141" s="104">
        <v>0.01</v>
      </c>
      <c r="AE141" s="91"/>
      <c r="AF141" s="91"/>
      <c r="AG141" s="91"/>
      <c r="AH141" s="91"/>
      <c r="AI141" s="91"/>
      <c r="AJ141" s="91"/>
      <c r="AK141" s="91"/>
      <c r="AL141" s="91"/>
      <c r="AM141" s="91"/>
      <c r="AN141" s="91"/>
      <c r="AO141" s="91"/>
      <c r="AP141" s="91"/>
      <c r="AQ141" s="91"/>
      <c r="AR141" s="91"/>
      <c r="AS141" s="91"/>
      <c r="AT141" s="91"/>
      <c r="AU141" s="91"/>
    </row>
    <row r="142" spans="1:47">
      <c r="A142" s="117"/>
      <c r="B142" s="101" t="s">
        <v>243</v>
      </c>
      <c r="C142" s="102">
        <v>0.72</v>
      </c>
      <c r="D142" s="118">
        <v>0.45</v>
      </c>
      <c r="E142" s="104">
        <v>-37.869999999999997</v>
      </c>
      <c r="F142" s="102">
        <v>1.58</v>
      </c>
      <c r="G142" s="118">
        <v>2.86</v>
      </c>
      <c r="H142" s="104">
        <v>80.790000000000006</v>
      </c>
      <c r="I142" s="104">
        <v>0.12</v>
      </c>
      <c r="J142" s="102">
        <v>4</v>
      </c>
      <c r="K142" s="118">
        <v>1</v>
      </c>
      <c r="L142" s="104">
        <v>-75</v>
      </c>
      <c r="M142" s="102">
        <v>16</v>
      </c>
      <c r="N142" s="118">
        <v>14</v>
      </c>
      <c r="O142" s="104">
        <v>-12.5</v>
      </c>
      <c r="P142" s="104">
        <v>0.2</v>
      </c>
      <c r="Q142" s="102">
        <v>7234</v>
      </c>
      <c r="R142" s="118">
        <v>4679</v>
      </c>
      <c r="S142" s="104">
        <v>-35.32</v>
      </c>
      <c r="T142" s="102">
        <v>30453</v>
      </c>
      <c r="U142" s="118">
        <v>31495</v>
      </c>
      <c r="V142" s="104">
        <v>3.42</v>
      </c>
      <c r="W142" s="104">
        <v>0.13</v>
      </c>
      <c r="X142" s="102">
        <v>343.7</v>
      </c>
      <c r="Y142" s="118">
        <v>402.91</v>
      </c>
      <c r="Z142" s="104">
        <v>17.23</v>
      </c>
      <c r="AA142" s="102">
        <v>1305.02</v>
      </c>
      <c r="AB142" s="118">
        <v>2041.21</v>
      </c>
      <c r="AC142" s="104">
        <v>56.41</v>
      </c>
      <c r="AD142" s="104">
        <v>0.21</v>
      </c>
      <c r="AE142" s="91"/>
      <c r="AF142" s="91"/>
      <c r="AG142" s="91"/>
      <c r="AH142" s="91"/>
      <c r="AI142" s="91"/>
      <c r="AJ142" s="91"/>
      <c r="AK142" s="91"/>
      <c r="AL142" s="91"/>
      <c r="AM142" s="91"/>
      <c r="AN142" s="91"/>
      <c r="AO142" s="91"/>
      <c r="AP142" s="91"/>
      <c r="AQ142" s="91"/>
      <c r="AR142" s="91"/>
      <c r="AS142" s="91"/>
      <c r="AT142" s="91"/>
      <c r="AU142" s="91"/>
    </row>
    <row r="143" spans="1:47">
      <c r="A143" s="117"/>
      <c r="B143" s="105"/>
      <c r="C143" s="106"/>
      <c r="D143" s="118"/>
      <c r="E143" s="104"/>
      <c r="F143" s="106"/>
      <c r="G143" s="118"/>
      <c r="H143" s="104"/>
      <c r="I143" s="99"/>
      <c r="J143" s="106"/>
      <c r="K143" s="118"/>
      <c r="L143" s="104"/>
      <c r="M143" s="106"/>
      <c r="N143" s="118"/>
      <c r="O143" s="104"/>
      <c r="P143" s="104"/>
      <c r="Q143" s="106"/>
      <c r="R143" s="118"/>
      <c r="S143" s="104"/>
      <c r="T143" s="106"/>
      <c r="U143" s="118"/>
      <c r="V143" s="104"/>
      <c r="W143" s="104"/>
      <c r="X143" s="106"/>
      <c r="Y143" s="118"/>
      <c r="Z143" s="104"/>
      <c r="AA143" s="106"/>
      <c r="AB143" s="118"/>
      <c r="AC143" s="104"/>
      <c r="AD143" s="104"/>
      <c r="AE143" s="91"/>
      <c r="AF143" s="91"/>
      <c r="AG143" s="91"/>
      <c r="AH143" s="91"/>
      <c r="AI143" s="91"/>
      <c r="AJ143" s="91"/>
      <c r="AK143" s="91"/>
      <c r="AL143" s="91"/>
      <c r="AM143" s="91"/>
      <c r="AN143" s="91"/>
      <c r="AO143" s="91"/>
      <c r="AP143" s="91"/>
      <c r="AQ143" s="91"/>
      <c r="AR143" s="91"/>
      <c r="AS143" s="91"/>
      <c r="AT143" s="91"/>
      <c r="AU143" s="91"/>
    </row>
    <row r="144" spans="1:47">
      <c r="A144" s="115">
        <v>21</v>
      </c>
      <c r="B144" s="96" t="s">
        <v>178</v>
      </c>
      <c r="C144" s="97">
        <v>2826.14</v>
      </c>
      <c r="D144" s="116">
        <v>2454.71</v>
      </c>
      <c r="E144" s="99">
        <v>-13.14</v>
      </c>
      <c r="F144" s="97">
        <v>5590.71</v>
      </c>
      <c r="G144" s="116">
        <v>6205.71</v>
      </c>
      <c r="H144" s="99">
        <v>11</v>
      </c>
      <c r="I144" s="99">
        <v>8.5</v>
      </c>
      <c r="J144" s="97">
        <v>164263</v>
      </c>
      <c r="K144" s="116">
        <v>161465</v>
      </c>
      <c r="L144" s="99">
        <v>-1.7</v>
      </c>
      <c r="M144" s="97">
        <v>414067</v>
      </c>
      <c r="N144" s="116">
        <v>418855</v>
      </c>
      <c r="O144" s="99">
        <v>1.1599999999999999</v>
      </c>
      <c r="P144" s="99">
        <v>8.73</v>
      </c>
      <c r="Q144" s="97">
        <v>639008</v>
      </c>
      <c r="R144" s="116"/>
      <c r="S144" s="99">
        <v>-100</v>
      </c>
      <c r="T144" s="97">
        <v>1926661</v>
      </c>
      <c r="U144" s="116">
        <v>4013182</v>
      </c>
      <c r="V144" s="99">
        <v>108.3</v>
      </c>
      <c r="W144" s="99">
        <v>5.73</v>
      </c>
      <c r="X144" s="97">
        <v>32763.72</v>
      </c>
      <c r="Y144" s="116">
        <v>0.49</v>
      </c>
      <c r="Z144" s="99">
        <v>-100</v>
      </c>
      <c r="AA144" s="97">
        <v>95664.79</v>
      </c>
      <c r="AB144" s="116">
        <v>137863.29999999999</v>
      </c>
      <c r="AC144" s="99">
        <v>44.11</v>
      </c>
      <c r="AD144" s="99">
        <v>6.96</v>
      </c>
      <c r="AE144" s="94"/>
      <c r="AF144" s="94"/>
      <c r="AG144" s="94"/>
      <c r="AH144" s="94"/>
      <c r="AI144" s="94"/>
      <c r="AJ144" s="94"/>
      <c r="AK144" s="94"/>
      <c r="AL144" s="94"/>
      <c r="AM144" s="94"/>
      <c r="AN144" s="94"/>
      <c r="AO144" s="94"/>
      <c r="AP144" s="94"/>
      <c r="AQ144" s="94"/>
      <c r="AR144" s="94"/>
      <c r="AS144" s="94"/>
      <c r="AT144" s="94"/>
      <c r="AU144" s="94"/>
    </row>
    <row r="145" spans="1:47">
      <c r="A145" s="117"/>
      <c r="B145" s="101" t="s">
        <v>238</v>
      </c>
      <c r="C145" s="102">
        <v>376.35</v>
      </c>
      <c r="D145" s="118">
        <v>579.33000000000004</v>
      </c>
      <c r="E145" s="104">
        <v>53.93</v>
      </c>
      <c r="F145" s="102">
        <v>944.61</v>
      </c>
      <c r="G145" s="118">
        <v>1547.09</v>
      </c>
      <c r="H145" s="104">
        <v>63.78</v>
      </c>
      <c r="I145" s="104">
        <v>18.23</v>
      </c>
      <c r="J145" s="102">
        <v>5658</v>
      </c>
      <c r="K145" s="118">
        <v>7435</v>
      </c>
      <c r="L145" s="104">
        <v>31.41</v>
      </c>
      <c r="M145" s="102">
        <v>15296</v>
      </c>
      <c r="N145" s="118">
        <v>19127</v>
      </c>
      <c r="O145" s="104">
        <v>25.05</v>
      </c>
      <c r="P145" s="104">
        <v>8.4700000000000006</v>
      </c>
      <c r="Q145" s="102">
        <v>0</v>
      </c>
      <c r="R145" s="118"/>
      <c r="S145" s="104"/>
      <c r="T145" s="102">
        <v>0</v>
      </c>
      <c r="U145" s="118"/>
      <c r="V145" s="104"/>
      <c r="W145" s="104"/>
      <c r="X145" s="102">
        <v>259.95999999999998</v>
      </c>
      <c r="Y145" s="118">
        <v>257.3</v>
      </c>
      <c r="Z145" s="104">
        <v>-1.02</v>
      </c>
      <c r="AA145" s="102">
        <v>670.98</v>
      </c>
      <c r="AB145" s="118">
        <v>624.47</v>
      </c>
      <c r="AC145" s="104">
        <v>-6.93</v>
      </c>
      <c r="AD145" s="104">
        <v>10.39</v>
      </c>
      <c r="AE145" s="91"/>
      <c r="AF145" s="91"/>
      <c r="AG145" s="91"/>
      <c r="AH145" s="91"/>
      <c r="AI145" s="91"/>
      <c r="AJ145" s="91"/>
      <c r="AK145" s="91"/>
      <c r="AL145" s="91"/>
      <c r="AM145" s="91"/>
      <c r="AN145" s="91"/>
      <c r="AO145" s="91"/>
      <c r="AP145" s="91"/>
      <c r="AQ145" s="91"/>
      <c r="AR145" s="91"/>
      <c r="AS145" s="91"/>
      <c r="AT145" s="91"/>
      <c r="AU145" s="91"/>
    </row>
    <row r="146" spans="1:47">
      <c r="A146" s="117"/>
      <c r="B146" s="101" t="s">
        <v>240</v>
      </c>
      <c r="C146" s="102">
        <v>981.11</v>
      </c>
      <c r="D146" s="118">
        <v>1013.44</v>
      </c>
      <c r="E146" s="104">
        <v>3.3</v>
      </c>
      <c r="F146" s="102">
        <v>2485.14</v>
      </c>
      <c r="G146" s="118">
        <v>2510.81</v>
      </c>
      <c r="H146" s="104">
        <v>1.03</v>
      </c>
      <c r="I146" s="104">
        <v>14.71</v>
      </c>
      <c r="J146" s="102">
        <v>158564</v>
      </c>
      <c r="K146" s="118">
        <v>153968</v>
      </c>
      <c r="L146" s="104">
        <v>-2.9</v>
      </c>
      <c r="M146" s="102">
        <v>398676</v>
      </c>
      <c r="N146" s="118">
        <v>399605</v>
      </c>
      <c r="O146" s="104">
        <v>0.23</v>
      </c>
      <c r="P146" s="104">
        <v>8.76</v>
      </c>
      <c r="Q146" s="102">
        <v>0</v>
      </c>
      <c r="R146" s="118"/>
      <c r="S146" s="104"/>
      <c r="T146" s="102">
        <v>0</v>
      </c>
      <c r="U146" s="118"/>
      <c r="V146" s="104"/>
      <c r="W146" s="104"/>
      <c r="X146" s="102">
        <v>12291.48</v>
      </c>
      <c r="Y146" s="118">
        <v>12351.54</v>
      </c>
      <c r="Z146" s="104">
        <v>0.49</v>
      </c>
      <c r="AA146" s="102">
        <v>31717.38</v>
      </c>
      <c r="AB146" s="118">
        <v>32469.87</v>
      </c>
      <c r="AC146" s="104">
        <v>2.37</v>
      </c>
      <c r="AD146" s="104">
        <v>7.06</v>
      </c>
      <c r="AE146" s="91"/>
      <c r="AF146" s="91"/>
      <c r="AG146" s="91"/>
      <c r="AH146" s="91"/>
      <c r="AI146" s="91"/>
      <c r="AJ146" s="91"/>
      <c r="AK146" s="91"/>
      <c r="AL146" s="91"/>
      <c r="AM146" s="91"/>
      <c r="AN146" s="91"/>
      <c r="AO146" s="91"/>
      <c r="AP146" s="91"/>
      <c r="AQ146" s="91"/>
      <c r="AR146" s="91"/>
      <c r="AS146" s="91"/>
      <c r="AT146" s="91"/>
      <c r="AU146" s="91"/>
    </row>
    <row r="147" spans="1:47">
      <c r="A147" s="117"/>
      <c r="B147" s="101" t="s">
        <v>241</v>
      </c>
      <c r="C147" s="102">
        <v>1440.39</v>
      </c>
      <c r="D147" s="118">
        <v>780.67</v>
      </c>
      <c r="E147" s="104">
        <v>-45.8</v>
      </c>
      <c r="F147" s="102">
        <v>2076.41</v>
      </c>
      <c r="G147" s="118">
        <v>2022.6</v>
      </c>
      <c r="H147" s="104">
        <v>-2.59</v>
      </c>
      <c r="I147" s="104">
        <v>4.58</v>
      </c>
      <c r="J147" s="102">
        <v>14</v>
      </c>
      <c r="K147" s="118">
        <v>27</v>
      </c>
      <c r="L147" s="104">
        <v>92.86</v>
      </c>
      <c r="M147" s="102">
        <v>24</v>
      </c>
      <c r="N147" s="118">
        <v>55</v>
      </c>
      <c r="O147" s="104">
        <v>129.16999999999999</v>
      </c>
      <c r="P147" s="104">
        <v>14.51</v>
      </c>
      <c r="Q147" s="102">
        <v>80783</v>
      </c>
      <c r="R147" s="118"/>
      <c r="S147" s="104">
        <v>-100</v>
      </c>
      <c r="T147" s="102">
        <v>141986</v>
      </c>
      <c r="U147" s="118">
        <v>141430</v>
      </c>
      <c r="V147" s="104">
        <v>-0.39</v>
      </c>
      <c r="W147" s="104">
        <v>0.32</v>
      </c>
      <c r="X147" s="102">
        <v>5711.22</v>
      </c>
      <c r="Y147" s="118">
        <v>6107.68</v>
      </c>
      <c r="Z147" s="104">
        <v>6.94</v>
      </c>
      <c r="AA147" s="102">
        <v>15112.04</v>
      </c>
      <c r="AB147" s="118">
        <v>16228.61</v>
      </c>
      <c r="AC147" s="104">
        <v>7.39</v>
      </c>
      <c r="AD147" s="104">
        <v>3.17</v>
      </c>
      <c r="AE147" s="91"/>
      <c r="AF147" s="91"/>
      <c r="AG147" s="91"/>
      <c r="AH147" s="91"/>
      <c r="AI147" s="91"/>
      <c r="AJ147" s="91"/>
      <c r="AK147" s="91"/>
      <c r="AL147" s="91"/>
      <c r="AM147" s="91"/>
      <c r="AN147" s="91"/>
      <c r="AO147" s="91"/>
      <c r="AP147" s="91"/>
      <c r="AQ147" s="91"/>
      <c r="AR147" s="91"/>
      <c r="AS147" s="91"/>
      <c r="AT147" s="91"/>
      <c r="AU147" s="91"/>
    </row>
    <row r="148" spans="1:47">
      <c r="A148" s="117"/>
      <c r="B148" s="101" t="s">
        <v>242</v>
      </c>
      <c r="C148" s="102">
        <v>0.91</v>
      </c>
      <c r="D148" s="118">
        <v>2.2000000000000002</v>
      </c>
      <c r="E148" s="104">
        <v>142.72999999999999</v>
      </c>
      <c r="F148" s="102">
        <v>7.52</v>
      </c>
      <c r="G148" s="118">
        <v>7.91</v>
      </c>
      <c r="H148" s="104">
        <v>5.22</v>
      </c>
      <c r="I148" s="104">
        <v>0.93</v>
      </c>
      <c r="J148" s="102">
        <v>0</v>
      </c>
      <c r="K148" s="118">
        <v>0</v>
      </c>
      <c r="L148" s="104"/>
      <c r="M148" s="102">
        <v>0</v>
      </c>
      <c r="N148" s="118">
        <v>0</v>
      </c>
      <c r="O148" s="104"/>
      <c r="P148" s="104">
        <v>0</v>
      </c>
      <c r="Q148" s="102">
        <v>1310</v>
      </c>
      <c r="R148" s="118"/>
      <c r="S148" s="104">
        <v>-100</v>
      </c>
      <c r="T148" s="102">
        <v>13191</v>
      </c>
      <c r="U148" s="118">
        <v>13512</v>
      </c>
      <c r="V148" s="104">
        <v>2.4300000000000002</v>
      </c>
      <c r="W148" s="104">
        <v>0.97</v>
      </c>
      <c r="X148" s="102">
        <v>1.21</v>
      </c>
      <c r="Y148" s="118">
        <v>0.28999999999999998</v>
      </c>
      <c r="Z148" s="104">
        <v>-76.33</v>
      </c>
      <c r="AA148" s="102">
        <v>2.4</v>
      </c>
      <c r="AB148" s="118">
        <v>2.1</v>
      </c>
      <c r="AC148" s="104">
        <v>-12.74</v>
      </c>
      <c r="AD148" s="104">
        <v>0.01</v>
      </c>
      <c r="AE148" s="91"/>
      <c r="AF148" s="91"/>
      <c r="AG148" s="91"/>
      <c r="AH148" s="91"/>
      <c r="AI148" s="91"/>
      <c r="AJ148" s="91"/>
      <c r="AK148" s="91"/>
      <c r="AL148" s="91"/>
      <c r="AM148" s="91"/>
      <c r="AN148" s="91"/>
      <c r="AO148" s="91"/>
      <c r="AP148" s="91"/>
      <c r="AQ148" s="91"/>
      <c r="AR148" s="91"/>
      <c r="AS148" s="91"/>
      <c r="AT148" s="91"/>
      <c r="AU148" s="91"/>
    </row>
    <row r="149" spans="1:47">
      <c r="A149" s="117"/>
      <c r="B149" s="101" t="s">
        <v>243</v>
      </c>
      <c r="C149" s="102">
        <v>27.38</v>
      </c>
      <c r="D149" s="118">
        <v>79.069999999999993</v>
      </c>
      <c r="E149" s="104">
        <v>188.77</v>
      </c>
      <c r="F149" s="102">
        <v>77.040000000000006</v>
      </c>
      <c r="G149" s="118">
        <v>117.31</v>
      </c>
      <c r="H149" s="104">
        <v>52.27</v>
      </c>
      <c r="I149" s="104">
        <v>4.84</v>
      </c>
      <c r="J149" s="102">
        <v>27</v>
      </c>
      <c r="K149" s="118">
        <v>35</v>
      </c>
      <c r="L149" s="104">
        <v>29.63</v>
      </c>
      <c r="M149" s="102">
        <v>71</v>
      </c>
      <c r="N149" s="118">
        <v>68</v>
      </c>
      <c r="O149" s="104">
        <v>-4.2300000000000004</v>
      </c>
      <c r="P149" s="104">
        <v>0.99</v>
      </c>
      <c r="Q149" s="102">
        <v>556915</v>
      </c>
      <c r="R149" s="118"/>
      <c r="S149" s="104">
        <v>-100</v>
      </c>
      <c r="T149" s="102">
        <v>1771484</v>
      </c>
      <c r="U149" s="118">
        <v>3858240</v>
      </c>
      <c r="V149" s="104">
        <v>117.8</v>
      </c>
      <c r="W149" s="104">
        <v>15.75</v>
      </c>
      <c r="X149" s="102">
        <v>14499.84</v>
      </c>
      <c r="Y149" s="118">
        <v>42634.03</v>
      </c>
      <c r="Z149" s="104">
        <v>194.03</v>
      </c>
      <c r="AA149" s="102">
        <v>48161.99</v>
      </c>
      <c r="AB149" s="118">
        <v>88538.25</v>
      </c>
      <c r="AC149" s="104">
        <v>83.83</v>
      </c>
      <c r="AD149" s="104">
        <v>9.06</v>
      </c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  <c r="AP149" s="91"/>
      <c r="AQ149" s="91"/>
      <c r="AR149" s="91"/>
      <c r="AS149" s="91"/>
      <c r="AT149" s="91"/>
      <c r="AU149" s="91"/>
    </row>
    <row r="150" spans="1:47">
      <c r="A150" s="117"/>
      <c r="B150" s="105"/>
      <c r="C150" s="106"/>
      <c r="D150" s="118"/>
      <c r="E150" s="104"/>
      <c r="F150" s="106"/>
      <c r="G150" s="118"/>
      <c r="H150" s="104"/>
      <c r="I150" s="99"/>
      <c r="J150" s="106"/>
      <c r="K150" s="118"/>
      <c r="L150" s="104"/>
      <c r="M150" s="106"/>
      <c r="N150" s="118"/>
      <c r="O150" s="104"/>
      <c r="P150" s="104"/>
      <c r="Q150" s="106"/>
      <c r="R150" s="118"/>
      <c r="S150" s="104"/>
      <c r="T150" s="106"/>
      <c r="U150" s="118"/>
      <c r="V150" s="104"/>
      <c r="W150" s="104"/>
      <c r="X150" s="106"/>
      <c r="Y150" s="118"/>
      <c r="Z150" s="104"/>
      <c r="AA150" s="106"/>
      <c r="AB150" s="118"/>
      <c r="AC150" s="104"/>
      <c r="AD150" s="104"/>
      <c r="AE150" s="91"/>
      <c r="AF150" s="91"/>
      <c r="AG150" s="91"/>
      <c r="AH150" s="91"/>
      <c r="AI150" s="91"/>
      <c r="AJ150" s="91"/>
      <c r="AK150" s="91"/>
      <c r="AL150" s="91"/>
      <c r="AM150" s="91"/>
      <c r="AN150" s="91"/>
      <c r="AO150" s="91"/>
      <c r="AP150" s="91"/>
      <c r="AQ150" s="91"/>
      <c r="AR150" s="91"/>
      <c r="AS150" s="91"/>
      <c r="AT150" s="91"/>
      <c r="AU150" s="91"/>
    </row>
    <row r="151" spans="1:47">
      <c r="A151" s="115">
        <v>22</v>
      </c>
      <c r="B151" s="96" t="s">
        <v>190</v>
      </c>
      <c r="C151" s="97">
        <v>84.02</v>
      </c>
      <c r="D151" s="116">
        <v>147.86000000000001</v>
      </c>
      <c r="E151" s="99">
        <v>75.97</v>
      </c>
      <c r="F151" s="97">
        <v>209.27</v>
      </c>
      <c r="G151" s="116">
        <v>495.53</v>
      </c>
      <c r="H151" s="99">
        <v>136.79</v>
      </c>
      <c r="I151" s="99">
        <v>0.68</v>
      </c>
      <c r="J151" s="97">
        <v>21865</v>
      </c>
      <c r="K151" s="116">
        <v>27058</v>
      </c>
      <c r="L151" s="99">
        <v>23.75</v>
      </c>
      <c r="M151" s="97">
        <v>58078</v>
      </c>
      <c r="N151" s="116">
        <v>56517</v>
      </c>
      <c r="O151" s="99">
        <v>-2.69</v>
      </c>
      <c r="P151" s="99">
        <v>1.18</v>
      </c>
      <c r="Q151" s="97">
        <v>443267</v>
      </c>
      <c r="R151" s="116">
        <v>1192594</v>
      </c>
      <c r="S151" s="99">
        <v>169.05</v>
      </c>
      <c r="T151" s="97">
        <v>1069277</v>
      </c>
      <c r="U151" s="116">
        <v>4125047</v>
      </c>
      <c r="V151" s="99">
        <v>285.77999999999997</v>
      </c>
      <c r="W151" s="99">
        <v>5.89</v>
      </c>
      <c r="X151" s="97">
        <v>4678.8999999999996</v>
      </c>
      <c r="Y151" s="116">
        <v>8820.42</v>
      </c>
      <c r="Z151" s="99">
        <v>88.51</v>
      </c>
      <c r="AA151" s="97">
        <v>12551.58</v>
      </c>
      <c r="AB151" s="116">
        <v>26443.06</v>
      </c>
      <c r="AC151" s="99">
        <v>110.68</v>
      </c>
      <c r="AD151" s="99">
        <v>1.33</v>
      </c>
      <c r="AE151" s="94"/>
      <c r="AF151" s="94"/>
      <c r="AG151" s="94"/>
      <c r="AH151" s="94"/>
      <c r="AI151" s="94"/>
      <c r="AJ151" s="94"/>
      <c r="AK151" s="94"/>
      <c r="AL151" s="94"/>
      <c r="AM151" s="94"/>
      <c r="AN151" s="94"/>
      <c r="AO151" s="94"/>
      <c r="AP151" s="94"/>
      <c r="AQ151" s="94"/>
      <c r="AR151" s="94"/>
      <c r="AS151" s="94"/>
      <c r="AT151" s="94"/>
      <c r="AU151" s="94"/>
    </row>
    <row r="152" spans="1:47">
      <c r="A152" s="117"/>
      <c r="B152" s="101" t="s">
        <v>238</v>
      </c>
      <c r="C152" s="102">
        <v>3.72</v>
      </c>
      <c r="D152" s="118">
        <v>3.81</v>
      </c>
      <c r="E152" s="104">
        <v>2.5099999999999998</v>
      </c>
      <c r="F152" s="102">
        <v>10.6</v>
      </c>
      <c r="G152" s="118">
        <v>11.25</v>
      </c>
      <c r="H152" s="104">
        <v>6.11</v>
      </c>
      <c r="I152" s="104">
        <v>0.13</v>
      </c>
      <c r="J152" s="102">
        <v>858</v>
      </c>
      <c r="K152" s="118">
        <v>1164</v>
      </c>
      <c r="L152" s="104">
        <v>35.659999999999997</v>
      </c>
      <c r="M152" s="102">
        <v>2206</v>
      </c>
      <c r="N152" s="118">
        <v>2545</v>
      </c>
      <c r="O152" s="104">
        <v>15.37</v>
      </c>
      <c r="P152" s="104">
        <v>1.1299999999999999</v>
      </c>
      <c r="Q152" s="102">
        <v>0</v>
      </c>
      <c r="R152" s="118"/>
      <c r="S152" s="104"/>
      <c r="T152" s="102">
        <v>0</v>
      </c>
      <c r="U152" s="118"/>
      <c r="V152" s="104"/>
      <c r="W152" s="104"/>
      <c r="X152" s="102">
        <v>24.67</v>
      </c>
      <c r="Y152" s="118">
        <v>31.85</v>
      </c>
      <c r="Z152" s="104">
        <v>29.12</v>
      </c>
      <c r="AA152" s="102">
        <v>60.52</v>
      </c>
      <c r="AB152" s="118">
        <v>70.7</v>
      </c>
      <c r="AC152" s="104">
        <v>16.82</v>
      </c>
      <c r="AD152" s="104">
        <v>1.18</v>
      </c>
      <c r="AE152" s="91"/>
      <c r="AF152" s="91"/>
      <c r="AG152" s="91"/>
      <c r="AH152" s="91"/>
      <c r="AI152" s="91"/>
      <c r="AJ152" s="91"/>
      <c r="AK152" s="91"/>
      <c r="AL152" s="91"/>
      <c r="AM152" s="91"/>
      <c r="AN152" s="91"/>
      <c r="AO152" s="91"/>
      <c r="AP152" s="91"/>
      <c r="AQ152" s="91"/>
      <c r="AR152" s="91"/>
      <c r="AS152" s="91"/>
      <c r="AT152" s="91"/>
      <c r="AU152" s="91"/>
    </row>
    <row r="153" spans="1:47">
      <c r="A153" s="117"/>
      <c r="B153" s="101" t="s">
        <v>240</v>
      </c>
      <c r="C153" s="102">
        <v>48.55</v>
      </c>
      <c r="D153" s="118">
        <v>64.55</v>
      </c>
      <c r="E153" s="104">
        <v>32.950000000000003</v>
      </c>
      <c r="F153" s="102">
        <v>105.75</v>
      </c>
      <c r="G153" s="118">
        <v>130</v>
      </c>
      <c r="H153" s="104">
        <v>22.94</v>
      </c>
      <c r="I153" s="104">
        <v>0.76</v>
      </c>
      <c r="J153" s="102">
        <v>21007</v>
      </c>
      <c r="K153" s="118">
        <v>25887</v>
      </c>
      <c r="L153" s="104">
        <v>23.23</v>
      </c>
      <c r="M153" s="102">
        <v>55865</v>
      </c>
      <c r="N153" s="118">
        <v>53948</v>
      </c>
      <c r="O153" s="104">
        <v>-3.43</v>
      </c>
      <c r="P153" s="104">
        <v>1.18</v>
      </c>
      <c r="Q153" s="102">
        <v>0</v>
      </c>
      <c r="R153" s="118"/>
      <c r="S153" s="104"/>
      <c r="T153" s="102">
        <v>0</v>
      </c>
      <c r="U153" s="118"/>
      <c r="V153" s="104"/>
      <c r="W153" s="104"/>
      <c r="X153" s="102">
        <v>1065.02</v>
      </c>
      <c r="Y153" s="118">
        <v>1152.49</v>
      </c>
      <c r="Z153" s="104">
        <v>8.2100000000000009</v>
      </c>
      <c r="AA153" s="102">
        <v>2882.97</v>
      </c>
      <c r="AB153" s="118">
        <v>2284.25</v>
      </c>
      <c r="AC153" s="104">
        <v>-20.77</v>
      </c>
      <c r="AD153" s="104">
        <v>0.5</v>
      </c>
      <c r="AE153" s="91"/>
      <c r="AF153" s="91"/>
      <c r="AG153" s="91"/>
      <c r="AH153" s="91"/>
      <c r="AI153" s="91"/>
      <c r="AJ153" s="91"/>
      <c r="AK153" s="91"/>
      <c r="AL153" s="91"/>
      <c r="AM153" s="91"/>
      <c r="AN153" s="91"/>
      <c r="AO153" s="91"/>
      <c r="AP153" s="91"/>
      <c r="AQ153" s="91"/>
      <c r="AR153" s="91"/>
      <c r="AS153" s="91"/>
      <c r="AT153" s="91"/>
      <c r="AU153" s="91"/>
    </row>
    <row r="154" spans="1:47">
      <c r="A154" s="117"/>
      <c r="B154" s="101" t="s">
        <v>241</v>
      </c>
      <c r="C154" s="102">
        <v>23.34</v>
      </c>
      <c r="D154" s="118">
        <v>41.98</v>
      </c>
      <c r="E154" s="104">
        <v>79.87</v>
      </c>
      <c r="F154" s="102">
        <v>69.09</v>
      </c>
      <c r="G154" s="118">
        <v>113.13</v>
      </c>
      <c r="H154" s="104">
        <v>63.73</v>
      </c>
      <c r="I154" s="104">
        <v>0.26</v>
      </c>
      <c r="J154" s="102">
        <v>0</v>
      </c>
      <c r="K154" s="118">
        <v>3</v>
      </c>
      <c r="L154" s="104"/>
      <c r="M154" s="102">
        <v>0</v>
      </c>
      <c r="N154" s="118">
        <v>8</v>
      </c>
      <c r="O154" s="104"/>
      <c r="P154" s="104">
        <v>2.11</v>
      </c>
      <c r="Q154" s="102">
        <v>251308</v>
      </c>
      <c r="R154" s="118">
        <v>495492</v>
      </c>
      <c r="S154" s="104">
        <v>97.17</v>
      </c>
      <c r="T154" s="102">
        <v>661085</v>
      </c>
      <c r="U154" s="118">
        <v>957626</v>
      </c>
      <c r="V154" s="104">
        <v>44.86</v>
      </c>
      <c r="W154" s="104">
        <v>2.17</v>
      </c>
      <c r="X154" s="102">
        <v>2529.5500000000002</v>
      </c>
      <c r="Y154" s="118">
        <v>4853.9399999999996</v>
      </c>
      <c r="Z154" s="104">
        <v>91.89</v>
      </c>
      <c r="AA154" s="102">
        <v>6477.55</v>
      </c>
      <c r="AB154" s="118">
        <v>10089.459999999999</v>
      </c>
      <c r="AC154" s="104">
        <v>55.76</v>
      </c>
      <c r="AD154" s="104">
        <v>1.97</v>
      </c>
      <c r="AE154" s="91"/>
      <c r="AF154" s="91"/>
      <c r="AG154" s="91"/>
      <c r="AH154" s="91"/>
      <c r="AI154" s="91"/>
      <c r="AJ154" s="91"/>
      <c r="AK154" s="91"/>
      <c r="AL154" s="91"/>
      <c r="AM154" s="91"/>
      <c r="AN154" s="91"/>
      <c r="AO154" s="91"/>
      <c r="AP154" s="91"/>
      <c r="AQ154" s="91"/>
      <c r="AR154" s="91"/>
      <c r="AS154" s="91"/>
      <c r="AT154" s="91"/>
      <c r="AU154" s="91"/>
    </row>
    <row r="155" spans="1:47">
      <c r="A155" s="117"/>
      <c r="B155" s="101" t="s">
        <v>242</v>
      </c>
      <c r="C155" s="102">
        <v>0</v>
      </c>
      <c r="D155" s="118">
        <v>0</v>
      </c>
      <c r="E155" s="104"/>
      <c r="F155" s="102">
        <v>0</v>
      </c>
      <c r="G155" s="118">
        <v>0</v>
      </c>
      <c r="H155" s="104"/>
      <c r="I155" s="104">
        <v>0</v>
      </c>
      <c r="J155" s="102">
        <v>0</v>
      </c>
      <c r="K155" s="118">
        <v>0</v>
      </c>
      <c r="L155" s="104"/>
      <c r="M155" s="102">
        <v>0</v>
      </c>
      <c r="N155" s="118">
        <v>0</v>
      </c>
      <c r="O155" s="104"/>
      <c r="P155" s="104">
        <v>0</v>
      </c>
      <c r="Q155" s="102">
        <v>0</v>
      </c>
      <c r="R155" s="118">
        <v>0</v>
      </c>
      <c r="S155" s="104"/>
      <c r="T155" s="102">
        <v>0</v>
      </c>
      <c r="U155" s="118">
        <v>0</v>
      </c>
      <c r="V155" s="104"/>
      <c r="W155" s="104">
        <v>0</v>
      </c>
      <c r="X155" s="102">
        <v>0</v>
      </c>
      <c r="Y155" s="118">
        <v>0</v>
      </c>
      <c r="Z155" s="104"/>
      <c r="AA155" s="102">
        <v>0</v>
      </c>
      <c r="AB155" s="118">
        <v>0</v>
      </c>
      <c r="AC155" s="104"/>
      <c r="AD155" s="104">
        <v>0</v>
      </c>
      <c r="AE155" s="91"/>
      <c r="AF155" s="91"/>
      <c r="AG155" s="91"/>
      <c r="AH155" s="91"/>
      <c r="AI155" s="91"/>
      <c r="AJ155" s="91"/>
      <c r="AK155" s="91"/>
      <c r="AL155" s="91"/>
      <c r="AM155" s="91"/>
      <c r="AN155" s="91"/>
      <c r="AO155" s="91"/>
      <c r="AP155" s="91"/>
      <c r="AQ155" s="91"/>
      <c r="AR155" s="91"/>
      <c r="AS155" s="91"/>
      <c r="AT155" s="91"/>
      <c r="AU155" s="91"/>
    </row>
    <row r="156" spans="1:47">
      <c r="A156" s="117"/>
      <c r="B156" s="101" t="s">
        <v>243</v>
      </c>
      <c r="C156" s="102">
        <v>8.42</v>
      </c>
      <c r="D156" s="118">
        <v>37.520000000000003</v>
      </c>
      <c r="E156" s="104">
        <v>345.75</v>
      </c>
      <c r="F156" s="102">
        <v>23.83</v>
      </c>
      <c r="G156" s="118">
        <v>241.15</v>
      </c>
      <c r="H156" s="104">
        <v>911.91</v>
      </c>
      <c r="I156" s="104">
        <v>9.94</v>
      </c>
      <c r="J156" s="102">
        <v>0</v>
      </c>
      <c r="K156" s="118">
        <v>4</v>
      </c>
      <c r="L156" s="104"/>
      <c r="M156" s="102">
        <v>7</v>
      </c>
      <c r="N156" s="118">
        <v>16</v>
      </c>
      <c r="O156" s="104">
        <v>128.57</v>
      </c>
      <c r="P156" s="104">
        <v>0.23</v>
      </c>
      <c r="Q156" s="102">
        <v>191959</v>
      </c>
      <c r="R156" s="118">
        <v>697102</v>
      </c>
      <c r="S156" s="104">
        <v>263.14999999999998</v>
      </c>
      <c r="T156" s="102">
        <v>408192</v>
      </c>
      <c r="U156" s="118">
        <v>3167421</v>
      </c>
      <c r="V156" s="104">
        <v>675.96</v>
      </c>
      <c r="W156" s="104">
        <v>12.93</v>
      </c>
      <c r="X156" s="102">
        <v>1059.6600000000001</v>
      </c>
      <c r="Y156" s="118">
        <v>2782.14</v>
      </c>
      <c r="Z156" s="104">
        <v>162.55000000000001</v>
      </c>
      <c r="AA156" s="102">
        <v>3130.54</v>
      </c>
      <c r="AB156" s="118">
        <v>13998.65</v>
      </c>
      <c r="AC156" s="104">
        <v>347.16</v>
      </c>
      <c r="AD156" s="104">
        <v>1.43</v>
      </c>
      <c r="AE156" s="91"/>
      <c r="AF156" s="91"/>
      <c r="AG156" s="91"/>
      <c r="AH156" s="91"/>
      <c r="AI156" s="91"/>
      <c r="AJ156" s="91"/>
      <c r="AK156" s="91"/>
      <c r="AL156" s="91"/>
      <c r="AM156" s="91"/>
      <c r="AN156" s="91"/>
      <c r="AO156" s="91"/>
      <c r="AP156" s="91"/>
      <c r="AQ156" s="91"/>
      <c r="AR156" s="91"/>
      <c r="AS156" s="91"/>
      <c r="AT156" s="91"/>
      <c r="AU156" s="91"/>
    </row>
    <row r="157" spans="1:47">
      <c r="A157" s="117"/>
      <c r="B157" s="105"/>
      <c r="C157" s="106"/>
      <c r="D157" s="118"/>
      <c r="E157" s="104"/>
      <c r="F157" s="106"/>
      <c r="G157" s="118"/>
      <c r="H157" s="104"/>
      <c r="I157" s="99"/>
      <c r="J157" s="106"/>
      <c r="K157" s="118"/>
      <c r="L157" s="104"/>
      <c r="M157" s="106"/>
      <c r="N157" s="118"/>
      <c r="O157" s="104"/>
      <c r="P157" s="104"/>
      <c r="Q157" s="106"/>
      <c r="R157" s="118"/>
      <c r="S157" s="104"/>
      <c r="T157" s="106"/>
      <c r="U157" s="118"/>
      <c r="V157" s="104"/>
      <c r="W157" s="104"/>
      <c r="X157" s="106"/>
      <c r="Y157" s="118"/>
      <c r="Z157" s="104"/>
      <c r="AA157" s="106"/>
      <c r="AB157" s="118"/>
      <c r="AC157" s="104"/>
      <c r="AD157" s="104"/>
      <c r="AE157" s="91"/>
      <c r="AF157" s="91"/>
      <c r="AG157" s="91"/>
      <c r="AH157" s="91"/>
      <c r="AI157" s="91"/>
      <c r="AJ157" s="91"/>
      <c r="AK157" s="91"/>
      <c r="AL157" s="91"/>
      <c r="AM157" s="91"/>
      <c r="AN157" s="91"/>
      <c r="AO157" s="91"/>
      <c r="AP157" s="91"/>
      <c r="AQ157" s="91"/>
      <c r="AR157" s="91"/>
      <c r="AS157" s="91"/>
      <c r="AT157" s="91"/>
      <c r="AU157" s="91"/>
    </row>
    <row r="158" spans="1:47">
      <c r="A158" s="115">
        <v>23</v>
      </c>
      <c r="B158" s="96" t="s">
        <v>187</v>
      </c>
      <c r="C158" s="97">
        <v>214.15</v>
      </c>
      <c r="D158" s="116">
        <v>394.34</v>
      </c>
      <c r="E158" s="99">
        <v>84.14</v>
      </c>
      <c r="F158" s="97">
        <v>625.72</v>
      </c>
      <c r="G158" s="116">
        <v>674.77</v>
      </c>
      <c r="H158" s="99">
        <v>7.84</v>
      </c>
      <c r="I158" s="99">
        <v>0.92</v>
      </c>
      <c r="J158" s="97">
        <v>13967</v>
      </c>
      <c r="K158" s="116">
        <v>14579</v>
      </c>
      <c r="L158" s="99">
        <v>4.38</v>
      </c>
      <c r="M158" s="97">
        <v>29560</v>
      </c>
      <c r="N158" s="116">
        <v>31098</v>
      </c>
      <c r="O158" s="99">
        <v>5.2</v>
      </c>
      <c r="P158" s="99">
        <v>0.65</v>
      </c>
      <c r="Q158" s="97">
        <v>9469</v>
      </c>
      <c r="R158" s="116">
        <v>70974</v>
      </c>
      <c r="S158" s="99">
        <v>649.54</v>
      </c>
      <c r="T158" s="97">
        <v>673820</v>
      </c>
      <c r="U158" s="116">
        <v>426514</v>
      </c>
      <c r="V158" s="99">
        <v>-36.700000000000003</v>
      </c>
      <c r="W158" s="99">
        <v>0.61</v>
      </c>
      <c r="X158" s="97">
        <v>2224.2600000000002</v>
      </c>
      <c r="Y158" s="116">
        <v>5726.83</v>
      </c>
      <c r="Z158" s="99">
        <v>157.47</v>
      </c>
      <c r="AA158" s="97">
        <v>26924.65</v>
      </c>
      <c r="AB158" s="116">
        <v>32809.230000000003</v>
      </c>
      <c r="AC158" s="99">
        <v>21.86</v>
      </c>
      <c r="AD158" s="99">
        <v>1.66</v>
      </c>
      <c r="AE158" s="94"/>
      <c r="AF158" s="94"/>
      <c r="AG158" s="94"/>
      <c r="AH158" s="94"/>
      <c r="AI158" s="94"/>
      <c r="AJ158" s="94"/>
      <c r="AK158" s="94"/>
      <c r="AL158" s="94"/>
      <c r="AM158" s="94"/>
      <c r="AN158" s="94"/>
      <c r="AO158" s="94"/>
      <c r="AP158" s="94"/>
      <c r="AQ158" s="94"/>
      <c r="AR158" s="94"/>
      <c r="AS158" s="94"/>
      <c r="AT158" s="94"/>
      <c r="AU158" s="94"/>
    </row>
    <row r="159" spans="1:47">
      <c r="A159" s="117"/>
      <c r="B159" s="101" t="s">
        <v>238</v>
      </c>
      <c r="C159" s="102">
        <v>12.47</v>
      </c>
      <c r="D159" s="118">
        <v>7.15</v>
      </c>
      <c r="E159" s="104">
        <v>-42.66</v>
      </c>
      <c r="F159" s="102">
        <v>28.34</v>
      </c>
      <c r="G159" s="118">
        <v>14.59</v>
      </c>
      <c r="H159" s="104">
        <v>-48.5</v>
      </c>
      <c r="I159" s="104">
        <v>0.17</v>
      </c>
      <c r="J159" s="102">
        <v>310</v>
      </c>
      <c r="K159" s="118">
        <v>224</v>
      </c>
      <c r="L159" s="104">
        <v>-27.74</v>
      </c>
      <c r="M159" s="102">
        <v>725</v>
      </c>
      <c r="N159" s="118">
        <v>493</v>
      </c>
      <c r="O159" s="104">
        <v>-32</v>
      </c>
      <c r="P159" s="104">
        <v>0.22</v>
      </c>
      <c r="Q159" s="102">
        <v>0</v>
      </c>
      <c r="R159" s="118"/>
      <c r="S159" s="104"/>
      <c r="T159" s="102">
        <v>0</v>
      </c>
      <c r="U159" s="118"/>
      <c r="V159" s="104"/>
      <c r="W159" s="104"/>
      <c r="X159" s="102">
        <v>14.21</v>
      </c>
      <c r="Y159" s="118">
        <v>7.77</v>
      </c>
      <c r="Z159" s="104">
        <v>-45.27</v>
      </c>
      <c r="AA159" s="102">
        <v>36.08</v>
      </c>
      <c r="AB159" s="118">
        <v>16.53</v>
      </c>
      <c r="AC159" s="104">
        <v>-54.19</v>
      </c>
      <c r="AD159" s="104">
        <v>0.27</v>
      </c>
      <c r="AE159" s="91"/>
      <c r="AF159" s="91"/>
      <c r="AG159" s="91"/>
      <c r="AH159" s="91"/>
      <c r="AI159" s="91"/>
      <c r="AJ159" s="91"/>
      <c r="AK159" s="91"/>
      <c r="AL159" s="91"/>
      <c r="AM159" s="91"/>
      <c r="AN159" s="91"/>
      <c r="AO159" s="91"/>
      <c r="AP159" s="91"/>
      <c r="AQ159" s="91"/>
      <c r="AR159" s="91"/>
      <c r="AS159" s="91"/>
      <c r="AT159" s="91"/>
      <c r="AU159" s="91"/>
    </row>
    <row r="160" spans="1:47">
      <c r="A160" s="117"/>
      <c r="B160" s="101" t="s">
        <v>240</v>
      </c>
      <c r="C160" s="102">
        <v>93.01</v>
      </c>
      <c r="D160" s="118">
        <v>99.73</v>
      </c>
      <c r="E160" s="104">
        <v>7.22</v>
      </c>
      <c r="F160" s="102">
        <v>213.43</v>
      </c>
      <c r="G160" s="118">
        <v>215.54</v>
      </c>
      <c r="H160" s="104">
        <v>0.99</v>
      </c>
      <c r="I160" s="104">
        <v>1.26</v>
      </c>
      <c r="J160" s="102">
        <v>13655</v>
      </c>
      <c r="K160" s="118">
        <v>14345</v>
      </c>
      <c r="L160" s="104">
        <v>5.05</v>
      </c>
      <c r="M160" s="102">
        <v>28828</v>
      </c>
      <c r="N160" s="118">
        <v>30585</v>
      </c>
      <c r="O160" s="104">
        <v>6.09</v>
      </c>
      <c r="P160" s="104">
        <v>0.67</v>
      </c>
      <c r="Q160" s="102">
        <v>0</v>
      </c>
      <c r="R160" s="118"/>
      <c r="S160" s="104"/>
      <c r="T160" s="102">
        <v>0</v>
      </c>
      <c r="U160" s="118"/>
      <c r="V160" s="104"/>
      <c r="W160" s="104"/>
      <c r="X160" s="102">
        <v>1025.3599999999999</v>
      </c>
      <c r="Y160" s="118">
        <v>1141.6300000000001</v>
      </c>
      <c r="Z160" s="104">
        <v>11.34</v>
      </c>
      <c r="AA160" s="102">
        <v>2368.9299999999998</v>
      </c>
      <c r="AB160" s="118">
        <v>2413.1799999999998</v>
      </c>
      <c r="AC160" s="104">
        <v>1.87</v>
      </c>
      <c r="AD160" s="104">
        <v>0.52</v>
      </c>
      <c r="AE160" s="91"/>
      <c r="AF160" s="91"/>
      <c r="AG160" s="91"/>
      <c r="AH160" s="91"/>
      <c r="AI160" s="91"/>
      <c r="AJ160" s="91"/>
      <c r="AK160" s="91"/>
      <c r="AL160" s="91"/>
      <c r="AM160" s="91"/>
      <c r="AN160" s="91"/>
      <c r="AO160" s="91"/>
      <c r="AP160" s="91"/>
      <c r="AQ160" s="91"/>
      <c r="AR160" s="91"/>
      <c r="AS160" s="91"/>
      <c r="AT160" s="91"/>
      <c r="AU160" s="91"/>
    </row>
    <row r="161" spans="1:47">
      <c r="A161" s="117"/>
      <c r="B161" s="101" t="s">
        <v>241</v>
      </c>
      <c r="C161" s="102">
        <v>25.77</v>
      </c>
      <c r="D161" s="118">
        <v>283.2</v>
      </c>
      <c r="E161" s="104">
        <v>998.93</v>
      </c>
      <c r="F161" s="102">
        <v>61.09</v>
      </c>
      <c r="G161" s="118">
        <v>393.42</v>
      </c>
      <c r="H161" s="104">
        <v>543.99</v>
      </c>
      <c r="I161" s="104">
        <v>0.89</v>
      </c>
      <c r="J161" s="102">
        <v>0</v>
      </c>
      <c r="K161" s="118">
        <v>2</v>
      </c>
      <c r="L161" s="104"/>
      <c r="M161" s="102">
        <v>2</v>
      </c>
      <c r="N161" s="118">
        <v>6</v>
      </c>
      <c r="O161" s="104">
        <v>200</v>
      </c>
      <c r="P161" s="104">
        <v>1.58</v>
      </c>
      <c r="Q161" s="102">
        <v>8226</v>
      </c>
      <c r="R161" s="118">
        <v>9901</v>
      </c>
      <c r="S161" s="104">
        <v>20.36</v>
      </c>
      <c r="T161" s="102">
        <v>19900</v>
      </c>
      <c r="U161" s="118">
        <v>18278</v>
      </c>
      <c r="V161" s="104">
        <v>-8.15</v>
      </c>
      <c r="W161" s="104">
        <v>0.04</v>
      </c>
      <c r="X161" s="102">
        <v>1159.8399999999999</v>
      </c>
      <c r="Y161" s="118">
        <v>1592.21</v>
      </c>
      <c r="Z161" s="104">
        <v>37.28</v>
      </c>
      <c r="AA161" s="102">
        <v>2748.73</v>
      </c>
      <c r="AB161" s="118">
        <v>2751.43</v>
      </c>
      <c r="AC161" s="104">
        <v>0.1</v>
      </c>
      <c r="AD161" s="104">
        <v>0.54</v>
      </c>
      <c r="AE161" s="91"/>
      <c r="AF161" s="91"/>
      <c r="AG161" s="91"/>
      <c r="AH161" s="91"/>
      <c r="AI161" s="91"/>
      <c r="AJ161" s="91"/>
      <c r="AK161" s="91"/>
      <c r="AL161" s="91"/>
      <c r="AM161" s="91"/>
      <c r="AN161" s="91"/>
      <c r="AO161" s="91"/>
      <c r="AP161" s="91"/>
      <c r="AQ161" s="91"/>
      <c r="AR161" s="91"/>
      <c r="AS161" s="91"/>
      <c r="AT161" s="91"/>
      <c r="AU161" s="91"/>
    </row>
    <row r="162" spans="1:47">
      <c r="A162" s="117"/>
      <c r="B162" s="101" t="s">
        <v>242</v>
      </c>
      <c r="C162" s="102">
        <v>0</v>
      </c>
      <c r="D162" s="118">
        <v>0</v>
      </c>
      <c r="E162" s="104"/>
      <c r="F162" s="102">
        <v>0</v>
      </c>
      <c r="G162" s="118">
        <v>0</v>
      </c>
      <c r="H162" s="104">
        <v>-52.79</v>
      </c>
      <c r="I162" s="104">
        <v>0</v>
      </c>
      <c r="J162" s="102">
        <v>0</v>
      </c>
      <c r="K162" s="118">
        <v>0</v>
      </c>
      <c r="L162" s="104"/>
      <c r="M162" s="102">
        <v>0</v>
      </c>
      <c r="N162" s="118">
        <v>0</v>
      </c>
      <c r="O162" s="104"/>
      <c r="P162" s="104">
        <v>0</v>
      </c>
      <c r="Q162" s="102">
        <v>0</v>
      </c>
      <c r="R162" s="118">
        <v>-1</v>
      </c>
      <c r="S162" s="104"/>
      <c r="T162" s="102">
        <v>-2</v>
      </c>
      <c r="U162" s="118">
        <v>-1</v>
      </c>
      <c r="V162" s="104">
        <v>-50</v>
      </c>
      <c r="W162" s="104">
        <v>0</v>
      </c>
      <c r="X162" s="102">
        <v>0</v>
      </c>
      <c r="Y162" s="118">
        <v>-0.41</v>
      </c>
      <c r="Z162" s="104"/>
      <c r="AA162" s="102">
        <v>-0.7</v>
      </c>
      <c r="AB162" s="118">
        <v>-0.41</v>
      </c>
      <c r="AC162" s="104">
        <v>-42.05</v>
      </c>
      <c r="AD162" s="104">
        <v>0</v>
      </c>
      <c r="AE162" s="91"/>
      <c r="AF162" s="91"/>
      <c r="AG162" s="91"/>
      <c r="AH162" s="91"/>
      <c r="AI162" s="91"/>
      <c r="AJ162" s="91"/>
      <c r="AK162" s="91"/>
      <c r="AL162" s="91"/>
      <c r="AM162" s="91"/>
      <c r="AN162" s="91"/>
      <c r="AO162" s="91"/>
      <c r="AP162" s="91"/>
      <c r="AQ162" s="91"/>
      <c r="AR162" s="91"/>
      <c r="AS162" s="91"/>
      <c r="AT162" s="91"/>
      <c r="AU162" s="91"/>
    </row>
    <row r="163" spans="1:47">
      <c r="A163" s="117"/>
      <c r="B163" s="101" t="s">
        <v>243</v>
      </c>
      <c r="C163" s="102">
        <v>82.9</v>
      </c>
      <c r="D163" s="118">
        <v>4.2699999999999996</v>
      </c>
      <c r="E163" s="104">
        <v>-94.85</v>
      </c>
      <c r="F163" s="102">
        <v>322.87</v>
      </c>
      <c r="G163" s="118">
        <v>51.21</v>
      </c>
      <c r="H163" s="104">
        <v>-84.14</v>
      </c>
      <c r="I163" s="104">
        <v>2.11</v>
      </c>
      <c r="J163" s="102">
        <v>2</v>
      </c>
      <c r="K163" s="118">
        <v>8</v>
      </c>
      <c r="L163" s="104">
        <v>300</v>
      </c>
      <c r="M163" s="102">
        <v>5</v>
      </c>
      <c r="N163" s="118">
        <v>14</v>
      </c>
      <c r="O163" s="104">
        <v>180</v>
      </c>
      <c r="P163" s="104">
        <v>0.2</v>
      </c>
      <c r="Q163" s="102">
        <v>1243</v>
      </c>
      <c r="R163" s="118">
        <v>61074</v>
      </c>
      <c r="S163" s="104">
        <v>4813.4399999999996</v>
      </c>
      <c r="T163" s="102">
        <v>653922</v>
      </c>
      <c r="U163" s="118">
        <v>408237</v>
      </c>
      <c r="V163" s="104">
        <v>-37.57</v>
      </c>
      <c r="W163" s="104">
        <v>1.67</v>
      </c>
      <c r="X163" s="102">
        <v>24.86</v>
      </c>
      <c r="Y163" s="118">
        <v>2985.61</v>
      </c>
      <c r="Z163" s="104">
        <v>11909.71</v>
      </c>
      <c r="AA163" s="102">
        <v>21771.61</v>
      </c>
      <c r="AB163" s="118">
        <v>27628.49</v>
      </c>
      <c r="AC163" s="104">
        <v>26.9</v>
      </c>
      <c r="AD163" s="104">
        <v>2.83</v>
      </c>
      <c r="AE163" s="91"/>
      <c r="AF163" s="91"/>
      <c r="AG163" s="91"/>
      <c r="AH163" s="91"/>
      <c r="AI163" s="91"/>
      <c r="AJ163" s="91"/>
      <c r="AK163" s="91"/>
      <c r="AL163" s="91"/>
      <c r="AM163" s="91"/>
      <c r="AN163" s="91"/>
      <c r="AO163" s="91"/>
      <c r="AP163" s="91"/>
      <c r="AQ163" s="91"/>
      <c r="AR163" s="91"/>
      <c r="AS163" s="91"/>
      <c r="AT163" s="91"/>
      <c r="AU163" s="91"/>
    </row>
    <row r="164" spans="1:47">
      <c r="A164" s="117"/>
      <c r="B164" s="105"/>
      <c r="C164" s="106"/>
      <c r="D164" s="118"/>
      <c r="E164" s="104"/>
      <c r="F164" s="106"/>
      <c r="G164" s="118"/>
      <c r="H164" s="104"/>
      <c r="I164" s="99"/>
      <c r="J164" s="106"/>
      <c r="K164" s="118"/>
      <c r="L164" s="104"/>
      <c r="M164" s="106"/>
      <c r="N164" s="118"/>
      <c r="O164" s="104"/>
      <c r="P164" s="104"/>
      <c r="Q164" s="106"/>
      <c r="R164" s="118"/>
      <c r="S164" s="104"/>
      <c r="T164" s="106"/>
      <c r="U164" s="118"/>
      <c r="V164" s="104"/>
      <c r="W164" s="104"/>
      <c r="X164" s="106"/>
      <c r="Y164" s="118"/>
      <c r="Z164" s="104"/>
      <c r="AA164" s="106"/>
      <c r="AB164" s="118"/>
      <c r="AC164" s="104"/>
      <c r="AD164" s="104"/>
      <c r="AE164" s="91"/>
      <c r="AF164" s="91"/>
      <c r="AG164" s="91"/>
      <c r="AH164" s="91"/>
      <c r="AI164" s="91"/>
      <c r="AJ164" s="91"/>
      <c r="AK164" s="91"/>
      <c r="AL164" s="91"/>
      <c r="AM164" s="91"/>
      <c r="AN164" s="91"/>
      <c r="AO164" s="91"/>
      <c r="AP164" s="91"/>
      <c r="AQ164" s="91"/>
      <c r="AR164" s="91"/>
      <c r="AS164" s="91"/>
      <c r="AT164" s="91"/>
      <c r="AU164" s="91"/>
    </row>
    <row r="165" spans="1:47">
      <c r="A165" s="115">
        <v>24</v>
      </c>
      <c r="B165" s="96" t="s">
        <v>184</v>
      </c>
      <c r="C165" s="97">
        <v>501.27</v>
      </c>
      <c r="D165" s="116">
        <v>644.66999999999996</v>
      </c>
      <c r="E165" s="99">
        <v>28.61</v>
      </c>
      <c r="F165" s="97">
        <v>1288.1500000000001</v>
      </c>
      <c r="G165" s="116">
        <v>1618.21</v>
      </c>
      <c r="H165" s="99">
        <v>25.62</v>
      </c>
      <c r="I165" s="99">
        <v>2.2200000000000002</v>
      </c>
      <c r="J165" s="97">
        <v>48929</v>
      </c>
      <c r="K165" s="116">
        <v>51629</v>
      </c>
      <c r="L165" s="99">
        <v>5.52</v>
      </c>
      <c r="M165" s="97">
        <v>127230</v>
      </c>
      <c r="N165" s="116">
        <v>136353</v>
      </c>
      <c r="O165" s="99">
        <v>7.17</v>
      </c>
      <c r="P165" s="99">
        <v>2.84</v>
      </c>
      <c r="Q165" s="97">
        <v>166060</v>
      </c>
      <c r="R165" s="116">
        <v>209968</v>
      </c>
      <c r="S165" s="99">
        <v>26.44</v>
      </c>
      <c r="T165" s="97">
        <v>381304</v>
      </c>
      <c r="U165" s="116">
        <v>707684</v>
      </c>
      <c r="V165" s="99">
        <v>85.6</v>
      </c>
      <c r="W165" s="99">
        <v>1.01</v>
      </c>
      <c r="X165" s="97">
        <v>60920.35</v>
      </c>
      <c r="Y165" s="116">
        <v>55743.6</v>
      </c>
      <c r="Z165" s="99">
        <v>-8.5</v>
      </c>
      <c r="AA165" s="97">
        <v>147088.4</v>
      </c>
      <c r="AB165" s="116">
        <v>202250.62</v>
      </c>
      <c r="AC165" s="99">
        <v>37.5</v>
      </c>
      <c r="AD165" s="99">
        <v>10.210000000000001</v>
      </c>
      <c r="AE165" s="94"/>
      <c r="AF165" s="94"/>
      <c r="AG165" s="94"/>
      <c r="AH165" s="94"/>
      <c r="AI165" s="94"/>
      <c r="AJ165" s="94"/>
      <c r="AK165" s="94"/>
      <c r="AL165" s="94"/>
      <c r="AM165" s="94"/>
      <c r="AN165" s="94"/>
      <c r="AO165" s="94"/>
      <c r="AP165" s="94"/>
      <c r="AQ165" s="94"/>
      <c r="AR165" s="94"/>
      <c r="AS165" s="94"/>
      <c r="AT165" s="94"/>
      <c r="AU165" s="94"/>
    </row>
    <row r="166" spans="1:47">
      <c r="A166" s="117"/>
      <c r="B166" s="101" t="s">
        <v>238</v>
      </c>
      <c r="C166" s="102">
        <v>56.15</v>
      </c>
      <c r="D166" s="118">
        <v>94.09</v>
      </c>
      <c r="E166" s="104">
        <v>67.55</v>
      </c>
      <c r="F166" s="102">
        <v>169.74</v>
      </c>
      <c r="G166" s="118">
        <v>265.29000000000002</v>
      </c>
      <c r="H166" s="104">
        <v>56.29</v>
      </c>
      <c r="I166" s="104">
        <v>3.13</v>
      </c>
      <c r="J166" s="102">
        <v>528</v>
      </c>
      <c r="K166" s="118">
        <v>786</v>
      </c>
      <c r="L166" s="104">
        <v>48.86</v>
      </c>
      <c r="M166" s="102">
        <v>1613</v>
      </c>
      <c r="N166" s="118">
        <v>2201</v>
      </c>
      <c r="O166" s="104">
        <v>36.450000000000003</v>
      </c>
      <c r="P166" s="104">
        <v>0.97</v>
      </c>
      <c r="Q166" s="102">
        <v>0</v>
      </c>
      <c r="R166" s="118"/>
      <c r="S166" s="104"/>
      <c r="T166" s="102">
        <v>0</v>
      </c>
      <c r="U166" s="118"/>
      <c r="V166" s="104"/>
      <c r="W166" s="104"/>
      <c r="X166" s="102">
        <v>116.63</v>
      </c>
      <c r="Y166" s="118">
        <v>125.73</v>
      </c>
      <c r="Z166" s="104">
        <v>7.81</v>
      </c>
      <c r="AA166" s="102">
        <v>287.74</v>
      </c>
      <c r="AB166" s="118">
        <v>352.24</v>
      </c>
      <c r="AC166" s="104">
        <v>22.42</v>
      </c>
      <c r="AD166" s="104">
        <v>5.86</v>
      </c>
      <c r="AE166" s="91"/>
      <c r="AF166" s="91"/>
      <c r="AG166" s="91"/>
      <c r="AH166" s="91"/>
      <c r="AI166" s="91"/>
      <c r="AJ166" s="91"/>
      <c r="AK166" s="91"/>
      <c r="AL166" s="91"/>
      <c r="AM166" s="91"/>
      <c r="AN166" s="91"/>
      <c r="AO166" s="91"/>
      <c r="AP166" s="91"/>
      <c r="AQ166" s="91"/>
      <c r="AR166" s="91"/>
      <c r="AS166" s="91"/>
      <c r="AT166" s="91"/>
      <c r="AU166" s="91"/>
    </row>
    <row r="167" spans="1:47">
      <c r="A167" s="117"/>
      <c r="B167" s="101" t="s">
        <v>240</v>
      </c>
      <c r="C167" s="102">
        <v>410.32</v>
      </c>
      <c r="D167" s="118">
        <v>499.28</v>
      </c>
      <c r="E167" s="104">
        <v>21.68</v>
      </c>
      <c r="F167" s="102">
        <v>1003.94</v>
      </c>
      <c r="G167" s="118">
        <v>1195.6400000000001</v>
      </c>
      <c r="H167" s="104">
        <v>19.09</v>
      </c>
      <c r="I167" s="104">
        <v>7</v>
      </c>
      <c r="J167" s="102">
        <v>48350</v>
      </c>
      <c r="K167" s="118">
        <v>50800</v>
      </c>
      <c r="L167" s="104">
        <v>5.07</v>
      </c>
      <c r="M167" s="102">
        <v>125512</v>
      </c>
      <c r="N167" s="118">
        <v>134027</v>
      </c>
      <c r="O167" s="104">
        <v>6.78</v>
      </c>
      <c r="P167" s="104">
        <v>2.94</v>
      </c>
      <c r="Q167" s="102">
        <v>0</v>
      </c>
      <c r="R167" s="118"/>
      <c r="S167" s="104"/>
      <c r="T167" s="102">
        <v>0</v>
      </c>
      <c r="U167" s="118"/>
      <c r="V167" s="104"/>
      <c r="W167" s="104"/>
      <c r="X167" s="102">
        <v>31956.58</v>
      </c>
      <c r="Y167" s="118">
        <v>34106.21</v>
      </c>
      <c r="Z167" s="104">
        <v>6.73</v>
      </c>
      <c r="AA167" s="102">
        <v>82039.460000000006</v>
      </c>
      <c r="AB167" s="118">
        <v>94722.81</v>
      </c>
      <c r="AC167" s="104">
        <v>15.46</v>
      </c>
      <c r="AD167" s="104">
        <v>20.58</v>
      </c>
      <c r="AE167" s="91"/>
      <c r="AF167" s="91"/>
      <c r="AG167" s="91"/>
      <c r="AH167" s="91"/>
      <c r="AI167" s="91"/>
      <c r="AJ167" s="91"/>
      <c r="AK167" s="91"/>
      <c r="AL167" s="91"/>
      <c r="AM167" s="91"/>
      <c r="AN167" s="91"/>
      <c r="AO167" s="91"/>
      <c r="AP167" s="91"/>
      <c r="AQ167" s="91"/>
      <c r="AR167" s="91"/>
      <c r="AS167" s="91"/>
      <c r="AT167" s="91"/>
      <c r="AU167" s="91"/>
    </row>
    <row r="168" spans="1:47">
      <c r="A168" s="117"/>
      <c r="B168" s="101" t="s">
        <v>241</v>
      </c>
      <c r="C168" s="102">
        <v>16.760000000000002</v>
      </c>
      <c r="D168" s="118">
        <v>21.33</v>
      </c>
      <c r="E168" s="104">
        <v>27.29</v>
      </c>
      <c r="F168" s="102">
        <v>43.99</v>
      </c>
      <c r="G168" s="118">
        <v>58.63</v>
      </c>
      <c r="H168" s="104">
        <v>33.29</v>
      </c>
      <c r="I168" s="104">
        <v>0.13</v>
      </c>
      <c r="J168" s="102">
        <v>0</v>
      </c>
      <c r="K168" s="118">
        <v>0</v>
      </c>
      <c r="L168" s="104"/>
      <c r="M168" s="102">
        <v>1</v>
      </c>
      <c r="N168" s="118">
        <v>0</v>
      </c>
      <c r="O168" s="104">
        <v>-100</v>
      </c>
      <c r="P168" s="104">
        <v>0</v>
      </c>
      <c r="Q168" s="102">
        <v>12259</v>
      </c>
      <c r="R168" s="118">
        <v>20324</v>
      </c>
      <c r="S168" s="104">
        <v>65.790000000000006</v>
      </c>
      <c r="T168" s="102">
        <v>32917</v>
      </c>
      <c r="U168" s="118">
        <v>56115</v>
      </c>
      <c r="V168" s="104">
        <v>70.47</v>
      </c>
      <c r="W168" s="104">
        <v>0.13</v>
      </c>
      <c r="X168" s="102">
        <v>1307.33</v>
      </c>
      <c r="Y168" s="118">
        <v>1967.24</v>
      </c>
      <c r="Z168" s="104">
        <v>50.48</v>
      </c>
      <c r="AA168" s="102">
        <v>3314.12</v>
      </c>
      <c r="AB168" s="118">
        <v>5224.38</v>
      </c>
      <c r="AC168" s="104">
        <v>57.64</v>
      </c>
      <c r="AD168" s="104">
        <v>1.02</v>
      </c>
      <c r="AE168" s="91"/>
      <c r="AF168" s="91"/>
      <c r="AG168" s="91"/>
      <c r="AH168" s="91"/>
      <c r="AI168" s="91"/>
      <c r="AJ168" s="91"/>
      <c r="AK168" s="91"/>
      <c r="AL168" s="91"/>
      <c r="AM168" s="91"/>
      <c r="AN168" s="91"/>
      <c r="AO168" s="91"/>
      <c r="AP168" s="91"/>
      <c r="AQ168" s="91"/>
      <c r="AR168" s="91"/>
      <c r="AS168" s="91"/>
      <c r="AT168" s="91"/>
      <c r="AU168" s="91"/>
    </row>
    <row r="169" spans="1:47">
      <c r="A169" s="117"/>
      <c r="B169" s="101" t="s">
        <v>242</v>
      </c>
      <c r="C169" s="102">
        <v>0.56000000000000005</v>
      </c>
      <c r="D169" s="118">
        <v>0.48</v>
      </c>
      <c r="E169" s="104">
        <v>-14.4</v>
      </c>
      <c r="F169" s="102">
        <v>1.24</v>
      </c>
      <c r="G169" s="118">
        <v>1.1200000000000001</v>
      </c>
      <c r="H169" s="104">
        <v>-9.9</v>
      </c>
      <c r="I169" s="104">
        <v>0.13</v>
      </c>
      <c r="J169" s="102">
        <v>0</v>
      </c>
      <c r="K169" s="118">
        <v>0</v>
      </c>
      <c r="L169" s="104"/>
      <c r="M169" s="102">
        <v>8</v>
      </c>
      <c r="N169" s="118">
        <v>0</v>
      </c>
      <c r="O169" s="104">
        <v>-100</v>
      </c>
      <c r="P169" s="104">
        <v>0</v>
      </c>
      <c r="Q169" s="102">
        <v>0</v>
      </c>
      <c r="R169" s="118">
        <v>0</v>
      </c>
      <c r="S169" s="104"/>
      <c r="T169" s="102">
        <v>3917</v>
      </c>
      <c r="U169" s="118">
        <v>0</v>
      </c>
      <c r="V169" s="104">
        <v>-100</v>
      </c>
      <c r="W169" s="104">
        <v>0</v>
      </c>
      <c r="X169" s="102">
        <v>0</v>
      </c>
      <c r="Y169" s="118">
        <v>0</v>
      </c>
      <c r="Z169" s="104"/>
      <c r="AA169" s="102">
        <v>0</v>
      </c>
      <c r="AB169" s="118">
        <v>0</v>
      </c>
      <c r="AC169" s="104"/>
      <c r="AD169" s="104">
        <v>0</v>
      </c>
      <c r="AE169" s="91"/>
      <c r="AF169" s="91"/>
      <c r="AG169" s="91"/>
      <c r="AH169" s="91"/>
      <c r="AI169" s="91"/>
      <c r="AJ169" s="91"/>
      <c r="AK169" s="91"/>
      <c r="AL169" s="91"/>
      <c r="AM169" s="91"/>
      <c r="AN169" s="91"/>
      <c r="AO169" s="91"/>
      <c r="AP169" s="91"/>
      <c r="AQ169" s="91"/>
      <c r="AR169" s="91"/>
      <c r="AS169" s="91"/>
      <c r="AT169" s="91"/>
      <c r="AU169" s="91"/>
    </row>
    <row r="170" spans="1:47">
      <c r="A170" s="117"/>
      <c r="B170" s="101" t="s">
        <v>243</v>
      </c>
      <c r="C170" s="102">
        <v>17.48</v>
      </c>
      <c r="D170" s="118">
        <v>29.49</v>
      </c>
      <c r="E170" s="104">
        <v>68.680000000000007</v>
      </c>
      <c r="F170" s="102">
        <v>69.239999999999995</v>
      </c>
      <c r="G170" s="118">
        <v>97.52</v>
      </c>
      <c r="H170" s="104">
        <v>40.86</v>
      </c>
      <c r="I170" s="104">
        <v>4.0199999999999996</v>
      </c>
      <c r="J170" s="102">
        <v>51</v>
      </c>
      <c r="K170" s="118">
        <v>43</v>
      </c>
      <c r="L170" s="104">
        <v>-15.69</v>
      </c>
      <c r="M170" s="102">
        <v>96</v>
      </c>
      <c r="N170" s="118">
        <v>125</v>
      </c>
      <c r="O170" s="104">
        <v>30.21</v>
      </c>
      <c r="P170" s="104">
        <v>1.83</v>
      </c>
      <c r="Q170" s="102">
        <v>153801</v>
      </c>
      <c r="R170" s="118">
        <v>189644</v>
      </c>
      <c r="S170" s="104">
        <v>23.3</v>
      </c>
      <c r="T170" s="102">
        <v>344470</v>
      </c>
      <c r="U170" s="118">
        <v>651569</v>
      </c>
      <c r="V170" s="104">
        <v>89.15</v>
      </c>
      <c r="W170" s="104">
        <v>2.66</v>
      </c>
      <c r="X170" s="102">
        <v>27539.82</v>
      </c>
      <c r="Y170" s="118">
        <v>19544.419999999998</v>
      </c>
      <c r="Z170" s="104">
        <v>-29.03</v>
      </c>
      <c r="AA170" s="102">
        <v>61447.09</v>
      </c>
      <c r="AB170" s="118">
        <v>101951.2</v>
      </c>
      <c r="AC170" s="104">
        <v>65.92</v>
      </c>
      <c r="AD170" s="104">
        <v>10.43</v>
      </c>
      <c r="AE170" s="91"/>
      <c r="AF170" s="91"/>
      <c r="AG170" s="91"/>
      <c r="AH170" s="91"/>
      <c r="AI170" s="91"/>
      <c r="AJ170" s="91"/>
      <c r="AK170" s="91"/>
      <c r="AL170" s="91"/>
      <c r="AM170" s="91"/>
      <c r="AN170" s="91"/>
      <c r="AO170" s="91"/>
      <c r="AP170" s="91"/>
      <c r="AQ170" s="91"/>
      <c r="AR170" s="91"/>
      <c r="AS170" s="91"/>
      <c r="AT170" s="91"/>
      <c r="AU170" s="91"/>
    </row>
    <row r="171" spans="1:47">
      <c r="A171" s="117"/>
      <c r="B171" s="105"/>
      <c r="C171" s="106"/>
      <c r="D171" s="118"/>
      <c r="E171" s="104"/>
      <c r="F171" s="106"/>
      <c r="G171" s="118"/>
      <c r="H171" s="104"/>
      <c r="I171" s="99"/>
      <c r="J171" s="106"/>
      <c r="K171" s="118"/>
      <c r="L171" s="104"/>
      <c r="M171" s="106"/>
      <c r="N171" s="118"/>
      <c r="O171" s="104"/>
      <c r="P171" s="104"/>
      <c r="Q171" s="106"/>
      <c r="R171" s="118"/>
      <c r="S171" s="104"/>
      <c r="T171" s="106"/>
      <c r="U171" s="118"/>
      <c r="V171" s="104"/>
      <c r="W171" s="104"/>
      <c r="X171" s="106"/>
      <c r="Y171" s="118"/>
      <c r="Z171" s="104"/>
      <c r="AA171" s="106"/>
      <c r="AB171" s="118"/>
      <c r="AC171" s="104"/>
      <c r="AD171" s="104"/>
      <c r="AE171" s="91"/>
      <c r="AF171" s="91"/>
      <c r="AG171" s="91"/>
      <c r="AH171" s="91"/>
      <c r="AI171" s="91"/>
      <c r="AJ171" s="91"/>
      <c r="AK171" s="91"/>
      <c r="AL171" s="91"/>
      <c r="AM171" s="91"/>
      <c r="AN171" s="91"/>
      <c r="AO171" s="91"/>
      <c r="AP171" s="91"/>
      <c r="AQ171" s="91"/>
      <c r="AR171" s="91"/>
      <c r="AS171" s="91"/>
      <c r="AT171" s="91"/>
      <c r="AU171" s="91"/>
    </row>
    <row r="172" spans="1:47">
      <c r="A172" s="123"/>
      <c r="B172" s="96" t="s">
        <v>203</v>
      </c>
      <c r="C172" s="97">
        <v>10610.89</v>
      </c>
      <c r="D172" s="116">
        <v>11990.91</v>
      </c>
      <c r="E172" s="99">
        <v>13.01</v>
      </c>
      <c r="F172" s="97">
        <v>25473.53</v>
      </c>
      <c r="G172" s="116">
        <v>28167.64</v>
      </c>
      <c r="H172" s="99">
        <v>10.58</v>
      </c>
      <c r="I172" s="99">
        <v>38.58</v>
      </c>
      <c r="J172" s="97">
        <v>605821</v>
      </c>
      <c r="K172" s="116">
        <v>638430</v>
      </c>
      <c r="L172" s="99">
        <v>5.38</v>
      </c>
      <c r="M172" s="97">
        <v>1516193</v>
      </c>
      <c r="N172" s="116">
        <v>1575369</v>
      </c>
      <c r="O172" s="99">
        <v>3.9</v>
      </c>
      <c r="P172" s="99">
        <v>32.83</v>
      </c>
      <c r="Q172" s="97">
        <v>18074438</v>
      </c>
      <c r="R172" s="116">
        <v>27590871</v>
      </c>
      <c r="S172" s="99">
        <v>52.65</v>
      </c>
      <c r="T172" s="97">
        <v>42485249</v>
      </c>
      <c r="U172" s="116">
        <v>63176769</v>
      </c>
      <c r="V172" s="99">
        <v>48.7</v>
      </c>
      <c r="W172" s="99">
        <v>90.14</v>
      </c>
      <c r="X172" s="97">
        <v>439118.92</v>
      </c>
      <c r="Y172" s="116">
        <v>661850</v>
      </c>
      <c r="Z172" s="99">
        <v>50.72</v>
      </c>
      <c r="AA172" s="97">
        <v>1192681.24</v>
      </c>
      <c r="AB172" s="116">
        <v>1819106</v>
      </c>
      <c r="AC172" s="99">
        <v>52.52</v>
      </c>
      <c r="AD172" s="99">
        <v>91.83</v>
      </c>
      <c r="AE172" s="94"/>
      <c r="AF172" s="94"/>
      <c r="AG172" s="94"/>
      <c r="AH172" s="94"/>
      <c r="AI172" s="94"/>
      <c r="AJ172" s="94"/>
      <c r="AK172" s="94"/>
      <c r="AL172" s="94"/>
      <c r="AM172" s="94"/>
      <c r="AN172" s="94"/>
      <c r="AO172" s="94"/>
      <c r="AP172" s="94"/>
      <c r="AQ172" s="94"/>
      <c r="AR172" s="94"/>
      <c r="AS172" s="94"/>
      <c r="AT172" s="94"/>
      <c r="AU172" s="94"/>
    </row>
    <row r="173" spans="1:47">
      <c r="A173" s="124"/>
      <c r="B173" s="101" t="s">
        <v>238</v>
      </c>
      <c r="C173" s="110">
        <v>1418.05</v>
      </c>
      <c r="D173" s="118">
        <v>1558.29</v>
      </c>
      <c r="E173" s="104">
        <v>9.89</v>
      </c>
      <c r="F173" s="110">
        <v>3594.26</v>
      </c>
      <c r="G173" s="118">
        <v>3919.16</v>
      </c>
      <c r="H173" s="104">
        <v>9.0399999999999991</v>
      </c>
      <c r="I173" s="104">
        <v>46.18</v>
      </c>
      <c r="J173" s="110">
        <v>19848</v>
      </c>
      <c r="K173" s="118">
        <v>20499</v>
      </c>
      <c r="L173" s="104">
        <v>3.28</v>
      </c>
      <c r="M173" s="110">
        <v>55762</v>
      </c>
      <c r="N173" s="118">
        <v>54160</v>
      </c>
      <c r="O173" s="104">
        <v>-2.87</v>
      </c>
      <c r="P173" s="104">
        <v>23.98</v>
      </c>
      <c r="Q173" s="110">
        <v>0</v>
      </c>
      <c r="R173" s="118">
        <v>0</v>
      </c>
      <c r="S173" s="104"/>
      <c r="T173" s="110">
        <v>0</v>
      </c>
      <c r="U173" s="118">
        <v>0</v>
      </c>
      <c r="V173" s="104"/>
      <c r="W173" s="104"/>
      <c r="X173" s="110">
        <v>1602.65</v>
      </c>
      <c r="Y173" s="118">
        <v>1359</v>
      </c>
      <c r="Z173" s="104">
        <v>-15.2</v>
      </c>
      <c r="AA173" s="110">
        <v>4156.4399999999996</v>
      </c>
      <c r="AB173" s="118">
        <v>3373</v>
      </c>
      <c r="AC173" s="104">
        <v>-18.850000000000001</v>
      </c>
      <c r="AD173" s="104">
        <v>56.09</v>
      </c>
      <c r="AE173" s="91"/>
      <c r="AF173" s="91"/>
      <c r="AG173" s="91"/>
      <c r="AH173" s="91"/>
      <c r="AI173" s="91"/>
      <c r="AJ173" s="91"/>
      <c r="AK173" s="91"/>
      <c r="AL173" s="91"/>
      <c r="AM173" s="91"/>
      <c r="AN173" s="91"/>
      <c r="AO173" s="91"/>
      <c r="AP173" s="91"/>
      <c r="AQ173" s="91"/>
      <c r="AR173" s="91"/>
      <c r="AS173" s="91"/>
      <c r="AT173" s="91"/>
      <c r="AU173" s="91"/>
    </row>
    <row r="174" spans="1:47">
      <c r="A174" s="124"/>
      <c r="B174" s="101" t="s">
        <v>240</v>
      </c>
      <c r="C174" s="110">
        <v>4189.3100000000004</v>
      </c>
      <c r="D174" s="118">
        <v>4704.7700000000004</v>
      </c>
      <c r="E174" s="104">
        <v>12.3</v>
      </c>
      <c r="F174" s="110">
        <v>10380.59</v>
      </c>
      <c r="G174" s="118">
        <v>11202.55</v>
      </c>
      <c r="H174" s="104">
        <v>7.92</v>
      </c>
      <c r="I174" s="104">
        <v>65.61</v>
      </c>
      <c r="J174" s="110">
        <v>585505</v>
      </c>
      <c r="K174" s="118">
        <v>617289</v>
      </c>
      <c r="L174" s="104">
        <v>5.43</v>
      </c>
      <c r="M174" s="110">
        <v>1459303</v>
      </c>
      <c r="N174" s="118">
        <v>1519261</v>
      </c>
      <c r="O174" s="104">
        <v>4.1100000000000003</v>
      </c>
      <c r="P174" s="104">
        <v>33.29</v>
      </c>
      <c r="Q174" s="110">
        <v>0</v>
      </c>
      <c r="R174" s="118">
        <v>0</v>
      </c>
      <c r="S174" s="104"/>
      <c r="T174" s="110">
        <v>0</v>
      </c>
      <c r="U174" s="118">
        <v>0</v>
      </c>
      <c r="V174" s="104"/>
      <c r="W174" s="104"/>
      <c r="X174" s="110">
        <v>107852.31</v>
      </c>
      <c r="Y174" s="118">
        <v>139890</v>
      </c>
      <c r="Z174" s="104">
        <v>29.71</v>
      </c>
      <c r="AA174" s="110">
        <v>284034.39</v>
      </c>
      <c r="AB174" s="118">
        <v>362448</v>
      </c>
      <c r="AC174" s="104">
        <v>27.61</v>
      </c>
      <c r="AD174" s="104">
        <v>78.760000000000005</v>
      </c>
      <c r="AE174" s="91"/>
      <c r="AF174" s="91"/>
      <c r="AG174" s="91"/>
      <c r="AH174" s="91"/>
      <c r="AI174" s="91"/>
      <c r="AJ174" s="91"/>
      <c r="AK174" s="91"/>
      <c r="AL174" s="91"/>
      <c r="AM174" s="91"/>
      <c r="AN174" s="91"/>
      <c r="AO174" s="91"/>
      <c r="AP174" s="91"/>
      <c r="AQ174" s="91"/>
      <c r="AR174" s="91"/>
      <c r="AS174" s="91"/>
      <c r="AT174" s="91"/>
      <c r="AU174" s="91"/>
    </row>
    <row r="175" spans="1:47">
      <c r="A175" s="124"/>
      <c r="B175" s="101" t="s">
        <v>241</v>
      </c>
      <c r="C175" s="110">
        <v>4356.0600000000004</v>
      </c>
      <c r="D175" s="118">
        <v>4787.01</v>
      </c>
      <c r="E175" s="104">
        <v>9.89</v>
      </c>
      <c r="F175" s="110">
        <v>9321.7099999999991</v>
      </c>
      <c r="G175" s="118">
        <v>10700.39</v>
      </c>
      <c r="H175" s="104">
        <v>14.79</v>
      </c>
      <c r="I175" s="104">
        <v>24.23</v>
      </c>
      <c r="J175" s="110">
        <v>104</v>
      </c>
      <c r="K175" s="118">
        <v>121</v>
      </c>
      <c r="L175" s="104">
        <v>16.350000000000001</v>
      </c>
      <c r="M175" s="110">
        <v>227</v>
      </c>
      <c r="N175" s="118">
        <v>315</v>
      </c>
      <c r="O175" s="104">
        <v>38.770000000000003</v>
      </c>
      <c r="P175" s="104">
        <v>83.11</v>
      </c>
      <c r="Q175" s="110">
        <v>11870118</v>
      </c>
      <c r="R175" s="118">
        <v>19965685</v>
      </c>
      <c r="S175" s="104">
        <v>68.2</v>
      </c>
      <c r="T175" s="110">
        <v>30094672</v>
      </c>
      <c r="U175" s="118">
        <v>44181487</v>
      </c>
      <c r="V175" s="104">
        <v>46.81</v>
      </c>
      <c r="W175" s="104">
        <v>99.97</v>
      </c>
      <c r="X175" s="110">
        <v>111823.94</v>
      </c>
      <c r="Y175" s="118">
        <v>263885</v>
      </c>
      <c r="Z175" s="104">
        <v>135.97999999999999</v>
      </c>
      <c r="AA175" s="110">
        <v>305489.02</v>
      </c>
      <c r="AB175" s="118">
        <v>511434</v>
      </c>
      <c r="AC175" s="104">
        <v>67.41</v>
      </c>
      <c r="AD175" s="104">
        <v>99.96</v>
      </c>
      <c r="AE175" s="91"/>
      <c r="AF175" s="91"/>
      <c r="AG175" s="91"/>
      <c r="AH175" s="91"/>
      <c r="AI175" s="91"/>
      <c r="AJ175" s="91"/>
      <c r="AK175" s="91"/>
      <c r="AL175" s="91"/>
      <c r="AM175" s="91"/>
      <c r="AN175" s="91"/>
      <c r="AO175" s="91"/>
      <c r="AP175" s="91"/>
      <c r="AQ175" s="91"/>
      <c r="AR175" s="91"/>
      <c r="AS175" s="91"/>
      <c r="AT175" s="91"/>
      <c r="AU175" s="91"/>
    </row>
    <row r="176" spans="1:47">
      <c r="A176" s="124"/>
      <c r="B176" s="101" t="s">
        <v>242</v>
      </c>
      <c r="C176" s="110">
        <v>12.49</v>
      </c>
      <c r="D176" s="118">
        <v>6.16</v>
      </c>
      <c r="E176" s="104">
        <v>-50.65</v>
      </c>
      <c r="F176" s="110">
        <v>39.020000000000003</v>
      </c>
      <c r="G176" s="118">
        <v>16.63</v>
      </c>
      <c r="H176" s="104">
        <v>-57.38</v>
      </c>
      <c r="I176" s="104">
        <v>1.95</v>
      </c>
      <c r="J176" s="110">
        <v>17</v>
      </c>
      <c r="K176" s="118">
        <v>8</v>
      </c>
      <c r="L176" s="104">
        <v>-52.94</v>
      </c>
      <c r="M176" s="110">
        <v>54</v>
      </c>
      <c r="N176" s="118">
        <v>27</v>
      </c>
      <c r="O176" s="104">
        <v>-50</v>
      </c>
      <c r="P176" s="104">
        <v>2.76</v>
      </c>
      <c r="Q176" s="110">
        <v>84051</v>
      </c>
      <c r="R176" s="118">
        <v>52488</v>
      </c>
      <c r="S176" s="104">
        <v>-37.549999999999997</v>
      </c>
      <c r="T176" s="110">
        <v>238998</v>
      </c>
      <c r="U176" s="118">
        <v>199254</v>
      </c>
      <c r="V176" s="104">
        <v>-16.63</v>
      </c>
      <c r="W176" s="104">
        <v>14.26</v>
      </c>
      <c r="X176" s="110">
        <v>14150.29</v>
      </c>
      <c r="Y176" s="118">
        <v>5641</v>
      </c>
      <c r="Z176" s="104">
        <v>-60.14</v>
      </c>
      <c r="AA176" s="110">
        <v>30248.35</v>
      </c>
      <c r="AB176" s="118">
        <v>18813</v>
      </c>
      <c r="AC176" s="104">
        <v>-37.81</v>
      </c>
      <c r="AD176" s="104">
        <v>74.09</v>
      </c>
      <c r="AE176" s="91"/>
      <c r="AF176" s="91"/>
      <c r="AG176" s="91"/>
      <c r="AH176" s="91"/>
      <c r="AI176" s="91"/>
      <c r="AJ176" s="91"/>
      <c r="AK176" s="91"/>
      <c r="AL176" s="91"/>
      <c r="AM176" s="91"/>
      <c r="AN176" s="91"/>
      <c r="AO176" s="91"/>
      <c r="AP176" s="91"/>
      <c r="AQ176" s="91"/>
      <c r="AR176" s="91"/>
      <c r="AS176" s="91"/>
      <c r="AT176" s="91"/>
      <c r="AU176" s="91"/>
    </row>
    <row r="177" spans="1:47">
      <c r="A177" s="124"/>
      <c r="B177" s="101" t="s">
        <v>243</v>
      </c>
      <c r="C177" s="110">
        <v>634.98</v>
      </c>
      <c r="D177" s="118">
        <v>934.68</v>
      </c>
      <c r="E177" s="104">
        <v>47.2</v>
      </c>
      <c r="F177" s="110">
        <v>2137.94</v>
      </c>
      <c r="G177" s="118">
        <v>2328.92</v>
      </c>
      <c r="H177" s="104">
        <v>8.93</v>
      </c>
      <c r="I177" s="104">
        <v>96.03</v>
      </c>
      <c r="J177" s="110">
        <v>347</v>
      </c>
      <c r="K177" s="118">
        <v>513</v>
      </c>
      <c r="L177" s="104">
        <v>47.84</v>
      </c>
      <c r="M177" s="110">
        <v>847</v>
      </c>
      <c r="N177" s="118">
        <v>1606</v>
      </c>
      <c r="O177" s="104">
        <v>89.61</v>
      </c>
      <c r="P177" s="104">
        <v>23.46</v>
      </c>
      <c r="Q177" s="110">
        <v>6120269</v>
      </c>
      <c r="R177" s="118">
        <v>7572698</v>
      </c>
      <c r="S177" s="104">
        <v>23.73</v>
      </c>
      <c r="T177" s="110">
        <v>12151579</v>
      </c>
      <c r="U177" s="118">
        <v>18796028</v>
      </c>
      <c r="V177" s="104">
        <v>54.68</v>
      </c>
      <c r="W177" s="104">
        <v>76.73</v>
      </c>
      <c r="X177" s="110">
        <v>203689.73</v>
      </c>
      <c r="Y177" s="118">
        <v>312426</v>
      </c>
      <c r="Z177" s="104">
        <v>53.38</v>
      </c>
      <c r="AA177" s="110">
        <v>568753.04</v>
      </c>
      <c r="AB177" s="118">
        <v>923038</v>
      </c>
      <c r="AC177" s="104">
        <v>62.29</v>
      </c>
      <c r="AD177" s="104">
        <v>94.41</v>
      </c>
      <c r="AE177" s="91"/>
      <c r="AF177" s="91"/>
      <c r="AG177" s="91"/>
      <c r="AH177" s="91"/>
      <c r="AI177" s="91"/>
      <c r="AJ177" s="91"/>
      <c r="AK177" s="91"/>
      <c r="AL177" s="91"/>
      <c r="AM177" s="91"/>
      <c r="AN177" s="91"/>
      <c r="AO177" s="91"/>
      <c r="AP177" s="91"/>
      <c r="AQ177" s="91"/>
      <c r="AR177" s="91"/>
      <c r="AS177" s="91"/>
      <c r="AT177" s="91"/>
      <c r="AU177" s="91"/>
    </row>
    <row r="178" spans="1:47">
      <c r="A178" s="124"/>
      <c r="B178" s="105"/>
      <c r="C178" s="106"/>
      <c r="D178" s="118"/>
      <c r="E178" s="104"/>
      <c r="F178" s="106"/>
      <c r="G178" s="118"/>
      <c r="H178" s="104"/>
      <c r="I178" s="99"/>
      <c r="J178" s="106"/>
      <c r="K178" s="118"/>
      <c r="L178" s="104"/>
      <c r="M178" s="106"/>
      <c r="N178" s="118"/>
      <c r="O178" s="104"/>
      <c r="P178" s="104"/>
      <c r="Q178" s="106"/>
      <c r="R178" s="118"/>
      <c r="S178" s="104"/>
      <c r="T178" s="106"/>
      <c r="U178" s="118"/>
      <c r="V178" s="104"/>
      <c r="W178" s="104"/>
      <c r="X178" s="106"/>
      <c r="Y178" s="118"/>
      <c r="Z178" s="104"/>
      <c r="AA178" s="106"/>
      <c r="AB178" s="118"/>
      <c r="AC178" s="104"/>
      <c r="AD178" s="104"/>
      <c r="AE178" s="91"/>
      <c r="AF178" s="91"/>
      <c r="AG178" s="91"/>
      <c r="AH178" s="91"/>
      <c r="AI178" s="91"/>
      <c r="AJ178" s="91"/>
      <c r="AK178" s="91"/>
      <c r="AL178" s="91"/>
      <c r="AM178" s="91"/>
      <c r="AN178" s="91"/>
      <c r="AO178" s="91"/>
      <c r="AP178" s="91"/>
      <c r="AQ178" s="91"/>
      <c r="AR178" s="91"/>
      <c r="AS178" s="91"/>
      <c r="AT178" s="91"/>
      <c r="AU178" s="91"/>
    </row>
    <row r="179" spans="1:47">
      <c r="A179" s="115">
        <v>25</v>
      </c>
      <c r="B179" s="96" t="s">
        <v>204</v>
      </c>
      <c r="C179" s="97">
        <v>20643.669999999998</v>
      </c>
      <c r="D179" s="116">
        <v>24970.82</v>
      </c>
      <c r="E179" s="99">
        <v>20.96</v>
      </c>
      <c r="F179" s="97">
        <v>48201</v>
      </c>
      <c r="G179" s="116">
        <v>44837.2</v>
      </c>
      <c r="H179" s="99">
        <v>-6.98</v>
      </c>
      <c r="I179" s="99">
        <v>61.42</v>
      </c>
      <c r="J179" s="97">
        <v>1527002</v>
      </c>
      <c r="K179" s="116">
        <v>1305098</v>
      </c>
      <c r="L179" s="99">
        <v>-14.53</v>
      </c>
      <c r="M179" s="97">
        <v>3687386</v>
      </c>
      <c r="N179" s="116">
        <v>3222557</v>
      </c>
      <c r="O179" s="99">
        <v>-12.61</v>
      </c>
      <c r="P179" s="99">
        <v>67.17</v>
      </c>
      <c r="Q179" s="97">
        <v>1921096</v>
      </c>
      <c r="R179" s="116">
        <v>2768474</v>
      </c>
      <c r="S179" s="99">
        <v>44.11</v>
      </c>
      <c r="T179" s="97">
        <v>4950842</v>
      </c>
      <c r="U179" s="116">
        <v>6912326</v>
      </c>
      <c r="V179" s="99">
        <v>39.619999999999997</v>
      </c>
      <c r="W179" s="99">
        <v>9.86</v>
      </c>
      <c r="X179" s="97">
        <v>91688.72</v>
      </c>
      <c r="Y179" s="116">
        <v>60210.05</v>
      </c>
      <c r="Z179" s="99">
        <v>-34.33</v>
      </c>
      <c r="AA179" s="97">
        <v>206553.07</v>
      </c>
      <c r="AB179" s="116">
        <v>161796.51999999999</v>
      </c>
      <c r="AC179" s="99">
        <v>-21.67</v>
      </c>
      <c r="AD179" s="99">
        <v>8.17</v>
      </c>
      <c r="AE179" s="94"/>
      <c r="AF179" s="94"/>
      <c r="AG179" s="94"/>
      <c r="AH179" s="94"/>
      <c r="AI179" s="94"/>
      <c r="AJ179" s="94"/>
      <c r="AK179" s="94"/>
      <c r="AL179" s="94"/>
      <c r="AM179" s="94"/>
      <c r="AN179" s="94"/>
      <c r="AO179" s="94"/>
      <c r="AP179" s="94"/>
      <c r="AQ179" s="94"/>
      <c r="AR179" s="94"/>
      <c r="AS179" s="94"/>
      <c r="AT179" s="94"/>
      <c r="AU179" s="94"/>
    </row>
    <row r="180" spans="1:47">
      <c r="A180" s="124"/>
      <c r="B180" s="101" t="s">
        <v>238</v>
      </c>
      <c r="C180" s="102">
        <v>1705.56</v>
      </c>
      <c r="D180" s="118">
        <v>2051.11</v>
      </c>
      <c r="E180" s="104">
        <v>20.260000000000002</v>
      </c>
      <c r="F180" s="102">
        <v>4633.24</v>
      </c>
      <c r="G180" s="118">
        <v>4568.25</v>
      </c>
      <c r="H180" s="104">
        <v>-1.4</v>
      </c>
      <c r="I180" s="104">
        <v>53.82</v>
      </c>
      <c r="J180" s="102">
        <v>77200</v>
      </c>
      <c r="K180" s="118">
        <v>76734</v>
      </c>
      <c r="L180" s="104">
        <v>-0.6</v>
      </c>
      <c r="M180" s="102">
        <v>194292</v>
      </c>
      <c r="N180" s="118">
        <v>171663</v>
      </c>
      <c r="O180" s="104">
        <v>-11.65</v>
      </c>
      <c r="P180" s="104">
        <v>76.02</v>
      </c>
      <c r="Q180" s="102">
        <v>0</v>
      </c>
      <c r="R180" s="118"/>
      <c r="S180" s="104"/>
      <c r="T180" s="102">
        <v>0</v>
      </c>
      <c r="U180" s="118"/>
      <c r="V180" s="104"/>
      <c r="W180" s="104"/>
      <c r="X180" s="102">
        <v>1384.49</v>
      </c>
      <c r="Y180" s="118">
        <v>1205.71</v>
      </c>
      <c r="Z180" s="104">
        <v>-12.91</v>
      </c>
      <c r="AA180" s="102">
        <v>3441.66</v>
      </c>
      <c r="AB180" s="118">
        <v>2640.16</v>
      </c>
      <c r="AC180" s="104">
        <v>-23.29</v>
      </c>
      <c r="AD180" s="104">
        <v>43.91</v>
      </c>
      <c r="AE180" s="91"/>
      <c r="AF180" s="91"/>
      <c r="AG180" s="91"/>
      <c r="AH180" s="91"/>
      <c r="AI180" s="91"/>
      <c r="AJ180" s="91"/>
      <c r="AK180" s="91"/>
      <c r="AL180" s="91"/>
      <c r="AM180" s="91"/>
      <c r="AN180" s="91"/>
      <c r="AO180" s="91"/>
      <c r="AP180" s="91"/>
      <c r="AQ180" s="91"/>
      <c r="AR180" s="91"/>
      <c r="AS180" s="91"/>
      <c r="AT180" s="91"/>
      <c r="AU180" s="91"/>
    </row>
    <row r="181" spans="1:47">
      <c r="A181" s="124"/>
      <c r="B181" s="101" t="s">
        <v>240</v>
      </c>
      <c r="C181" s="102">
        <v>2583.27</v>
      </c>
      <c r="D181" s="118">
        <v>2243.5100000000002</v>
      </c>
      <c r="E181" s="104">
        <v>-13.15</v>
      </c>
      <c r="F181" s="102">
        <v>6283.43</v>
      </c>
      <c r="G181" s="118">
        <v>5870.93</v>
      </c>
      <c r="H181" s="104">
        <v>-6.56</v>
      </c>
      <c r="I181" s="104">
        <v>34.39</v>
      </c>
      <c r="J181" s="102">
        <v>1447267</v>
      </c>
      <c r="K181" s="118">
        <v>1225046</v>
      </c>
      <c r="L181" s="104">
        <v>-15.35</v>
      </c>
      <c r="M181" s="102">
        <v>3487472</v>
      </c>
      <c r="N181" s="118">
        <v>3044638</v>
      </c>
      <c r="O181" s="104">
        <v>-12.7</v>
      </c>
      <c r="P181" s="104">
        <v>66.709999999999994</v>
      </c>
      <c r="Q181" s="102">
        <v>0</v>
      </c>
      <c r="R181" s="118"/>
      <c r="S181" s="104"/>
      <c r="T181" s="102">
        <v>0</v>
      </c>
      <c r="U181" s="118"/>
      <c r="V181" s="104"/>
      <c r="W181" s="104"/>
      <c r="X181" s="102">
        <v>47963.31</v>
      </c>
      <c r="Y181" s="118">
        <v>38810.17</v>
      </c>
      <c r="Z181" s="104">
        <v>-19.079999999999998</v>
      </c>
      <c r="AA181" s="102">
        <v>116491.36</v>
      </c>
      <c r="AB181" s="118">
        <v>97760.09</v>
      </c>
      <c r="AC181" s="104">
        <v>-16.079999999999998</v>
      </c>
      <c r="AD181" s="104">
        <v>21.24</v>
      </c>
      <c r="AE181" s="91"/>
      <c r="AF181" s="91"/>
      <c r="AG181" s="91"/>
      <c r="AH181" s="91"/>
      <c r="AI181" s="91"/>
      <c r="AJ181" s="91"/>
      <c r="AK181" s="91"/>
      <c r="AL181" s="91"/>
      <c r="AM181" s="91"/>
      <c r="AN181" s="91"/>
      <c r="AO181" s="91"/>
      <c r="AP181" s="91"/>
      <c r="AQ181" s="91"/>
      <c r="AR181" s="91"/>
      <c r="AS181" s="91"/>
      <c r="AT181" s="91"/>
      <c r="AU181" s="91"/>
    </row>
    <row r="182" spans="1:47">
      <c r="A182" s="124"/>
      <c r="B182" s="101" t="s">
        <v>241</v>
      </c>
      <c r="C182" s="102">
        <v>16068.57</v>
      </c>
      <c r="D182" s="118">
        <v>20510.91</v>
      </c>
      <c r="E182" s="104">
        <v>27.65</v>
      </c>
      <c r="F182" s="102">
        <v>36143.86</v>
      </c>
      <c r="G182" s="118">
        <v>33465.56</v>
      </c>
      <c r="H182" s="104">
        <v>-7.41</v>
      </c>
      <c r="I182" s="104">
        <v>75.77</v>
      </c>
      <c r="J182" s="102">
        <v>143</v>
      </c>
      <c r="K182" s="118">
        <v>26</v>
      </c>
      <c r="L182" s="104">
        <v>-81.819999999999993</v>
      </c>
      <c r="M182" s="102">
        <v>307</v>
      </c>
      <c r="N182" s="118">
        <v>64</v>
      </c>
      <c r="O182" s="104">
        <v>-79.150000000000006</v>
      </c>
      <c r="P182" s="104">
        <v>16.89</v>
      </c>
      <c r="Q182" s="102">
        <v>10405</v>
      </c>
      <c r="R182" s="118">
        <v>6280</v>
      </c>
      <c r="S182" s="104">
        <v>-39.64</v>
      </c>
      <c r="T182" s="102">
        <v>22016</v>
      </c>
      <c r="U182" s="118">
        <v>14789</v>
      </c>
      <c r="V182" s="104">
        <v>-32.83</v>
      </c>
      <c r="W182" s="104">
        <v>0.03</v>
      </c>
      <c r="X182" s="102">
        <v>103.63</v>
      </c>
      <c r="Y182" s="118">
        <v>74.930000000000007</v>
      </c>
      <c r="Z182" s="104">
        <v>-27.7</v>
      </c>
      <c r="AA182" s="102">
        <v>233.14</v>
      </c>
      <c r="AB182" s="118">
        <v>189.36</v>
      </c>
      <c r="AC182" s="104">
        <v>-18.78</v>
      </c>
      <c r="AD182" s="104">
        <v>0.04</v>
      </c>
      <c r="AE182" s="91"/>
      <c r="AF182" s="91"/>
      <c r="AG182" s="91"/>
      <c r="AH182" s="91"/>
      <c r="AI182" s="91"/>
      <c r="AJ182" s="91"/>
      <c r="AK182" s="91"/>
      <c r="AL182" s="91"/>
      <c r="AM182" s="91"/>
      <c r="AN182" s="91"/>
      <c r="AO182" s="91"/>
      <c r="AP182" s="91"/>
      <c r="AQ182" s="91"/>
      <c r="AR182" s="91"/>
      <c r="AS182" s="91"/>
      <c r="AT182" s="91"/>
      <c r="AU182" s="91"/>
    </row>
    <row r="183" spans="1:47">
      <c r="A183" s="124"/>
      <c r="B183" s="101" t="s">
        <v>242</v>
      </c>
      <c r="C183" s="102">
        <v>253.88</v>
      </c>
      <c r="D183" s="118">
        <v>119.67</v>
      </c>
      <c r="E183" s="104">
        <v>-52.86</v>
      </c>
      <c r="F183" s="102">
        <v>1051.3599999999999</v>
      </c>
      <c r="G183" s="118">
        <v>836.26</v>
      </c>
      <c r="H183" s="104">
        <v>-20.46</v>
      </c>
      <c r="I183" s="104">
        <v>98.05</v>
      </c>
      <c r="J183" s="102">
        <v>499</v>
      </c>
      <c r="K183" s="118">
        <v>339</v>
      </c>
      <c r="L183" s="104">
        <v>-32.06</v>
      </c>
      <c r="M183" s="102">
        <v>1246</v>
      </c>
      <c r="N183" s="118">
        <v>953</v>
      </c>
      <c r="O183" s="104">
        <v>-23.52</v>
      </c>
      <c r="P183" s="104">
        <v>97.24</v>
      </c>
      <c r="Q183" s="102">
        <v>232757</v>
      </c>
      <c r="R183" s="118">
        <v>506753</v>
      </c>
      <c r="S183" s="104">
        <v>117.72</v>
      </c>
      <c r="T183" s="102">
        <v>638125</v>
      </c>
      <c r="U183" s="118">
        <v>1198199</v>
      </c>
      <c r="V183" s="104">
        <v>87.77</v>
      </c>
      <c r="W183" s="104">
        <v>85.74</v>
      </c>
      <c r="X183" s="102">
        <v>2117.17</v>
      </c>
      <c r="Y183" s="118">
        <v>2379.17</v>
      </c>
      <c r="Z183" s="104">
        <v>12.38</v>
      </c>
      <c r="AA183" s="102">
        <v>4854.38</v>
      </c>
      <c r="AB183" s="118">
        <v>6578.08</v>
      </c>
      <c r="AC183" s="104">
        <v>35.51</v>
      </c>
      <c r="AD183" s="104">
        <v>25.91</v>
      </c>
      <c r="AE183" s="91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91"/>
      <c r="AT183" s="91"/>
      <c r="AU183" s="91"/>
    </row>
    <row r="184" spans="1:47">
      <c r="A184" s="124"/>
      <c r="B184" s="101" t="s">
        <v>243</v>
      </c>
      <c r="C184" s="102">
        <v>32.380000000000003</v>
      </c>
      <c r="D184" s="118">
        <v>45.63</v>
      </c>
      <c r="E184" s="104">
        <v>40.909999999999997</v>
      </c>
      <c r="F184" s="102">
        <v>89.11</v>
      </c>
      <c r="G184" s="118">
        <v>96.2</v>
      </c>
      <c r="H184" s="104">
        <v>7.96</v>
      </c>
      <c r="I184" s="104">
        <v>3.97</v>
      </c>
      <c r="J184" s="102">
        <v>1893</v>
      </c>
      <c r="K184" s="118">
        <v>2953</v>
      </c>
      <c r="L184" s="104">
        <v>56</v>
      </c>
      <c r="M184" s="102">
        <v>4069</v>
      </c>
      <c r="N184" s="118">
        <v>5239</v>
      </c>
      <c r="O184" s="104">
        <v>28.75</v>
      </c>
      <c r="P184" s="104">
        <v>76.540000000000006</v>
      </c>
      <c r="Q184" s="102">
        <v>1677934</v>
      </c>
      <c r="R184" s="118">
        <v>2255441</v>
      </c>
      <c r="S184" s="104">
        <v>34.42</v>
      </c>
      <c r="T184" s="102">
        <v>4290701</v>
      </c>
      <c r="U184" s="118">
        <v>5699338</v>
      </c>
      <c r="V184" s="104">
        <v>32.83</v>
      </c>
      <c r="W184" s="104">
        <v>23.27</v>
      </c>
      <c r="X184" s="102">
        <v>40120.11</v>
      </c>
      <c r="Y184" s="118">
        <v>17740.07</v>
      </c>
      <c r="Z184" s="104">
        <v>-55.78</v>
      </c>
      <c r="AA184" s="102">
        <v>81532.539999999994</v>
      </c>
      <c r="AB184" s="118">
        <v>54628.83</v>
      </c>
      <c r="AC184" s="104">
        <v>-33</v>
      </c>
      <c r="AD184" s="104">
        <v>5.59</v>
      </c>
      <c r="AE184" s="91"/>
      <c r="AF184" s="91"/>
      <c r="AG184" s="91"/>
      <c r="AH184" s="91"/>
      <c r="AI184" s="91"/>
      <c r="AJ184" s="91"/>
      <c r="AK184" s="91"/>
      <c r="AL184" s="91"/>
      <c r="AM184" s="91"/>
      <c r="AN184" s="91"/>
      <c r="AO184" s="91"/>
      <c r="AP184" s="91"/>
      <c r="AQ184" s="91"/>
      <c r="AR184" s="91"/>
      <c r="AS184" s="91"/>
      <c r="AT184" s="91"/>
      <c r="AU184" s="91"/>
    </row>
    <row r="185" spans="1:47">
      <c r="A185" s="124"/>
      <c r="B185" s="105"/>
      <c r="C185" s="106"/>
      <c r="D185" s="118"/>
      <c r="E185" s="104"/>
      <c r="F185" s="106"/>
      <c r="G185" s="118"/>
      <c r="H185" s="104"/>
      <c r="I185" s="99"/>
      <c r="J185" s="106"/>
      <c r="K185" s="118"/>
      <c r="L185" s="104"/>
      <c r="M185" s="106"/>
      <c r="N185" s="118"/>
      <c r="O185" s="104"/>
      <c r="P185" s="104"/>
      <c r="Q185" s="106"/>
      <c r="R185" s="118"/>
      <c r="S185" s="104"/>
      <c r="T185" s="106"/>
      <c r="U185" s="118"/>
      <c r="V185" s="104"/>
      <c r="W185" s="104"/>
      <c r="X185" s="106"/>
      <c r="Y185" s="118"/>
      <c r="Z185" s="104"/>
      <c r="AA185" s="106"/>
      <c r="AB185" s="118"/>
      <c r="AC185" s="104"/>
      <c r="AD185" s="104"/>
      <c r="AE185" s="91"/>
      <c r="AF185" s="91"/>
      <c r="AG185" s="91"/>
      <c r="AH185" s="91"/>
      <c r="AI185" s="91"/>
      <c r="AJ185" s="91"/>
      <c r="AK185" s="91"/>
      <c r="AL185" s="91"/>
      <c r="AM185" s="91"/>
      <c r="AN185" s="91"/>
      <c r="AO185" s="91"/>
      <c r="AP185" s="91"/>
      <c r="AQ185" s="91"/>
      <c r="AR185" s="91"/>
      <c r="AS185" s="91"/>
      <c r="AT185" s="91"/>
      <c r="AU185" s="91"/>
    </row>
    <row r="186" spans="1:47">
      <c r="A186" s="123"/>
      <c r="B186" s="96" t="s">
        <v>205</v>
      </c>
      <c r="C186" s="97">
        <v>31254.55</v>
      </c>
      <c r="D186" s="116">
        <v>36961.730000000003</v>
      </c>
      <c r="E186" s="99">
        <v>18.260000000000002</v>
      </c>
      <c r="F186" s="97">
        <v>73674.53</v>
      </c>
      <c r="G186" s="116">
        <v>73004.850000000006</v>
      </c>
      <c r="H186" s="99">
        <v>-0.91</v>
      </c>
      <c r="I186" s="99">
        <v>100</v>
      </c>
      <c r="J186" s="97">
        <v>2132823</v>
      </c>
      <c r="K186" s="116">
        <v>1943528</v>
      </c>
      <c r="L186" s="99">
        <v>-8.8800000000000008</v>
      </c>
      <c r="M186" s="97">
        <v>5203579</v>
      </c>
      <c r="N186" s="116">
        <v>4797926</v>
      </c>
      <c r="O186" s="99">
        <v>-7.8</v>
      </c>
      <c r="P186" s="99">
        <v>100</v>
      </c>
      <c r="Q186" s="97">
        <v>19995534</v>
      </c>
      <c r="R186" s="116">
        <v>30359345</v>
      </c>
      <c r="S186" s="99">
        <v>51.83</v>
      </c>
      <c r="T186" s="97">
        <v>47436091</v>
      </c>
      <c r="U186" s="116">
        <v>70089095</v>
      </c>
      <c r="V186" s="99">
        <v>47.75</v>
      </c>
      <c r="W186" s="99">
        <v>100</v>
      </c>
      <c r="X186" s="97">
        <v>530807.64</v>
      </c>
      <c r="Y186" s="116">
        <v>722060</v>
      </c>
      <c r="Z186" s="99">
        <v>36.03</v>
      </c>
      <c r="AA186" s="97">
        <v>1399234.31</v>
      </c>
      <c r="AB186" s="116">
        <v>1980902</v>
      </c>
      <c r="AC186" s="99">
        <v>41.57</v>
      </c>
      <c r="AD186" s="99">
        <v>100</v>
      </c>
      <c r="AE186" s="94"/>
      <c r="AF186" s="94"/>
      <c r="AG186" s="94"/>
      <c r="AH186" s="94"/>
      <c r="AI186" s="94"/>
      <c r="AJ186" s="94"/>
      <c r="AK186" s="94"/>
      <c r="AL186" s="94"/>
      <c r="AM186" s="94"/>
      <c r="AN186" s="94"/>
      <c r="AO186" s="94"/>
      <c r="AP186" s="94"/>
      <c r="AQ186" s="94"/>
      <c r="AR186" s="94"/>
      <c r="AS186" s="94"/>
      <c r="AT186" s="94"/>
      <c r="AU186" s="94"/>
    </row>
    <row r="187" spans="1:47">
      <c r="A187" s="124"/>
      <c r="B187" s="101" t="s">
        <v>238</v>
      </c>
      <c r="C187" s="110">
        <v>3123.6</v>
      </c>
      <c r="D187" s="118">
        <v>3609.4</v>
      </c>
      <c r="E187" s="104">
        <v>15.55</v>
      </c>
      <c r="F187" s="110">
        <v>8227.51</v>
      </c>
      <c r="G187" s="118">
        <v>8487.41</v>
      </c>
      <c r="H187" s="104">
        <v>3.16</v>
      </c>
      <c r="I187" s="104">
        <v>100</v>
      </c>
      <c r="J187" s="110">
        <v>97048</v>
      </c>
      <c r="K187" s="118">
        <v>97233</v>
      </c>
      <c r="L187" s="104">
        <v>0.19</v>
      </c>
      <c r="M187" s="110">
        <v>250054</v>
      </c>
      <c r="N187" s="118">
        <v>225823</v>
      </c>
      <c r="O187" s="104">
        <v>-9.69</v>
      </c>
      <c r="P187" s="104">
        <v>100</v>
      </c>
      <c r="Q187" s="110"/>
      <c r="R187" s="118">
        <v>0</v>
      </c>
      <c r="S187" s="104"/>
      <c r="T187" s="110"/>
      <c r="U187" s="118">
        <v>0</v>
      </c>
      <c r="V187" s="104"/>
      <c r="W187" s="104"/>
      <c r="X187" s="110">
        <v>2987.14</v>
      </c>
      <c r="Y187" s="118">
        <v>2565</v>
      </c>
      <c r="Z187" s="104">
        <v>-14.14</v>
      </c>
      <c r="AA187" s="110">
        <v>7598.11</v>
      </c>
      <c r="AB187" s="118">
        <v>6013</v>
      </c>
      <c r="AC187" s="104">
        <v>-20.86</v>
      </c>
      <c r="AD187" s="104">
        <v>100</v>
      </c>
      <c r="AE187" s="91"/>
      <c r="AF187" s="91"/>
      <c r="AG187" s="91"/>
      <c r="AH187" s="91"/>
      <c r="AI187" s="91"/>
      <c r="AJ187" s="91"/>
      <c r="AK187" s="91"/>
      <c r="AL187" s="91"/>
      <c r="AM187" s="91"/>
      <c r="AN187" s="91"/>
      <c r="AO187" s="91"/>
      <c r="AP187" s="91"/>
      <c r="AQ187" s="91"/>
      <c r="AR187" s="91"/>
      <c r="AS187" s="91"/>
      <c r="AT187" s="91"/>
      <c r="AU187" s="91"/>
    </row>
    <row r="188" spans="1:47">
      <c r="A188" s="124"/>
      <c r="B188" s="101" t="s">
        <v>240</v>
      </c>
      <c r="C188" s="110">
        <v>6772.58</v>
      </c>
      <c r="D188" s="118">
        <v>6948.27</v>
      </c>
      <c r="E188" s="104">
        <v>2.59</v>
      </c>
      <c r="F188" s="110">
        <v>16664.03</v>
      </c>
      <c r="G188" s="118">
        <v>17073.47</v>
      </c>
      <c r="H188" s="104">
        <v>2.46</v>
      </c>
      <c r="I188" s="104">
        <v>100</v>
      </c>
      <c r="J188" s="110">
        <v>2032772</v>
      </c>
      <c r="K188" s="118">
        <v>1842335</v>
      </c>
      <c r="L188" s="104">
        <v>-9.3699999999999992</v>
      </c>
      <c r="M188" s="110">
        <v>4946775</v>
      </c>
      <c r="N188" s="118">
        <v>4563899</v>
      </c>
      <c r="O188" s="104">
        <v>-7.74</v>
      </c>
      <c r="P188" s="104">
        <v>100</v>
      </c>
      <c r="Q188" s="110"/>
      <c r="R188" s="118">
        <v>0</v>
      </c>
      <c r="S188" s="104"/>
      <c r="T188" s="110"/>
      <c r="U188" s="118">
        <v>0</v>
      </c>
      <c r="V188" s="104"/>
      <c r="W188" s="104"/>
      <c r="X188" s="110">
        <v>155815.62</v>
      </c>
      <c r="Y188" s="118">
        <v>178700</v>
      </c>
      <c r="Z188" s="104">
        <v>14.69</v>
      </c>
      <c r="AA188" s="110">
        <v>400525.75</v>
      </c>
      <c r="AB188" s="118">
        <v>460208</v>
      </c>
      <c r="AC188" s="104">
        <v>14.9</v>
      </c>
      <c r="AD188" s="104">
        <v>100</v>
      </c>
      <c r="AE188" s="91"/>
      <c r="AF188" s="91"/>
      <c r="AG188" s="91"/>
      <c r="AH188" s="91"/>
      <c r="AI188" s="91"/>
      <c r="AJ188" s="91"/>
      <c r="AK188" s="91"/>
      <c r="AL188" s="91"/>
      <c r="AM188" s="91"/>
      <c r="AN188" s="91"/>
      <c r="AO188" s="91"/>
      <c r="AP188" s="91"/>
      <c r="AQ188" s="91"/>
      <c r="AR188" s="91"/>
      <c r="AS188" s="91"/>
      <c r="AT188" s="91"/>
      <c r="AU188" s="91"/>
    </row>
    <row r="189" spans="1:47">
      <c r="A189" s="124"/>
      <c r="B189" s="101" t="s">
        <v>241</v>
      </c>
      <c r="C189" s="110">
        <v>20424.64</v>
      </c>
      <c r="D189" s="118">
        <v>25297.919999999998</v>
      </c>
      <c r="E189" s="104">
        <v>23.86</v>
      </c>
      <c r="F189" s="110">
        <v>45465.57</v>
      </c>
      <c r="G189" s="118">
        <v>44165.95</v>
      </c>
      <c r="H189" s="104">
        <v>-2.86</v>
      </c>
      <c r="I189" s="104">
        <v>100</v>
      </c>
      <c r="J189" s="110">
        <v>247</v>
      </c>
      <c r="K189" s="118">
        <v>147</v>
      </c>
      <c r="L189" s="104">
        <v>-40.49</v>
      </c>
      <c r="M189" s="110">
        <v>534</v>
      </c>
      <c r="N189" s="118">
        <v>379</v>
      </c>
      <c r="O189" s="104">
        <v>-29.03</v>
      </c>
      <c r="P189" s="104">
        <v>100</v>
      </c>
      <c r="Q189" s="110">
        <v>11880523</v>
      </c>
      <c r="R189" s="118">
        <v>19971965</v>
      </c>
      <c r="S189" s="104">
        <v>68.11</v>
      </c>
      <c r="T189" s="110">
        <v>30116688</v>
      </c>
      <c r="U189" s="118">
        <v>44196276</v>
      </c>
      <c r="V189" s="104">
        <v>46.75</v>
      </c>
      <c r="W189" s="104">
        <v>100</v>
      </c>
      <c r="X189" s="110">
        <v>111927.58</v>
      </c>
      <c r="Y189" s="118">
        <v>263960</v>
      </c>
      <c r="Z189" s="104">
        <v>135.83000000000001</v>
      </c>
      <c r="AA189" s="110">
        <v>305722.15999999997</v>
      </c>
      <c r="AB189" s="118">
        <v>511623</v>
      </c>
      <c r="AC189" s="104">
        <v>67.349999999999994</v>
      </c>
      <c r="AD189" s="104">
        <v>100</v>
      </c>
      <c r="AE189" s="91"/>
      <c r="AF189" s="91"/>
      <c r="AG189" s="91"/>
      <c r="AH189" s="91"/>
      <c r="AI189" s="91"/>
      <c r="AJ189" s="91"/>
      <c r="AK189" s="91"/>
      <c r="AL189" s="91"/>
      <c r="AM189" s="91"/>
      <c r="AN189" s="91"/>
      <c r="AO189" s="91"/>
      <c r="AP189" s="91"/>
      <c r="AQ189" s="91"/>
      <c r="AR189" s="91"/>
      <c r="AS189" s="91"/>
      <c r="AT189" s="91"/>
      <c r="AU189" s="91"/>
    </row>
    <row r="190" spans="1:47">
      <c r="A190" s="124"/>
      <c r="B190" s="101" t="s">
        <v>242</v>
      </c>
      <c r="C190" s="110">
        <v>266.37</v>
      </c>
      <c r="D190" s="118">
        <v>125.83</v>
      </c>
      <c r="E190" s="104">
        <v>-52.76</v>
      </c>
      <c r="F190" s="110">
        <v>1090.3800000000001</v>
      </c>
      <c r="G190" s="118">
        <v>852.89</v>
      </c>
      <c r="H190" s="104">
        <v>-21.78</v>
      </c>
      <c r="I190" s="104">
        <v>100</v>
      </c>
      <c r="J190" s="110">
        <v>516</v>
      </c>
      <c r="K190" s="118">
        <v>347</v>
      </c>
      <c r="L190" s="104">
        <v>-32.75</v>
      </c>
      <c r="M190" s="110">
        <v>1300</v>
      </c>
      <c r="N190" s="118">
        <v>980</v>
      </c>
      <c r="O190" s="104">
        <v>-24.62</v>
      </c>
      <c r="P190" s="104">
        <v>100</v>
      </c>
      <c r="Q190" s="110">
        <v>316808</v>
      </c>
      <c r="R190" s="118">
        <v>559241</v>
      </c>
      <c r="S190" s="104">
        <v>76.52</v>
      </c>
      <c r="T190" s="110">
        <v>877123</v>
      </c>
      <c r="U190" s="118">
        <v>1397453</v>
      </c>
      <c r="V190" s="104">
        <v>59.32</v>
      </c>
      <c r="W190" s="104">
        <v>100</v>
      </c>
      <c r="X190" s="110">
        <v>16267.46</v>
      </c>
      <c r="Y190" s="118">
        <v>8020</v>
      </c>
      <c r="Z190" s="104">
        <v>-50.7</v>
      </c>
      <c r="AA190" s="110">
        <v>35102.720000000001</v>
      </c>
      <c r="AB190" s="118">
        <v>25391</v>
      </c>
      <c r="AC190" s="104">
        <v>-27.67</v>
      </c>
      <c r="AD190" s="104">
        <v>100</v>
      </c>
      <c r="AE190" s="91"/>
      <c r="AF190" s="91"/>
      <c r="AG190" s="91"/>
      <c r="AH190" s="91"/>
      <c r="AI190" s="91"/>
      <c r="AJ190" s="91"/>
      <c r="AK190" s="91"/>
      <c r="AL190" s="91"/>
      <c r="AM190" s="91"/>
      <c r="AN190" s="91"/>
      <c r="AO190" s="91"/>
      <c r="AP190" s="91"/>
      <c r="AQ190" s="91"/>
      <c r="AR190" s="91"/>
      <c r="AS190" s="91"/>
      <c r="AT190" s="91"/>
      <c r="AU190" s="91"/>
    </row>
    <row r="191" spans="1:47">
      <c r="A191" s="124"/>
      <c r="B191" s="101" t="s">
        <v>243</v>
      </c>
      <c r="C191" s="110">
        <v>667.36</v>
      </c>
      <c r="D191" s="118">
        <v>980.31</v>
      </c>
      <c r="E191" s="104">
        <v>46.89</v>
      </c>
      <c r="F191" s="110">
        <v>2227.0500000000002</v>
      </c>
      <c r="G191" s="118">
        <v>2425.12</v>
      </c>
      <c r="H191" s="104">
        <v>8.89</v>
      </c>
      <c r="I191" s="104">
        <v>100</v>
      </c>
      <c r="J191" s="110">
        <v>2240</v>
      </c>
      <c r="K191" s="118">
        <v>3466</v>
      </c>
      <c r="L191" s="104">
        <v>54.73</v>
      </c>
      <c r="M191" s="110">
        <v>4916</v>
      </c>
      <c r="N191" s="118">
        <v>6845</v>
      </c>
      <c r="O191" s="104">
        <v>39.24</v>
      </c>
      <c r="P191" s="104">
        <v>100</v>
      </c>
      <c r="Q191" s="110">
        <v>7798203</v>
      </c>
      <c r="R191" s="118">
        <v>9828139</v>
      </c>
      <c r="S191" s="104">
        <v>26.03</v>
      </c>
      <c r="T191" s="110">
        <v>16442280</v>
      </c>
      <c r="U191" s="118">
        <v>24495366</v>
      </c>
      <c r="V191" s="104">
        <v>48.98</v>
      </c>
      <c r="W191" s="104">
        <v>100</v>
      </c>
      <c r="X191" s="110">
        <v>243809.85</v>
      </c>
      <c r="Y191" s="118">
        <v>330166</v>
      </c>
      <c r="Z191" s="104">
        <v>35.42</v>
      </c>
      <c r="AA191" s="110">
        <v>650285.57999999996</v>
      </c>
      <c r="AB191" s="118">
        <v>977667</v>
      </c>
      <c r="AC191" s="104">
        <v>50.34</v>
      </c>
      <c r="AD191" s="104">
        <v>100</v>
      </c>
      <c r="AE191" s="91"/>
      <c r="AF191" s="91"/>
      <c r="AG191" s="91"/>
      <c r="AH191" s="91"/>
      <c r="AI191" s="91"/>
      <c r="AJ191" s="91"/>
      <c r="AK191" s="91"/>
      <c r="AL191" s="91"/>
      <c r="AM191" s="91"/>
      <c r="AN191" s="91"/>
      <c r="AO191" s="91"/>
      <c r="AP191" s="91"/>
      <c r="AQ191" s="91"/>
      <c r="AR191" s="91"/>
      <c r="AS191" s="91"/>
      <c r="AT191" s="91"/>
      <c r="AU191" s="91"/>
    </row>
    <row r="192" spans="1:47">
      <c r="A192" s="154" t="s">
        <v>244</v>
      </c>
      <c r="B192" s="146"/>
      <c r="C192" s="146"/>
      <c r="D192" s="146"/>
      <c r="E192" s="146"/>
      <c r="F192" s="146"/>
      <c r="G192" s="146"/>
      <c r="H192" s="146"/>
      <c r="I192" s="146"/>
      <c r="J192" s="146"/>
      <c r="K192" s="91"/>
      <c r="L192" s="91"/>
      <c r="M192" s="91"/>
      <c r="N192" s="91"/>
      <c r="O192" s="91"/>
      <c r="P192" s="91"/>
      <c r="Q192" s="91"/>
      <c r="R192" s="91"/>
      <c r="S192" s="91"/>
      <c r="T192" s="91"/>
      <c r="U192" s="91"/>
      <c r="V192" s="91"/>
      <c r="W192" s="91"/>
      <c r="X192" s="91"/>
      <c r="Y192" s="91"/>
      <c r="Z192" s="91"/>
      <c r="AA192" s="91"/>
      <c r="AB192" s="91"/>
      <c r="AC192" s="91"/>
      <c r="AD192" s="91"/>
      <c r="AE192" s="91"/>
      <c r="AF192" s="91"/>
      <c r="AG192" s="91"/>
      <c r="AH192" s="91"/>
      <c r="AI192" s="91"/>
      <c r="AJ192" s="91"/>
      <c r="AK192" s="91"/>
      <c r="AL192" s="91"/>
      <c r="AM192" s="91"/>
      <c r="AN192" s="91"/>
      <c r="AO192" s="91"/>
      <c r="AP192" s="91"/>
      <c r="AQ192" s="91"/>
      <c r="AR192" s="91"/>
      <c r="AS192" s="91"/>
      <c r="AT192" s="91"/>
      <c r="AU192" s="91"/>
    </row>
    <row r="193" spans="1:47">
      <c r="A193" s="154" t="s">
        <v>245</v>
      </c>
      <c r="B193" s="146"/>
      <c r="C193" s="146"/>
      <c r="D193" s="146"/>
      <c r="E193" s="146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  <c r="Q193" s="91"/>
      <c r="R193" s="91"/>
      <c r="S193" s="91"/>
      <c r="T193" s="91"/>
      <c r="U193" s="91"/>
      <c r="V193" s="91"/>
      <c r="W193" s="91"/>
      <c r="X193" s="91"/>
      <c r="Y193" s="91"/>
      <c r="Z193" s="91"/>
      <c r="AA193" s="91"/>
      <c r="AB193" s="91"/>
      <c r="AC193" s="91"/>
      <c r="AD193" s="91"/>
      <c r="AE193" s="91"/>
      <c r="AF193" s="91"/>
      <c r="AG193" s="91"/>
      <c r="AH193" s="91"/>
      <c r="AI193" s="91"/>
      <c r="AJ193" s="91"/>
      <c r="AK193" s="91"/>
      <c r="AL193" s="91"/>
      <c r="AM193" s="91"/>
      <c r="AN193" s="91"/>
      <c r="AO193" s="91"/>
      <c r="AP193" s="91"/>
      <c r="AQ193" s="91"/>
      <c r="AR193" s="91"/>
      <c r="AS193" s="91"/>
      <c r="AT193" s="91"/>
      <c r="AU193" s="91"/>
    </row>
    <row r="194" spans="1:47">
      <c r="A194" s="113">
        <v>3</v>
      </c>
      <c r="B194" s="161" t="s">
        <v>258</v>
      </c>
      <c r="C194" s="146"/>
      <c r="D194" s="146"/>
      <c r="E194" s="146"/>
      <c r="F194" s="146"/>
      <c r="G194" s="146"/>
      <c r="H194" s="146"/>
      <c r="I194" s="91"/>
      <c r="J194" s="91"/>
      <c r="K194" s="91"/>
      <c r="L194" s="91"/>
      <c r="M194" s="91"/>
      <c r="N194" s="91"/>
      <c r="O194" s="91"/>
      <c r="P194" s="91"/>
      <c r="Q194" s="91"/>
      <c r="R194" s="91"/>
      <c r="S194" s="91"/>
      <c r="T194" s="91"/>
      <c r="U194" s="91"/>
      <c r="V194" s="91"/>
      <c r="W194" s="91"/>
      <c r="X194" s="91"/>
      <c r="Y194" s="91"/>
      <c r="Z194" s="91"/>
      <c r="AA194" s="91"/>
      <c r="AB194" s="91"/>
      <c r="AC194" s="91"/>
      <c r="AD194" s="91"/>
      <c r="AE194" s="91"/>
      <c r="AF194" s="91"/>
      <c r="AG194" s="91"/>
      <c r="AH194" s="91"/>
      <c r="AI194" s="91"/>
      <c r="AJ194" s="91"/>
      <c r="AK194" s="91"/>
      <c r="AL194" s="91"/>
      <c r="AM194" s="91"/>
      <c r="AN194" s="91"/>
      <c r="AO194" s="91"/>
      <c r="AP194" s="91"/>
      <c r="AQ194" s="91"/>
      <c r="AR194" s="91"/>
      <c r="AS194" s="91"/>
      <c r="AT194" s="91"/>
      <c r="AU194" s="91"/>
    </row>
  </sheetData>
  <mergeCells count="11">
    <mergeCell ref="Y1:AD1"/>
    <mergeCell ref="A2:A3"/>
    <mergeCell ref="B2:B3"/>
    <mergeCell ref="J2:P2"/>
    <mergeCell ref="Q2:W2"/>
    <mergeCell ref="X2:AD2"/>
    <mergeCell ref="C2:I2"/>
    <mergeCell ref="A192:J192"/>
    <mergeCell ref="A193:E193"/>
    <mergeCell ref="B194:H194"/>
    <mergeCell ref="B1:W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X1002"/>
  <sheetViews>
    <sheetView showGridLines="0" workbookViewId="0"/>
  </sheetViews>
  <sheetFormatPr defaultColWidth="14.44140625" defaultRowHeight="15" customHeight="1"/>
  <cols>
    <col min="1" max="1" width="8.6640625" customWidth="1"/>
    <col min="2" max="19" width="8.5546875" customWidth="1"/>
    <col min="20" max="24" width="8.6640625" customWidth="1"/>
  </cols>
  <sheetData>
    <row r="2" spans="2:24" ht="14.4">
      <c r="B2" s="125" t="s">
        <v>171</v>
      </c>
      <c r="C2" s="125" t="s">
        <v>259</v>
      </c>
      <c r="D2" s="125" t="s">
        <v>260</v>
      </c>
      <c r="E2" s="125" t="s">
        <v>211</v>
      </c>
      <c r="F2" s="125" t="s">
        <v>212</v>
      </c>
      <c r="G2" s="125" t="s">
        <v>40</v>
      </c>
      <c r="H2" s="125" t="s">
        <v>261</v>
      </c>
      <c r="I2" s="125" t="s">
        <v>262</v>
      </c>
      <c r="J2" s="125" t="s">
        <v>7</v>
      </c>
      <c r="K2" s="125" t="s">
        <v>54</v>
      </c>
      <c r="L2" s="125" t="s">
        <v>19</v>
      </c>
      <c r="M2" s="125" t="s">
        <v>263</v>
      </c>
      <c r="N2" s="125" t="s">
        <v>264</v>
      </c>
      <c r="O2" s="125" t="s">
        <v>265</v>
      </c>
      <c r="P2" s="125" t="s">
        <v>15</v>
      </c>
      <c r="Q2" s="125" t="s">
        <v>90</v>
      </c>
      <c r="R2" s="125" t="s">
        <v>14</v>
      </c>
      <c r="S2" s="125" t="s">
        <v>21</v>
      </c>
    </row>
    <row r="3" spans="2:24" ht="14.4">
      <c r="B3" s="4" t="s">
        <v>220</v>
      </c>
      <c r="C3" s="126">
        <f ca="1">IFERROR(__xludf.DUMMYFUNCTION("GOOGLEFINANCE(""NSE:""&amp;B3,""PRICE"")"),1295)</f>
        <v>1295</v>
      </c>
      <c r="D3" s="126">
        <f ca="1">IFERROR(__xludf.DUMMYFUNCTION("GOOGLEFINANCE(""NSE:""&amp;B3,""MARKETCAP"")/10000000"),129338.3370289)</f>
        <v>129338.3370289</v>
      </c>
      <c r="E3" s="4">
        <v>1000</v>
      </c>
      <c r="F3" s="4">
        <v>9320</v>
      </c>
      <c r="G3" s="4">
        <f>E20</f>
        <v>49786</v>
      </c>
      <c r="H3" s="9">
        <f>D20</f>
        <v>0.189</v>
      </c>
      <c r="I3" s="4">
        <f t="shared" ref="I3:K3" si="0">F20</f>
        <v>1456</v>
      </c>
      <c r="J3" s="35">
        <f t="shared" si="0"/>
        <v>14.56</v>
      </c>
      <c r="K3" s="9">
        <f t="shared" si="0"/>
        <v>2.9245169324709757E-2</v>
      </c>
      <c r="L3" s="9">
        <f>E11</f>
        <v>0.15</v>
      </c>
      <c r="M3" s="30">
        <f>E8/(F3+E3)</f>
        <v>9.8759689922480617E-2</v>
      </c>
      <c r="N3" s="24">
        <f ca="1">C3/F8</f>
        <v>127.06043956043956</v>
      </c>
      <c r="O3" s="9">
        <f ca="1">F8/C3</f>
        <v>7.8702702702702701E-3</v>
      </c>
      <c r="P3" s="4">
        <v>231600</v>
      </c>
      <c r="Q3" s="9">
        <v>0.105</v>
      </c>
      <c r="R3" s="9">
        <v>0.60899999999999999</v>
      </c>
      <c r="S3" s="127">
        <v>220</v>
      </c>
    </row>
    <row r="5" spans="2:24" ht="14.4">
      <c r="B5" s="125" t="s">
        <v>38</v>
      </c>
      <c r="C5" s="125" t="s">
        <v>39</v>
      </c>
      <c r="D5" s="128" t="s">
        <v>40</v>
      </c>
      <c r="E5" s="128" t="s">
        <v>6</v>
      </c>
      <c r="F5" s="128" t="s">
        <v>7</v>
      </c>
      <c r="G5" s="128" t="s">
        <v>41</v>
      </c>
    </row>
    <row r="6" spans="2:24" ht="14.4">
      <c r="C6" s="4">
        <v>2035</v>
      </c>
      <c r="D6" s="24">
        <f>FV(E11,5,0,-D7,0)</f>
        <v>336954.95296515909</v>
      </c>
      <c r="E6" s="129">
        <f t="shared" ref="E6:E7" si="1">D6*4%</f>
        <v>13478.198118606364</v>
      </c>
      <c r="F6" s="24">
        <f t="shared" ref="F6:F7" si="2">(E6*F7)/E7</f>
        <v>134.78198118606366</v>
      </c>
      <c r="G6" s="130">
        <f t="shared" ref="G6:G8" si="3">F6*$K$15</f>
        <v>7128.0136911999862</v>
      </c>
    </row>
    <row r="7" spans="2:24" ht="14.4">
      <c r="C7" s="4">
        <v>2030</v>
      </c>
      <c r="D7" s="24">
        <f>FV(E11,8,0,-D8,0)</f>
        <v>167526.16345780663</v>
      </c>
      <c r="E7" s="129">
        <f t="shared" si="1"/>
        <v>6701.0465383122655</v>
      </c>
      <c r="F7" s="24">
        <f t="shared" si="2"/>
        <v>67.010465383122664</v>
      </c>
      <c r="G7" s="130">
        <f t="shared" si="3"/>
        <v>3543.8825761523221</v>
      </c>
    </row>
    <row r="8" spans="2:24" ht="14.4">
      <c r="C8" s="1">
        <v>2022</v>
      </c>
      <c r="D8" s="130">
        <f t="shared" ref="D8:F8" si="4">FV(E12,1,0,-E20,0)</f>
        <v>54764.600000000006</v>
      </c>
      <c r="E8" s="130">
        <f t="shared" si="4"/>
        <v>1019.1999999999999</v>
      </c>
      <c r="F8" s="130">
        <f t="shared" si="4"/>
        <v>10.192</v>
      </c>
      <c r="G8" s="130">
        <f t="shared" si="3"/>
        <v>539.00910864650564</v>
      </c>
    </row>
    <row r="10" spans="2:24" ht="14.4">
      <c r="B10" s="125" t="s">
        <v>51</v>
      </c>
      <c r="C10" s="125" t="s">
        <v>39</v>
      </c>
      <c r="D10" s="128" t="s">
        <v>266</v>
      </c>
      <c r="E10" s="128" t="s">
        <v>52</v>
      </c>
      <c r="F10" s="131" t="s">
        <v>53</v>
      </c>
      <c r="G10" s="128" t="s">
        <v>7</v>
      </c>
      <c r="H10" s="1"/>
      <c r="I10" s="1"/>
      <c r="J10" s="1"/>
      <c r="K10" s="1"/>
      <c r="T10" s="1"/>
      <c r="U10" s="1"/>
      <c r="V10" s="1"/>
      <c r="W10" s="1"/>
      <c r="X10" s="1"/>
    </row>
    <row r="11" spans="2:24" ht="14.4">
      <c r="C11" s="4" t="s">
        <v>55</v>
      </c>
      <c r="D11" s="4"/>
      <c r="E11" s="9">
        <v>0.15</v>
      </c>
      <c r="F11" s="9">
        <v>0.15</v>
      </c>
      <c r="G11" s="9">
        <v>0.15</v>
      </c>
    </row>
    <row r="12" spans="2:24" ht="14.4">
      <c r="C12" s="4">
        <v>2022</v>
      </c>
      <c r="D12" s="4"/>
      <c r="E12" s="9">
        <f>S20</f>
        <v>0.1</v>
      </c>
      <c r="F12" s="9">
        <f>S21</f>
        <v>-0.3</v>
      </c>
      <c r="G12" s="9">
        <v>-0.3</v>
      </c>
      <c r="I12" s="31"/>
      <c r="J12" s="31"/>
    </row>
    <row r="14" spans="2:24" ht="14.4">
      <c r="B14" s="125" t="s">
        <v>19</v>
      </c>
      <c r="C14" s="125" t="s">
        <v>39</v>
      </c>
      <c r="D14" s="128" t="s">
        <v>266</v>
      </c>
      <c r="E14" s="128" t="s">
        <v>52</v>
      </c>
      <c r="F14" s="131" t="s">
        <v>53</v>
      </c>
      <c r="G14" s="128" t="s">
        <v>7</v>
      </c>
      <c r="H14" s="128" t="s">
        <v>63</v>
      </c>
      <c r="I14" s="128" t="s">
        <v>64</v>
      </c>
      <c r="J14" s="128" t="s">
        <v>65</v>
      </c>
      <c r="K14" s="128" t="s">
        <v>267</v>
      </c>
    </row>
    <row r="15" spans="2:24" ht="14.4">
      <c r="C15" s="4" t="s">
        <v>73</v>
      </c>
      <c r="D15" s="4"/>
      <c r="E15" s="9">
        <f t="shared" ref="E15:G15" si="5">(E20/E30)^(1/10)-1</f>
        <v>0.14418740601592006</v>
      </c>
      <c r="F15" s="9">
        <f t="shared" si="5"/>
        <v>0.14806910208026114</v>
      </c>
      <c r="G15" s="9">
        <f t="shared" si="5"/>
        <v>0.14806910208026114</v>
      </c>
      <c r="H15" s="9">
        <f>MEDIAN(H20:H30)</f>
        <v>4.5357734479766508E-2</v>
      </c>
      <c r="I15" s="4"/>
      <c r="J15" s="4"/>
      <c r="K15" s="33">
        <f>AVERAGE(K18:L18)</f>
        <v>52.885509090120252</v>
      </c>
    </row>
    <row r="16" spans="2:24" ht="14.4">
      <c r="C16" s="4" t="s">
        <v>268</v>
      </c>
      <c r="D16" s="4"/>
      <c r="E16" s="9">
        <f t="shared" ref="E16:G16" si="6">(E20/E25)^(1/5)-1</f>
        <v>0.25761356941590363</v>
      </c>
      <c r="F16" s="9">
        <f t="shared" si="6"/>
        <v>0.11078919020828315</v>
      </c>
      <c r="G16" s="9">
        <f t="shared" si="6"/>
        <v>0.11078919020828315</v>
      </c>
      <c r="H16" s="9">
        <f>MEDIAN(H20:H25)</f>
        <v>4.2791632100897536E-2</v>
      </c>
      <c r="I16" s="9">
        <f t="shared" ref="I16:J16" si="7">(I20/I23)^(1/3)-1</f>
        <v>9.9649951903997946E-2</v>
      </c>
      <c r="J16" s="9">
        <f t="shared" si="7"/>
        <v>-1.0610087542614055E-3</v>
      </c>
      <c r="K16" s="4"/>
    </row>
    <row r="17" spans="2:24" ht="14.4">
      <c r="C17" s="4" t="s">
        <v>269</v>
      </c>
      <c r="D17" s="4"/>
      <c r="E17" s="9">
        <f>R20</f>
        <v>9.6000000000000002E-2</v>
      </c>
      <c r="F17" s="9">
        <f>R21</f>
        <v>-0.43</v>
      </c>
      <c r="G17" s="9">
        <f>Q28</f>
        <v>-0.42966751918158574</v>
      </c>
      <c r="H17" s="9">
        <f>O29</f>
        <v>2.6825454108023578E-2</v>
      </c>
      <c r="I17" s="4"/>
      <c r="J17" s="4"/>
      <c r="K17" s="4"/>
      <c r="T17" s="1"/>
      <c r="U17" s="1"/>
      <c r="V17" s="1"/>
      <c r="W17" s="1"/>
      <c r="X17" s="1"/>
    </row>
    <row r="18" spans="2:24" ht="14.4">
      <c r="K18" s="32">
        <f t="shared" ref="K18:L18" si="8">MEDIAN(K20:K23)</f>
        <v>65.965121834687039</v>
      </c>
      <c r="L18" s="32">
        <f t="shared" si="8"/>
        <v>39.805896345553464</v>
      </c>
      <c r="T18" s="36"/>
      <c r="U18" s="36"/>
      <c r="V18" s="36"/>
      <c r="W18" s="36"/>
      <c r="X18" s="36"/>
    </row>
    <row r="19" spans="2:24" ht="14.4">
      <c r="B19" s="125" t="s">
        <v>76</v>
      </c>
      <c r="C19" s="125" t="s">
        <v>39</v>
      </c>
      <c r="D19" s="128" t="s">
        <v>266</v>
      </c>
      <c r="E19" s="128" t="s">
        <v>52</v>
      </c>
      <c r="F19" s="131" t="s">
        <v>53</v>
      </c>
      <c r="G19" s="128" t="s">
        <v>7</v>
      </c>
      <c r="H19" s="128" t="s">
        <v>63</v>
      </c>
      <c r="I19" s="128" t="s">
        <v>64</v>
      </c>
      <c r="J19" s="128" t="s">
        <v>65</v>
      </c>
      <c r="K19" s="132" t="s">
        <v>77</v>
      </c>
      <c r="L19" s="132" t="s">
        <v>78</v>
      </c>
      <c r="M19" s="1"/>
      <c r="N19" s="128" t="s">
        <v>68</v>
      </c>
      <c r="O19" s="128" t="s">
        <v>270</v>
      </c>
      <c r="P19" s="128" t="s">
        <v>271</v>
      </c>
      <c r="Q19" s="128" t="s">
        <v>272</v>
      </c>
      <c r="R19" s="128" t="s">
        <v>273</v>
      </c>
      <c r="S19" s="128" t="s">
        <v>274</v>
      </c>
      <c r="T19" s="36"/>
      <c r="U19" s="36"/>
      <c r="V19" s="36"/>
      <c r="W19" s="36"/>
      <c r="X19" s="36"/>
    </row>
    <row r="20" spans="2:24" ht="14.4">
      <c r="C20" s="125">
        <v>2021</v>
      </c>
      <c r="D20" s="9">
        <v>0.189</v>
      </c>
      <c r="E20" s="4">
        <v>49786</v>
      </c>
      <c r="F20" s="4">
        <v>1456</v>
      </c>
      <c r="G20" s="35">
        <v>14.56</v>
      </c>
      <c r="H20" s="9">
        <f t="shared" ref="H20:H32" si="9">F20/E20</f>
        <v>2.9245169324709757E-2</v>
      </c>
      <c r="I20" s="4">
        <v>984</v>
      </c>
      <c r="J20" s="4">
        <v>627</v>
      </c>
      <c r="K20" s="33">
        <f t="shared" ref="K20:K23" si="10">I20/G20</f>
        <v>67.582417582417577</v>
      </c>
      <c r="L20" s="33">
        <f t="shared" ref="L20:L23" si="11">J20/G20</f>
        <v>43.06318681318681</v>
      </c>
      <c r="N20" s="4" t="s">
        <v>74</v>
      </c>
      <c r="O20" s="9">
        <f>(20446/16767)^(1/1)-1</f>
        <v>0.21941909703584428</v>
      </c>
      <c r="P20" s="9">
        <f>(34213/28461)^(1/1)-1</f>
        <v>0.20210112083201581</v>
      </c>
      <c r="Q20" s="9">
        <f>(E20/E21)^(1/1)-1</f>
        <v>0.22519995078134603</v>
      </c>
      <c r="R20" s="9">
        <v>9.6000000000000002E-2</v>
      </c>
      <c r="S20" s="9">
        <v>0.1</v>
      </c>
      <c r="T20" s="36"/>
      <c r="U20" s="36"/>
      <c r="V20" s="36"/>
      <c r="W20" s="36"/>
      <c r="X20" s="36"/>
    </row>
    <row r="21" spans="2:24" ht="14.4">
      <c r="C21" s="125">
        <v>2020</v>
      </c>
      <c r="D21" s="9">
        <v>0.23250000000000001</v>
      </c>
      <c r="E21" s="4">
        <v>40635</v>
      </c>
      <c r="F21" s="4">
        <v>1422</v>
      </c>
      <c r="G21" s="35">
        <v>14.22</v>
      </c>
      <c r="H21" s="9">
        <f t="shared" si="9"/>
        <v>3.4994462901439642E-2</v>
      </c>
      <c r="I21" s="4">
        <v>1030</v>
      </c>
      <c r="J21" s="4">
        <v>519</v>
      </c>
      <c r="K21" s="33">
        <f t="shared" si="10"/>
        <v>72.433192686357245</v>
      </c>
      <c r="L21" s="33">
        <f t="shared" si="11"/>
        <v>36.497890295358651</v>
      </c>
      <c r="N21" s="4" t="s">
        <v>6</v>
      </c>
      <c r="O21" s="9">
        <f>(691/502)^(1/1)-1</f>
        <v>0.37649402390438258</v>
      </c>
      <c r="P21" s="9">
        <f>(924/892)^(1/1)-1</f>
        <v>3.5874439461883512E-2</v>
      </c>
      <c r="Q21" s="9">
        <f>(F20/F21)^(1/1)-1</f>
        <v>2.3909985935302469E-2</v>
      </c>
      <c r="R21" s="9">
        <v>-0.43</v>
      </c>
      <c r="S21" s="9">
        <v>-0.3</v>
      </c>
      <c r="T21" s="36"/>
      <c r="U21" s="36"/>
      <c r="V21" s="36"/>
      <c r="W21" s="36"/>
      <c r="X21" s="36"/>
    </row>
    <row r="22" spans="2:24" ht="14.4">
      <c r="C22" s="125">
        <v>2019</v>
      </c>
      <c r="D22" s="9">
        <v>0.22320000000000001</v>
      </c>
      <c r="E22" s="4">
        <v>32989</v>
      </c>
      <c r="F22" s="37">
        <v>1327</v>
      </c>
      <c r="G22" s="38">
        <v>13.27</v>
      </c>
      <c r="H22" s="9">
        <f t="shared" si="9"/>
        <v>4.0225529722028558E-2</v>
      </c>
      <c r="I22" s="37">
        <v>775</v>
      </c>
      <c r="J22" s="37">
        <v>485</v>
      </c>
      <c r="K22" s="33">
        <f t="shared" si="10"/>
        <v>58.402411454408444</v>
      </c>
      <c r="L22" s="33">
        <f t="shared" si="11"/>
        <v>36.548605877920124</v>
      </c>
      <c r="M22" s="34"/>
      <c r="S22" s="31"/>
      <c r="T22" s="36"/>
      <c r="U22" s="36"/>
      <c r="V22" s="36"/>
      <c r="W22" s="36"/>
      <c r="X22" s="36"/>
    </row>
    <row r="23" spans="2:24" ht="15.75" customHeight="1">
      <c r="B23" s="1" t="s">
        <v>92</v>
      </c>
      <c r="C23" s="125">
        <v>2018</v>
      </c>
      <c r="D23" s="9">
        <v>0.21829999999999999</v>
      </c>
      <c r="E23" s="4">
        <v>25354</v>
      </c>
      <c r="F23" s="37">
        <v>1150</v>
      </c>
      <c r="G23" s="38">
        <v>11.5</v>
      </c>
      <c r="H23" s="9">
        <f t="shared" si="9"/>
        <v>4.5357734479766508E-2</v>
      </c>
      <c r="I23" s="37">
        <v>740</v>
      </c>
      <c r="J23" s="37">
        <v>629</v>
      </c>
      <c r="K23" s="33">
        <f t="shared" si="10"/>
        <v>64.347826086956516</v>
      </c>
      <c r="L23" s="33">
        <f t="shared" si="11"/>
        <v>54.695652173913047</v>
      </c>
      <c r="M23" s="34"/>
      <c r="N23" s="128" t="s">
        <v>273</v>
      </c>
      <c r="O23" s="128">
        <v>2022</v>
      </c>
      <c r="P23" s="128">
        <v>2021</v>
      </c>
      <c r="Q23" s="128" t="s">
        <v>19</v>
      </c>
      <c r="S23" s="31"/>
    </row>
    <row r="24" spans="2:24" ht="15.75" customHeight="1">
      <c r="C24" s="125">
        <v>2017</v>
      </c>
      <c r="D24" s="9">
        <v>0.2069</v>
      </c>
      <c r="E24" s="4">
        <v>21015</v>
      </c>
      <c r="F24" s="37">
        <v>955</v>
      </c>
      <c r="G24" s="38">
        <v>9.5500000000000007</v>
      </c>
      <c r="H24" s="9">
        <f t="shared" si="9"/>
        <v>4.5443730668570069E-2</v>
      </c>
      <c r="I24" s="39"/>
      <c r="J24" s="37"/>
      <c r="K24" s="4"/>
      <c r="L24" s="4"/>
      <c r="M24" s="1"/>
      <c r="N24" s="4" t="s">
        <v>40</v>
      </c>
      <c r="O24" s="4">
        <v>8313</v>
      </c>
      <c r="P24" s="4">
        <v>7588</v>
      </c>
      <c r="Q24" s="30">
        <f t="shared" ref="Q24:Q29" si="12">(O24/P24)^(1/1)-1</f>
        <v>9.5545598313125923E-2</v>
      </c>
    </row>
    <row r="25" spans="2:24" ht="15.75" customHeight="1">
      <c r="C25" s="125">
        <v>2016</v>
      </c>
      <c r="D25" s="9">
        <v>0.1883</v>
      </c>
      <c r="E25" s="4">
        <v>15826</v>
      </c>
      <c r="F25" s="37">
        <v>861</v>
      </c>
      <c r="G25" s="38">
        <v>8.61</v>
      </c>
      <c r="H25" s="9">
        <f t="shared" si="9"/>
        <v>5.4404145077720206E-2</v>
      </c>
      <c r="I25" s="39"/>
      <c r="J25" s="37"/>
      <c r="K25" s="4"/>
      <c r="L25" s="4"/>
      <c r="M25" s="1"/>
      <c r="N25" s="4" t="s">
        <v>86</v>
      </c>
      <c r="O25" s="4">
        <v>7410</v>
      </c>
      <c r="P25" s="4">
        <v>8583</v>
      </c>
      <c r="Q25" s="30">
        <f t="shared" si="12"/>
        <v>-0.1366655015728766</v>
      </c>
    </row>
    <row r="26" spans="2:24" ht="15.75" customHeight="1">
      <c r="C26" s="125">
        <v>2015</v>
      </c>
      <c r="D26" s="9">
        <v>0.15609999999999999</v>
      </c>
      <c r="E26" s="4">
        <v>12867</v>
      </c>
      <c r="F26" s="37">
        <v>820</v>
      </c>
      <c r="G26" s="38">
        <v>8.1999999999999993</v>
      </c>
      <c r="H26" s="9">
        <f t="shared" si="9"/>
        <v>6.3728918939923843E-2</v>
      </c>
      <c r="I26" s="39"/>
      <c r="J26" s="37"/>
      <c r="K26" s="4"/>
      <c r="L26" s="4"/>
      <c r="M26" s="1"/>
      <c r="N26" s="4" t="s">
        <v>90</v>
      </c>
      <c r="O26" s="4">
        <v>875</v>
      </c>
      <c r="P26" s="4">
        <v>771</v>
      </c>
      <c r="Q26" s="30">
        <f t="shared" si="12"/>
        <v>0.13488975356679633</v>
      </c>
      <c r="R26" s="1"/>
      <c r="S26" s="1"/>
    </row>
    <row r="27" spans="2:24" ht="15.75" customHeight="1">
      <c r="C27" s="125">
        <v>2014</v>
      </c>
      <c r="D27" s="9">
        <v>0.17169999999999999</v>
      </c>
      <c r="E27" s="4">
        <v>10739</v>
      </c>
      <c r="F27" s="37">
        <v>740</v>
      </c>
      <c r="G27" s="38">
        <v>7.4</v>
      </c>
      <c r="H27" s="9">
        <f t="shared" si="9"/>
        <v>6.8907719526957817E-2</v>
      </c>
      <c r="I27" s="39"/>
      <c r="J27" s="37"/>
      <c r="K27" s="4"/>
      <c r="L27" s="4"/>
      <c r="M27" s="1"/>
      <c r="N27" s="4" t="s">
        <v>6</v>
      </c>
      <c r="O27" s="4">
        <v>223</v>
      </c>
      <c r="P27" s="4">
        <v>391</v>
      </c>
      <c r="Q27" s="30">
        <f t="shared" si="12"/>
        <v>-0.42966751918158563</v>
      </c>
      <c r="R27" s="36"/>
      <c r="S27" s="36"/>
    </row>
    <row r="28" spans="2:24" ht="15.75" customHeight="1">
      <c r="C28" s="125">
        <v>2013</v>
      </c>
      <c r="D28" s="9">
        <v>0.16850000000000001</v>
      </c>
      <c r="E28" s="4">
        <v>10450</v>
      </c>
      <c r="F28" s="37">
        <v>622</v>
      </c>
      <c r="G28" s="38">
        <v>6.22</v>
      </c>
      <c r="H28" s="9">
        <f t="shared" si="9"/>
        <v>5.9521531100478468E-2</v>
      </c>
      <c r="I28" s="39"/>
      <c r="J28" s="37"/>
      <c r="K28" s="4"/>
      <c r="L28" s="4"/>
      <c r="M28" s="1"/>
      <c r="N28" s="4" t="s">
        <v>7</v>
      </c>
      <c r="O28" s="4">
        <v>2.23</v>
      </c>
      <c r="P28" s="4">
        <v>3.91</v>
      </c>
      <c r="Q28" s="30">
        <f t="shared" si="12"/>
        <v>-0.42966751918158574</v>
      </c>
      <c r="R28" s="36"/>
      <c r="S28" s="36"/>
    </row>
    <row r="29" spans="2:24" ht="15.75" customHeight="1">
      <c r="C29" s="125">
        <v>2012</v>
      </c>
      <c r="D29" s="9">
        <v>0.19950000000000001</v>
      </c>
      <c r="E29" s="4">
        <v>13134</v>
      </c>
      <c r="F29" s="4">
        <v>556</v>
      </c>
      <c r="G29" s="35">
        <v>5.56</v>
      </c>
      <c r="H29" s="9">
        <f t="shared" si="9"/>
        <v>4.2332876503730778E-2</v>
      </c>
      <c r="I29" s="33"/>
      <c r="J29" s="4"/>
      <c r="K29" s="4"/>
      <c r="L29" s="4"/>
      <c r="N29" s="4" t="s">
        <v>63</v>
      </c>
      <c r="O29" s="9">
        <f t="shared" ref="O29:P29" si="13">O27/O24</f>
        <v>2.6825454108023578E-2</v>
      </c>
      <c r="P29" s="9">
        <f t="shared" si="13"/>
        <v>5.1528729573010017E-2</v>
      </c>
      <c r="Q29" s="30">
        <f t="shared" si="12"/>
        <v>-0.47940781132561916</v>
      </c>
      <c r="R29" s="36"/>
      <c r="S29" s="36"/>
    </row>
    <row r="30" spans="2:24" ht="15.75" customHeight="1">
      <c r="C30" s="125">
        <v>2011</v>
      </c>
      <c r="D30" s="9">
        <v>0.19220000000000001</v>
      </c>
      <c r="E30" s="4">
        <v>12946</v>
      </c>
      <c r="F30" s="4">
        <v>366</v>
      </c>
      <c r="G30" s="35">
        <v>3.66</v>
      </c>
      <c r="H30" s="9">
        <f t="shared" si="9"/>
        <v>2.8271280704464701E-2</v>
      </c>
      <c r="I30" s="33"/>
      <c r="J30" s="4"/>
      <c r="K30" s="4"/>
      <c r="L30" s="4"/>
      <c r="R30" s="36"/>
      <c r="S30" s="36"/>
    </row>
    <row r="31" spans="2:24" ht="15.75" customHeight="1">
      <c r="C31" s="125">
        <v>2010</v>
      </c>
      <c r="D31" s="9">
        <v>0.18340000000000001</v>
      </c>
      <c r="E31" s="4">
        <v>10104</v>
      </c>
      <c r="F31" s="4">
        <v>276</v>
      </c>
      <c r="G31" s="35">
        <v>2.76</v>
      </c>
      <c r="H31" s="9">
        <f t="shared" si="9"/>
        <v>2.7315914489311165E-2</v>
      </c>
      <c r="I31" s="33"/>
      <c r="J31" s="4"/>
      <c r="K31" s="4"/>
      <c r="L31" s="4"/>
      <c r="R31" s="36"/>
      <c r="S31" s="36"/>
    </row>
    <row r="32" spans="2:24" ht="15.75" customHeight="1">
      <c r="C32" s="125">
        <v>2009</v>
      </c>
      <c r="D32" s="9">
        <v>0.15770000000000001</v>
      </c>
      <c r="E32" s="4">
        <v>7212</v>
      </c>
      <c r="F32" s="4">
        <v>-26</v>
      </c>
      <c r="G32" s="35">
        <v>-0.26</v>
      </c>
      <c r="H32" s="9">
        <f t="shared" si="9"/>
        <v>-3.6051026067665001E-3</v>
      </c>
      <c r="I32" s="33"/>
      <c r="J32" s="4"/>
      <c r="K32" s="4"/>
      <c r="L32" s="4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spans="3:5" ht="15.75" customHeight="1"/>
    <row r="66" spans="3:5" ht="15.75" customHeight="1"/>
    <row r="67" spans="3:5" ht="15.75" customHeight="1">
      <c r="C67" s="128" t="s">
        <v>112</v>
      </c>
      <c r="D67" s="128">
        <v>2017</v>
      </c>
      <c r="E67" s="128">
        <v>2021</v>
      </c>
    </row>
    <row r="68" spans="3:5" ht="15.75" customHeight="1">
      <c r="C68" s="4" t="s">
        <v>275</v>
      </c>
      <c r="D68" s="9">
        <v>0.84099999999999997</v>
      </c>
      <c r="E68" s="9">
        <v>0.55700000000000005</v>
      </c>
    </row>
    <row r="69" spans="3:5" ht="15.75" customHeight="1">
      <c r="C69" s="4" t="s">
        <v>276</v>
      </c>
      <c r="D69" s="9">
        <v>0.04</v>
      </c>
      <c r="E69" s="9">
        <v>0.108</v>
      </c>
    </row>
    <row r="70" spans="3:5" ht="15.75" customHeight="1">
      <c r="C70" s="4" t="s">
        <v>117</v>
      </c>
      <c r="D70" s="9">
        <v>9.7000000000000003E-2</v>
      </c>
      <c r="E70" s="9">
        <v>0.28999999999999998</v>
      </c>
    </row>
    <row r="71" spans="3:5" ht="15.75" customHeight="1">
      <c r="C71" s="4" t="s">
        <v>277</v>
      </c>
      <c r="D71" s="9">
        <v>2.1999999999999999E-2</v>
      </c>
      <c r="E71" s="9">
        <v>2.3E-2</v>
      </c>
    </row>
    <row r="72" spans="3:5" ht="15.75" customHeight="1">
      <c r="D72" s="31"/>
    </row>
    <row r="73" spans="3:5" ht="15.75" customHeight="1">
      <c r="D73" s="31"/>
      <c r="E73" s="31"/>
    </row>
    <row r="74" spans="3:5" ht="15.75" customHeight="1"/>
    <row r="75" spans="3:5" ht="15.75" customHeight="1"/>
    <row r="76" spans="3:5" ht="15.75" customHeight="1"/>
    <row r="77" spans="3:5" ht="15.75" customHeight="1"/>
    <row r="78" spans="3:5" ht="15.75" customHeight="1"/>
    <row r="79" spans="3:5" ht="15.75" customHeight="1"/>
    <row r="80" spans="3:5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W1000"/>
  <sheetViews>
    <sheetView workbookViewId="0"/>
  </sheetViews>
  <sheetFormatPr defaultColWidth="14.44140625" defaultRowHeight="15" customHeight="1"/>
  <cols>
    <col min="1" max="26" width="8.6640625" customWidth="1"/>
  </cols>
  <sheetData>
    <row r="1" spans="2:23" ht="14.4">
      <c r="B1" s="1" t="s">
        <v>278</v>
      </c>
    </row>
    <row r="3" spans="2:23" ht="14.4">
      <c r="D3" s="1" t="s">
        <v>279</v>
      </c>
      <c r="E3" s="1" t="s">
        <v>280</v>
      </c>
      <c r="F3" s="133" t="s">
        <v>281</v>
      </c>
      <c r="G3" s="133" t="s">
        <v>282</v>
      </c>
      <c r="H3" s="133" t="s">
        <v>283</v>
      </c>
      <c r="I3" s="133" t="s">
        <v>284</v>
      </c>
      <c r="J3" s="133" t="s">
        <v>285</v>
      </c>
      <c r="K3" s="133" t="s">
        <v>286</v>
      </c>
      <c r="L3" s="133" t="s">
        <v>287</v>
      </c>
      <c r="M3" s="133" t="s">
        <v>288</v>
      </c>
      <c r="O3" s="133"/>
    </row>
    <row r="4" spans="2:23" ht="14.4">
      <c r="B4" s="40">
        <f t="shared" ref="B4:B6" si="0">(E4/M4)^(1/8)-1</f>
        <v>2.3324407713646744E-2</v>
      </c>
      <c r="C4" s="1" t="s">
        <v>289</v>
      </c>
      <c r="D4" s="1">
        <v>34974</v>
      </c>
      <c r="E4" s="1">
        <v>219395</v>
      </c>
      <c r="F4" s="1">
        <v>414003</v>
      </c>
      <c r="G4" s="1">
        <v>382174</v>
      </c>
      <c r="H4" s="1">
        <v>371870</v>
      </c>
      <c r="I4" s="1">
        <v>181220</v>
      </c>
      <c r="J4" s="1">
        <v>167750</v>
      </c>
      <c r="K4" s="1">
        <v>166070</v>
      </c>
      <c r="L4" s="1">
        <v>219100</v>
      </c>
      <c r="M4" s="1">
        <v>182440</v>
      </c>
      <c r="O4" s="133"/>
      <c r="W4" s="134"/>
    </row>
    <row r="5" spans="2:23" ht="14.4">
      <c r="B5" s="40">
        <f t="shared" si="0"/>
        <v>-3.2132698000029603E-2</v>
      </c>
      <c r="C5" s="1" t="s">
        <v>53</v>
      </c>
      <c r="E5" s="1">
        <v>10670</v>
      </c>
      <c r="F5" s="1">
        <v>11407</v>
      </c>
      <c r="G5" s="1">
        <v>16198</v>
      </c>
      <c r="H5" s="1">
        <v>16820</v>
      </c>
      <c r="I5" s="1">
        <v>16527</v>
      </c>
      <c r="J5" s="1">
        <v>16403</v>
      </c>
      <c r="K5" s="1">
        <v>15613</v>
      </c>
      <c r="L5" s="1">
        <v>15154</v>
      </c>
      <c r="M5" s="1">
        <v>13856</v>
      </c>
      <c r="O5" s="133"/>
      <c r="W5" s="134"/>
    </row>
    <row r="6" spans="2:23" ht="14.4">
      <c r="B6" s="40">
        <f t="shared" si="0"/>
        <v>-5.4193084124301238E-2</v>
      </c>
      <c r="C6" s="1" t="s">
        <v>290</v>
      </c>
      <c r="E6" s="134">
        <f t="shared" ref="E6:M6" si="1">(100*E5)/E4</f>
        <v>4.8633742792679868</v>
      </c>
      <c r="F6" s="134">
        <f t="shared" si="1"/>
        <v>2.755294043762968</v>
      </c>
      <c r="G6" s="134">
        <f t="shared" si="1"/>
        <v>4.2383835635077221</v>
      </c>
      <c r="H6" s="134">
        <f t="shared" si="1"/>
        <v>4.5230860246860463</v>
      </c>
      <c r="I6" s="134">
        <f t="shared" si="1"/>
        <v>9.1198543207151523</v>
      </c>
      <c r="J6" s="134">
        <f t="shared" si="1"/>
        <v>9.7782414307004473</v>
      </c>
      <c r="K6" s="134">
        <f t="shared" si="1"/>
        <v>9.401457216836274</v>
      </c>
      <c r="L6" s="134">
        <f t="shared" si="1"/>
        <v>6.9164764947512554</v>
      </c>
      <c r="M6" s="134">
        <f t="shared" si="1"/>
        <v>7.5948256961192717</v>
      </c>
      <c r="O6" s="133"/>
      <c r="W6" s="134"/>
    </row>
    <row r="7" spans="2:23" ht="14.4">
      <c r="B7" s="40"/>
      <c r="C7" s="1" t="s">
        <v>291</v>
      </c>
      <c r="E7" s="1">
        <v>7.43</v>
      </c>
      <c r="F7" s="1">
        <v>7.95</v>
      </c>
      <c r="G7" s="1">
        <v>11.28</v>
      </c>
      <c r="O7" s="133"/>
      <c r="W7" s="134"/>
    </row>
    <row r="8" spans="2:23" ht="14.4">
      <c r="B8" s="40"/>
      <c r="C8" s="1" t="s">
        <v>292</v>
      </c>
      <c r="E8" s="1">
        <v>0.8</v>
      </c>
      <c r="F8" s="1">
        <f>1.6+1.55</f>
        <v>3.1500000000000004</v>
      </c>
      <c r="G8" s="1">
        <f>3.4+3.3</f>
        <v>6.6999999999999993</v>
      </c>
      <c r="O8" s="133"/>
      <c r="W8" s="134"/>
    </row>
    <row r="9" spans="2:23" ht="14.4">
      <c r="B9" s="40"/>
      <c r="C9" s="1" t="s">
        <v>293</v>
      </c>
      <c r="E9" s="34">
        <f t="shared" ref="E9:G9" si="2">(100*E8)/E7</f>
        <v>10.767160161507404</v>
      </c>
      <c r="F9" s="34">
        <f t="shared" si="2"/>
        <v>39.622641509433969</v>
      </c>
      <c r="G9" s="34">
        <f t="shared" si="2"/>
        <v>59.39716312056737</v>
      </c>
      <c r="O9" s="133"/>
      <c r="W9" s="134"/>
    </row>
    <row r="10" spans="2:23" ht="14.4">
      <c r="B10" s="40"/>
      <c r="W10" s="134"/>
    </row>
    <row r="16" spans="2:23" ht="14.4">
      <c r="C16" s="1" t="s">
        <v>294</v>
      </c>
      <c r="D16" s="1" t="s">
        <v>280</v>
      </c>
      <c r="E16" s="133" t="s">
        <v>281</v>
      </c>
      <c r="F16" s="1" t="s">
        <v>295</v>
      </c>
    </row>
    <row r="17" spans="3:6" ht="14.4">
      <c r="C17" s="1" t="s">
        <v>289</v>
      </c>
      <c r="D17" s="1">
        <v>219395</v>
      </c>
      <c r="E17" s="1">
        <v>414003</v>
      </c>
      <c r="F17" s="40">
        <f t="shared" ref="F17:F22" si="3">(D17/E17)^(1/1)-1</f>
        <v>-0.47006422658773006</v>
      </c>
    </row>
    <row r="18" spans="3:6" ht="14.4">
      <c r="C18" s="1" t="s">
        <v>296</v>
      </c>
      <c r="D18" s="1">
        <v>-197525</v>
      </c>
      <c r="E18" s="1">
        <v>-401670</v>
      </c>
      <c r="F18" s="40">
        <f t="shared" si="3"/>
        <v>-0.50824059551373013</v>
      </c>
    </row>
    <row r="19" spans="3:6" ht="14.4">
      <c r="C19" s="1" t="s">
        <v>297</v>
      </c>
      <c r="D19" s="1">
        <v>10670</v>
      </c>
      <c r="E19" s="1">
        <v>11407</v>
      </c>
      <c r="F19" s="40">
        <f t="shared" si="3"/>
        <v>-6.4609450337512087E-2</v>
      </c>
    </row>
    <row r="20" spans="3:6" ht="14.4">
      <c r="C20" s="1" t="s">
        <v>7</v>
      </c>
      <c r="D20" s="1">
        <v>7.43</v>
      </c>
      <c r="E20" s="1">
        <v>7.95</v>
      </c>
      <c r="F20" s="40">
        <f t="shared" si="3"/>
        <v>-6.5408805031446637E-2</v>
      </c>
    </row>
    <row r="21" spans="3:6" ht="15.75" customHeight="1">
      <c r="C21" s="1" t="s">
        <v>290</v>
      </c>
      <c r="D21" s="134">
        <f t="shared" ref="D21:E21" si="4">(100*D19)/D17</f>
        <v>4.8633742792679868</v>
      </c>
      <c r="E21" s="134">
        <f t="shared" si="4"/>
        <v>2.755294043762968</v>
      </c>
      <c r="F21" s="40">
        <f t="shared" si="3"/>
        <v>0.76510172853492087</v>
      </c>
    </row>
    <row r="22" spans="3:6" ht="15.75" customHeight="1">
      <c r="C22" s="1" t="s">
        <v>298</v>
      </c>
      <c r="D22" s="1">
        <v>328789</v>
      </c>
      <c r="E22" s="1">
        <v>305783</v>
      </c>
      <c r="F22" s="40">
        <f t="shared" si="3"/>
        <v>7.5236360425530613E-2</v>
      </c>
    </row>
    <row r="23" spans="3:6" ht="15.75" customHeight="1"/>
    <row r="24" spans="3:6" ht="15.75" customHeight="1">
      <c r="C24" s="1" t="s">
        <v>270</v>
      </c>
      <c r="D24" s="1" t="s">
        <v>280</v>
      </c>
      <c r="E24" s="1" t="s">
        <v>281</v>
      </c>
      <c r="F24" s="1" t="s">
        <v>295</v>
      </c>
    </row>
    <row r="25" spans="3:6" ht="15.75" customHeight="1">
      <c r="C25" s="1" t="s">
        <v>289</v>
      </c>
      <c r="D25" s="1">
        <v>166412</v>
      </c>
      <c r="E25" s="1">
        <v>166981</v>
      </c>
      <c r="F25" s="40">
        <f t="shared" ref="F25:F28" si="5">(D25/E25)^(1/1)-1</f>
        <v>-3.4075733167246991E-3</v>
      </c>
    </row>
    <row r="26" spans="3:6" ht="15.75" customHeight="1">
      <c r="C26" s="1" t="s">
        <v>296</v>
      </c>
      <c r="D26" s="1">
        <v>-20593</v>
      </c>
      <c r="E26" s="1">
        <v>-19283</v>
      </c>
      <c r="F26" s="40">
        <f t="shared" si="5"/>
        <v>6.7935487216719492E-2</v>
      </c>
    </row>
    <row r="27" spans="3:6" ht="15.75" customHeight="1">
      <c r="C27" s="1" t="s">
        <v>297</v>
      </c>
      <c r="D27" s="1">
        <v>5865</v>
      </c>
      <c r="E27" s="1">
        <v>5815</v>
      </c>
      <c r="F27" s="40">
        <f t="shared" si="5"/>
        <v>8.5984522785897965E-3</v>
      </c>
    </row>
    <row r="28" spans="3:6" ht="15.75" customHeight="1">
      <c r="C28" s="1" t="s">
        <v>290</v>
      </c>
      <c r="D28" s="134">
        <f t="shared" ref="D28:E28" si="6">(100*D27)/D25</f>
        <v>3.5243852606783164</v>
      </c>
      <c r="E28" s="134">
        <f t="shared" si="6"/>
        <v>3.4824321329971673</v>
      </c>
      <c r="F28" s="40">
        <f t="shared" si="5"/>
        <v>1.2047076893079822E-2</v>
      </c>
    </row>
    <row r="29" spans="3:6" ht="15.75" customHeight="1"/>
    <row r="30" spans="3:6" ht="15.75" customHeight="1"/>
    <row r="31" spans="3:6" ht="15.75" customHeight="1"/>
    <row r="32" spans="3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1:A1000"/>
  <sheetViews>
    <sheetView workbookViewId="0"/>
  </sheetViews>
  <sheetFormatPr defaultColWidth="14.44140625" defaultRowHeight="15" customHeight="1"/>
  <cols>
    <col min="1" max="26" width="8.66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K2:AR1000"/>
  <sheetViews>
    <sheetView workbookViewId="0"/>
  </sheetViews>
  <sheetFormatPr defaultColWidth="14.44140625" defaultRowHeight="15" customHeight="1"/>
  <cols>
    <col min="1" max="10" width="8.6640625" customWidth="1"/>
    <col min="11" max="11" width="13.44140625" customWidth="1"/>
    <col min="12" max="12" width="9.88671875" customWidth="1"/>
    <col min="13" max="13" width="11" customWidth="1"/>
    <col min="14" max="14" width="11.88671875" customWidth="1"/>
    <col min="15" max="44" width="8.6640625" customWidth="1"/>
  </cols>
  <sheetData>
    <row r="2" spans="11:44" ht="14.4">
      <c r="K2" s="133" t="s">
        <v>299</v>
      </c>
    </row>
    <row r="4" spans="11:44" ht="14.4">
      <c r="K4" s="135" t="s">
        <v>39</v>
      </c>
      <c r="L4" s="135" t="s">
        <v>220</v>
      </c>
      <c r="M4" s="135" t="s">
        <v>278</v>
      </c>
      <c r="N4" s="135" t="s">
        <v>17</v>
      </c>
    </row>
    <row r="5" spans="11:44" ht="18">
      <c r="K5" s="136" t="s">
        <v>287</v>
      </c>
      <c r="L5" s="137">
        <v>149755</v>
      </c>
      <c r="M5" s="137">
        <v>219100</v>
      </c>
      <c r="N5" s="137">
        <v>140163</v>
      </c>
    </row>
    <row r="6" spans="11:44" ht="18">
      <c r="K6" s="136" t="s">
        <v>286</v>
      </c>
      <c r="L6" s="137">
        <v>173694</v>
      </c>
      <c r="M6" s="137">
        <v>166070</v>
      </c>
      <c r="N6" s="137">
        <v>172907</v>
      </c>
    </row>
    <row r="7" spans="11:44" ht="18">
      <c r="K7" s="136" t="s">
        <v>285</v>
      </c>
      <c r="L7" s="137">
        <v>231864</v>
      </c>
      <c r="M7" s="137">
        <v>167750</v>
      </c>
      <c r="N7" s="137">
        <v>270906</v>
      </c>
      <c r="AR7" s="134"/>
    </row>
    <row r="8" spans="11:44" ht="18">
      <c r="K8" s="136" t="s">
        <v>284</v>
      </c>
      <c r="L8" s="137">
        <v>191970</v>
      </c>
      <c r="M8" s="137">
        <v>181220</v>
      </c>
      <c r="N8" s="137">
        <v>180665</v>
      </c>
      <c r="AR8" s="134"/>
    </row>
    <row r="9" spans="11:44" ht="18">
      <c r="K9" s="136" t="s">
        <v>283</v>
      </c>
      <c r="L9" s="137">
        <v>302775</v>
      </c>
      <c r="M9" s="137">
        <v>371870</v>
      </c>
      <c r="N9" s="137">
        <v>305544</v>
      </c>
      <c r="AR9" s="134"/>
    </row>
    <row r="10" spans="11:44" ht="18">
      <c r="K10" s="136" t="s">
        <v>282</v>
      </c>
      <c r="L10" s="137">
        <v>337605</v>
      </c>
      <c r="M10" s="137">
        <v>382174</v>
      </c>
      <c r="N10" s="137">
        <v>322341</v>
      </c>
      <c r="AR10" s="134"/>
    </row>
    <row r="11" spans="11:44" ht="18">
      <c r="K11" s="136" t="s">
        <v>281</v>
      </c>
      <c r="L11" s="137">
        <v>442612</v>
      </c>
      <c r="M11" s="137">
        <v>414003</v>
      </c>
      <c r="N11" s="137">
        <v>384355</v>
      </c>
      <c r="AR11" s="134"/>
    </row>
    <row r="12" spans="11:44" ht="14.4">
      <c r="AR12" s="134"/>
    </row>
    <row r="13" spans="11:44" ht="14.4">
      <c r="K13" s="138" t="s">
        <v>300</v>
      </c>
      <c r="L13" s="40">
        <f t="shared" ref="L13:N13" si="0">(L11/L5)^(1/6)-1</f>
        <v>0.19795446013092199</v>
      </c>
      <c r="M13" s="40">
        <f t="shared" si="0"/>
        <v>0.11188580320541353</v>
      </c>
      <c r="N13" s="40">
        <f t="shared" si="0"/>
        <v>0.18308657188198296</v>
      </c>
      <c r="AR13" s="134"/>
    </row>
    <row r="14" spans="11:44" ht="14.4">
      <c r="AR14" s="134"/>
    </row>
    <row r="15" spans="11:44" ht="14.4">
      <c r="AR15" s="134"/>
    </row>
    <row r="16" spans="11:44" ht="14.4">
      <c r="K16" s="133" t="s">
        <v>53</v>
      </c>
      <c r="AR16" s="134"/>
    </row>
    <row r="17" spans="11:44" ht="14.4">
      <c r="AR17" s="134"/>
    </row>
    <row r="18" spans="11:44" ht="18">
      <c r="K18" s="139" t="s">
        <v>39</v>
      </c>
      <c r="L18" s="139" t="s">
        <v>220</v>
      </c>
      <c r="M18" s="139" t="s">
        <v>278</v>
      </c>
      <c r="N18" s="139" t="s">
        <v>17</v>
      </c>
      <c r="AR18" s="134"/>
    </row>
    <row r="19" spans="11:44" ht="18">
      <c r="K19" s="137" t="s">
        <v>287</v>
      </c>
      <c r="L19" s="137">
        <v>6301</v>
      </c>
      <c r="M19" s="137">
        <v>15154</v>
      </c>
      <c r="N19" s="137">
        <v>4477</v>
      </c>
      <c r="AR19" s="134"/>
    </row>
    <row r="20" spans="11:44" ht="18">
      <c r="K20" s="137" t="s">
        <v>286</v>
      </c>
      <c r="L20" s="137">
        <v>7277</v>
      </c>
      <c r="M20" s="137">
        <v>15613</v>
      </c>
      <c r="N20" s="137">
        <v>7253</v>
      </c>
      <c r="AR20" s="134"/>
    </row>
    <row r="21" spans="11:44" ht="15.75" customHeight="1">
      <c r="K21" s="137" t="s">
        <v>285</v>
      </c>
      <c r="L21" s="137">
        <v>8149</v>
      </c>
      <c r="M21" s="137">
        <v>16403</v>
      </c>
      <c r="N21" s="137">
        <v>7855</v>
      </c>
      <c r="AR21" s="134"/>
    </row>
    <row r="22" spans="11:44" ht="15.75" customHeight="1">
      <c r="K22" s="137" t="s">
        <v>284</v>
      </c>
      <c r="L22" s="137">
        <v>8441</v>
      </c>
      <c r="M22" s="137">
        <v>16527</v>
      </c>
      <c r="N22" s="137">
        <v>8184</v>
      </c>
      <c r="AR22" s="134"/>
    </row>
    <row r="23" spans="11:44" ht="15.75" customHeight="1">
      <c r="K23" s="137" t="s">
        <v>283</v>
      </c>
      <c r="L23" s="137">
        <v>9546</v>
      </c>
      <c r="M23" s="137">
        <v>16820</v>
      </c>
      <c r="N23" s="137">
        <v>8921</v>
      </c>
      <c r="AR23" s="134"/>
    </row>
    <row r="24" spans="11:44" ht="15.75" customHeight="1">
      <c r="K24" s="137" t="s">
        <v>282</v>
      </c>
      <c r="L24" s="137">
        <v>11504</v>
      </c>
      <c r="M24" s="137">
        <v>16198</v>
      </c>
      <c r="N24" s="137">
        <v>11090</v>
      </c>
      <c r="AR24" s="134"/>
    </row>
    <row r="25" spans="11:44" ht="15.75" customHeight="1">
      <c r="K25" s="137" t="s">
        <v>281</v>
      </c>
      <c r="L25" s="137">
        <v>13268</v>
      </c>
      <c r="M25" s="137">
        <v>11407</v>
      </c>
      <c r="N25" s="137">
        <v>12768</v>
      </c>
      <c r="AR25" s="134"/>
    </row>
    <row r="26" spans="11:44" ht="15.75" customHeight="1">
      <c r="AR26" s="134"/>
    </row>
    <row r="27" spans="11:44" ht="15.75" customHeight="1">
      <c r="K27" s="138" t="s">
        <v>300</v>
      </c>
      <c r="L27" s="40">
        <f t="shared" ref="L27:N27" si="1">(L25/L19)^(1/6)-1</f>
        <v>0.13213790325066843</v>
      </c>
      <c r="M27" s="40">
        <f t="shared" si="1"/>
        <v>-4.6236511203170294E-2</v>
      </c>
      <c r="N27" s="40">
        <f t="shared" si="1"/>
        <v>0.19084698999269811</v>
      </c>
      <c r="AR27" s="134"/>
    </row>
    <row r="28" spans="11:44" ht="15.75" customHeight="1">
      <c r="AR28" s="134"/>
    </row>
    <row r="29" spans="11:44" ht="15.75" customHeight="1">
      <c r="AR29" s="134"/>
    </row>
    <row r="30" spans="11:44" ht="15.75" customHeight="1">
      <c r="AR30" s="134"/>
    </row>
    <row r="31" spans="11:44" ht="15.75" customHeight="1"/>
    <row r="32" spans="11:44" ht="15.75" customHeight="1">
      <c r="K32" s="133" t="s">
        <v>301</v>
      </c>
    </row>
    <row r="33" spans="11:14" ht="15.75" customHeight="1"/>
    <row r="34" spans="11:14" ht="15.75" customHeight="1">
      <c r="K34" s="139" t="s">
        <v>39</v>
      </c>
      <c r="L34" s="139" t="s">
        <v>220</v>
      </c>
      <c r="M34" s="139" t="s">
        <v>278</v>
      </c>
      <c r="N34" s="139" t="s">
        <v>17</v>
      </c>
    </row>
    <row r="35" spans="11:14" ht="15.75" customHeight="1">
      <c r="K35" s="136" t="s">
        <v>287</v>
      </c>
      <c r="L35" s="140">
        <v>4.2075389803345464</v>
      </c>
      <c r="M35" s="140">
        <v>6.9164764947512554</v>
      </c>
      <c r="N35" s="140">
        <v>3.1941382533193496</v>
      </c>
    </row>
    <row r="36" spans="11:14" ht="15.75" customHeight="1">
      <c r="K36" s="136" t="s">
        <v>286</v>
      </c>
      <c r="L36" s="140">
        <v>4.1895517404170555</v>
      </c>
      <c r="M36" s="140">
        <v>9.401457216836274</v>
      </c>
      <c r="N36" s="140">
        <v>4.1947405252534598</v>
      </c>
    </row>
    <row r="37" spans="11:14" ht="15.75" customHeight="1">
      <c r="K37" s="136" t="s">
        <v>285</v>
      </c>
      <c r="L37" s="140">
        <v>3.5145602594624434</v>
      </c>
      <c r="M37" s="140">
        <v>9.7782414307004473</v>
      </c>
      <c r="N37" s="140">
        <v>2.8995297261780841</v>
      </c>
    </row>
    <row r="38" spans="11:14" ht="15.75" customHeight="1">
      <c r="K38" s="136" t="s">
        <v>284</v>
      </c>
      <c r="L38" s="140">
        <v>4.4000000000000004</v>
      </c>
      <c r="M38" s="140">
        <v>9.1198543207151523</v>
      </c>
      <c r="N38" s="140">
        <v>4.5299310879251653</v>
      </c>
    </row>
    <row r="39" spans="11:14" ht="15.75" customHeight="1">
      <c r="K39" s="136" t="s">
        <v>283</v>
      </c>
      <c r="L39" s="140">
        <v>3.152836264552886</v>
      </c>
      <c r="M39" s="140">
        <v>4.5230860246860463</v>
      </c>
      <c r="N39" s="140">
        <v>2.9197104181394495</v>
      </c>
    </row>
    <row r="40" spans="11:14" ht="15.75" customHeight="1">
      <c r="K40" s="136" t="s">
        <v>282</v>
      </c>
      <c r="L40" s="140">
        <v>3.4075324713792745</v>
      </c>
      <c r="M40" s="140">
        <v>4.2383835635077221</v>
      </c>
      <c r="N40" s="140">
        <v>3.4404559146990299</v>
      </c>
    </row>
    <row r="41" spans="11:14" ht="15.75" customHeight="1">
      <c r="K41" s="136" t="s">
        <v>281</v>
      </c>
      <c r="L41" s="140">
        <v>2.99765934949798</v>
      </c>
      <c r="M41" s="140">
        <v>2.755294043762968</v>
      </c>
      <c r="N41" s="140">
        <v>3.3219289458963717</v>
      </c>
    </row>
    <row r="42" spans="11:14" ht="15.75" customHeight="1"/>
    <row r="43" spans="11:14" ht="15.75" customHeight="1">
      <c r="K43" s="138" t="s">
        <v>300</v>
      </c>
      <c r="L43" s="40">
        <f t="shared" ref="L43:N43" si="2">(L41/L35)^(1/6)-1</f>
        <v>-5.4940783703130602E-2</v>
      </c>
      <c r="M43" s="40">
        <f t="shared" si="2"/>
        <v>-0.14221093025267428</v>
      </c>
      <c r="N43" s="40">
        <f t="shared" si="2"/>
        <v>6.5594676629372461E-3</v>
      </c>
    </row>
    <row r="44" spans="11:14" ht="15.75" customHeight="1"/>
    <row r="45" spans="11:14" ht="15.75" customHeight="1"/>
    <row r="46" spans="11:14" ht="15.75" customHeight="1"/>
    <row r="47" spans="11:14" ht="15.75" customHeight="1"/>
    <row r="48" spans="11:14" ht="15.75" customHeight="1"/>
    <row r="49" spans="12:26" ht="15.75" customHeight="1"/>
    <row r="50" spans="12:26" ht="15.75" customHeight="1"/>
    <row r="51" spans="12:26" ht="15.75" customHeight="1">
      <c r="L51" s="1" t="s">
        <v>0</v>
      </c>
    </row>
    <row r="52" spans="12:26" ht="15.75" customHeight="1"/>
    <row r="53" spans="12:26" ht="15.75" customHeight="1">
      <c r="L53" s="37" t="s">
        <v>302</v>
      </c>
      <c r="M53" s="37"/>
      <c r="N53" s="37" t="s">
        <v>303</v>
      </c>
      <c r="O53" s="37"/>
      <c r="P53" s="37" t="s">
        <v>296</v>
      </c>
      <c r="Q53" s="37"/>
      <c r="R53" s="37"/>
      <c r="S53" s="37"/>
      <c r="T53" s="37" t="s">
        <v>304</v>
      </c>
      <c r="V53" s="37" t="s">
        <v>270</v>
      </c>
      <c r="W53" s="37"/>
      <c r="X53" s="37"/>
      <c r="Y53" s="37"/>
      <c r="Z53" s="37"/>
    </row>
    <row r="54" spans="12:26" ht="15.75" customHeight="1">
      <c r="L54" s="37"/>
      <c r="M54" s="37"/>
      <c r="N54" s="37"/>
      <c r="O54" s="37"/>
      <c r="P54" s="37"/>
      <c r="Q54" s="37"/>
      <c r="R54" s="37"/>
      <c r="S54" s="37"/>
      <c r="T54" s="37"/>
      <c r="V54" s="37"/>
      <c r="W54" s="37"/>
      <c r="X54" s="37"/>
      <c r="Y54" s="37"/>
      <c r="Z54" s="37"/>
    </row>
    <row r="55" spans="12:26" ht="15.75" customHeight="1">
      <c r="L55" s="37" t="s">
        <v>305</v>
      </c>
      <c r="M55" s="37"/>
      <c r="N55" s="37">
        <v>5058</v>
      </c>
      <c r="O55" s="37"/>
      <c r="P55" s="37" t="s">
        <v>306</v>
      </c>
      <c r="Q55" s="37"/>
      <c r="R55" s="37">
        <v>784</v>
      </c>
      <c r="S55" s="37"/>
      <c r="T55" s="38">
        <f t="shared" ref="T55:T58" si="3">(100*R55)/N55</f>
        <v>15.5001977066034</v>
      </c>
      <c r="V55" s="37" t="s">
        <v>307</v>
      </c>
      <c r="W55" s="37"/>
      <c r="X55" s="37"/>
      <c r="Y55" s="37"/>
      <c r="Z55" s="37" t="s">
        <v>308</v>
      </c>
    </row>
    <row r="56" spans="12:26" ht="15.75" customHeight="1">
      <c r="L56" s="37" t="s">
        <v>309</v>
      </c>
      <c r="M56" s="37"/>
      <c r="N56" s="37">
        <v>14214</v>
      </c>
      <c r="O56" s="37"/>
      <c r="P56" s="37" t="s">
        <v>310</v>
      </c>
      <c r="Q56" s="37"/>
      <c r="R56" s="37">
        <v>214</v>
      </c>
      <c r="S56" s="37"/>
      <c r="T56" s="38">
        <f t="shared" si="3"/>
        <v>1.5055579006613198</v>
      </c>
      <c r="V56" s="37" t="s">
        <v>311</v>
      </c>
      <c r="W56" s="37"/>
      <c r="X56" s="37"/>
      <c r="Y56" s="37"/>
      <c r="Z56" s="37"/>
    </row>
    <row r="57" spans="12:26" ht="15.75" customHeight="1">
      <c r="L57" s="37" t="s">
        <v>312</v>
      </c>
      <c r="M57" s="37"/>
      <c r="N57" s="37">
        <v>9913</v>
      </c>
      <c r="O57" s="37"/>
      <c r="P57" s="37" t="s">
        <v>313</v>
      </c>
      <c r="Q57" s="37"/>
      <c r="R57" s="37">
        <v>120</v>
      </c>
      <c r="S57" s="37"/>
      <c r="T57" s="38">
        <f t="shared" si="3"/>
        <v>1.2105316251387068</v>
      </c>
      <c r="V57" s="37" t="s">
        <v>314</v>
      </c>
      <c r="W57" s="37"/>
      <c r="X57" s="37" t="s">
        <v>315</v>
      </c>
      <c r="Y57" s="37"/>
      <c r="Z57" s="37"/>
    </row>
    <row r="58" spans="12:26" ht="15.75" customHeight="1">
      <c r="L58" s="37" t="s">
        <v>316</v>
      </c>
      <c r="M58" s="37"/>
      <c r="N58" s="37">
        <f>SUM(N55:N57)</f>
        <v>29185</v>
      </c>
      <c r="O58" s="37"/>
      <c r="P58" s="37" t="s">
        <v>317</v>
      </c>
      <c r="Q58" s="37"/>
      <c r="R58" s="37">
        <f>SUM(R55:R57)</f>
        <v>1118</v>
      </c>
      <c r="S58" s="37"/>
      <c r="T58" s="38">
        <f t="shared" si="3"/>
        <v>3.8307349665924275</v>
      </c>
      <c r="V58" s="37" t="s">
        <v>318</v>
      </c>
      <c r="W58" s="37" t="s">
        <v>319</v>
      </c>
      <c r="X58" s="37"/>
      <c r="Y58" s="37"/>
      <c r="Z58" s="37"/>
    </row>
    <row r="59" spans="12:26" ht="15.75" customHeight="1">
      <c r="L59" s="37" t="s">
        <v>320</v>
      </c>
      <c r="M59" s="37"/>
      <c r="N59" s="37">
        <v>9028</v>
      </c>
      <c r="O59" s="37"/>
      <c r="P59" s="37" t="s">
        <v>321</v>
      </c>
      <c r="Q59" s="37"/>
      <c r="R59" s="37">
        <v>4931</v>
      </c>
      <c r="S59" s="37"/>
      <c r="T59" s="37"/>
      <c r="V59" s="141" t="s">
        <v>322</v>
      </c>
    </row>
    <row r="60" spans="12:26" ht="15.75" customHeight="1">
      <c r="L60" s="37"/>
      <c r="M60" s="37"/>
      <c r="N60" s="37"/>
      <c r="O60" s="37"/>
      <c r="P60" s="37"/>
      <c r="Q60" s="37"/>
      <c r="R60" s="37"/>
      <c r="S60" s="37"/>
      <c r="T60" s="37"/>
    </row>
    <row r="61" spans="12:26" ht="15.75" customHeight="1">
      <c r="L61" s="37" t="s">
        <v>323</v>
      </c>
      <c r="M61" s="37"/>
      <c r="N61" s="37">
        <f>SUM(N58:N59)</f>
        <v>38213</v>
      </c>
      <c r="O61" s="37"/>
      <c r="P61" s="37" t="s">
        <v>323</v>
      </c>
      <c r="Q61" s="37"/>
      <c r="R61" s="37">
        <f>SUM(R58:R59)</f>
        <v>6049</v>
      </c>
      <c r="S61" s="37"/>
      <c r="T61" s="38">
        <f>(100*R61)/N61</f>
        <v>15.829691466254939</v>
      </c>
    </row>
    <row r="62" spans="12:26" ht="15.75" customHeight="1"/>
    <row r="63" spans="12:26" ht="15.75" customHeight="1">
      <c r="P63" s="1" t="s">
        <v>324</v>
      </c>
    </row>
    <row r="64" spans="12:26" ht="15.75" customHeight="1"/>
    <row r="65" spans="12:18" ht="15.75" customHeight="1">
      <c r="P65" s="1" t="s">
        <v>325</v>
      </c>
      <c r="R65" s="1">
        <v>73</v>
      </c>
    </row>
    <row r="66" spans="12:18" ht="15.75" customHeight="1"/>
    <row r="67" spans="12:18" ht="15.75" customHeight="1">
      <c r="P67" s="1" t="s">
        <v>326</v>
      </c>
      <c r="R67" s="1">
        <v>14393</v>
      </c>
    </row>
    <row r="68" spans="12:18" ht="15.75" customHeight="1"/>
    <row r="69" spans="12:18" ht="15.75" customHeight="1">
      <c r="P69" s="1" t="s">
        <v>108</v>
      </c>
    </row>
    <row r="70" spans="12:18" ht="15.75" customHeight="1"/>
    <row r="71" spans="12:18" ht="15.75" customHeight="1">
      <c r="P71" s="1" t="s">
        <v>327</v>
      </c>
    </row>
    <row r="72" spans="12:18" ht="15.75" customHeight="1"/>
    <row r="73" spans="12:18" ht="15.75" customHeight="1">
      <c r="P73" s="1" t="s">
        <v>328</v>
      </c>
    </row>
    <row r="74" spans="12:18" ht="15.75" customHeight="1"/>
    <row r="75" spans="12:18" ht="15.75" customHeight="1">
      <c r="P75" s="1" t="s">
        <v>329</v>
      </c>
    </row>
    <row r="76" spans="12:18" ht="15.75" customHeight="1"/>
    <row r="77" spans="12:18" ht="15.75" customHeight="1">
      <c r="P77" s="1" t="s">
        <v>53</v>
      </c>
    </row>
    <row r="78" spans="12:18" ht="15.75" customHeight="1"/>
    <row r="79" spans="12:18" ht="15.75" customHeight="1"/>
    <row r="80" spans="12:18" ht="15.75" customHeight="1">
      <c r="L80" s="37" t="s">
        <v>330</v>
      </c>
      <c r="M80" s="37"/>
      <c r="N80" s="37"/>
      <c r="O80" s="37"/>
      <c r="P80" s="37"/>
    </row>
    <row r="81" spans="12:16" ht="15.75" customHeight="1">
      <c r="L81" s="37"/>
      <c r="M81" s="37"/>
      <c r="N81" s="37"/>
      <c r="O81" s="37"/>
      <c r="P81" s="37"/>
    </row>
    <row r="82" spans="12:16" ht="15.75" customHeight="1">
      <c r="L82" s="37" t="s">
        <v>331</v>
      </c>
      <c r="M82" s="37"/>
      <c r="N82" s="142">
        <v>1.92</v>
      </c>
      <c r="O82" s="37"/>
      <c r="P82" s="37"/>
    </row>
    <row r="83" spans="12:16" ht="15.75" customHeight="1">
      <c r="L83" s="37"/>
      <c r="M83" s="37"/>
      <c r="N83" s="37"/>
      <c r="O83" s="37"/>
      <c r="P83" s="37"/>
    </row>
    <row r="84" spans="12:16" ht="15.75" customHeight="1">
      <c r="L84" s="37" t="s">
        <v>332</v>
      </c>
      <c r="M84" s="37"/>
      <c r="N84" s="143">
        <v>0.189</v>
      </c>
      <c r="O84" s="37"/>
      <c r="P84" s="37"/>
    </row>
    <row r="85" spans="12:16" ht="15.75" customHeight="1">
      <c r="L85" s="37"/>
      <c r="M85" s="37"/>
      <c r="N85" s="37"/>
      <c r="O85" s="37"/>
      <c r="P85" s="37"/>
    </row>
    <row r="86" spans="12:16" ht="15.75" customHeight="1">
      <c r="L86" s="37" t="s">
        <v>333</v>
      </c>
      <c r="M86" s="37"/>
      <c r="N86" s="37"/>
      <c r="O86" s="37"/>
      <c r="P86" s="37"/>
    </row>
    <row r="87" spans="12:16" ht="15.75" customHeight="1">
      <c r="L87" s="37"/>
      <c r="M87" s="37"/>
      <c r="N87" s="37"/>
      <c r="O87" s="37"/>
      <c r="P87" s="37"/>
    </row>
    <row r="88" spans="12:16" ht="15.75" customHeight="1">
      <c r="L88" s="37" t="s">
        <v>334</v>
      </c>
      <c r="M88" s="37"/>
      <c r="N88" s="143">
        <v>0.89100000000000001</v>
      </c>
      <c r="O88" s="37"/>
      <c r="P88" s="37"/>
    </row>
    <row r="89" spans="12:16" ht="15.75" customHeight="1">
      <c r="L89" s="37"/>
      <c r="M89" s="37"/>
      <c r="N89" s="37"/>
      <c r="O89" s="37"/>
      <c r="P89" s="37"/>
    </row>
    <row r="90" spans="12:16" ht="15.75" customHeight="1">
      <c r="L90" s="37" t="s">
        <v>335</v>
      </c>
      <c r="M90" s="37"/>
      <c r="N90" s="143">
        <v>0.79500000000000004</v>
      </c>
      <c r="O90" s="37"/>
      <c r="P90" s="37"/>
    </row>
    <row r="91" spans="12:16" ht="15.75" customHeight="1">
      <c r="L91" s="37"/>
      <c r="M91" s="37"/>
      <c r="N91" s="37"/>
      <c r="O91" s="37"/>
      <c r="P91" s="37"/>
    </row>
    <row r="92" spans="12:16" ht="15.75" customHeight="1">
      <c r="L92" s="37" t="s">
        <v>336</v>
      </c>
      <c r="M92" s="37"/>
      <c r="N92" s="143">
        <v>0.72899999999999998</v>
      </c>
      <c r="O92" s="37"/>
      <c r="P92" s="37"/>
    </row>
    <row r="93" spans="12:16" ht="15.75" customHeight="1">
      <c r="L93" s="37"/>
      <c r="M93" s="37"/>
      <c r="N93" s="37"/>
      <c r="O93" s="37"/>
      <c r="P93" s="37"/>
    </row>
    <row r="94" spans="12:16" ht="15.75" customHeight="1">
      <c r="L94" s="37" t="s">
        <v>337</v>
      </c>
      <c r="M94" s="37"/>
      <c r="N94" s="143">
        <v>0.68200000000000005</v>
      </c>
      <c r="O94" s="37"/>
      <c r="P94" s="37"/>
    </row>
    <row r="95" spans="12:16" ht="15.75" customHeight="1">
      <c r="L95" s="37"/>
      <c r="M95" s="37"/>
      <c r="N95" s="37"/>
      <c r="O95" s="37"/>
      <c r="P95" s="37"/>
    </row>
    <row r="96" spans="12:16" ht="15.75" customHeight="1">
      <c r="L96" s="37" t="s">
        <v>338</v>
      </c>
      <c r="M96" s="37"/>
      <c r="N96" s="143">
        <v>0.54200000000000004</v>
      </c>
      <c r="O96" s="37"/>
      <c r="P96" s="142">
        <f>(N96/N88)^(1/1)-1</f>
        <v>-0.39169472502805835</v>
      </c>
    </row>
    <row r="97" spans="12:25" ht="15.75" customHeight="1"/>
    <row r="98" spans="12:25" ht="15.75" customHeight="1"/>
    <row r="99" spans="12:25" ht="15.75" customHeight="1"/>
    <row r="100" spans="12:25" ht="15.75" customHeight="1"/>
    <row r="101" spans="12:25" ht="15.75" customHeight="1">
      <c r="L101" s="144" t="s">
        <v>295</v>
      </c>
      <c r="M101" s="144" t="s">
        <v>339</v>
      </c>
      <c r="N101" s="144" t="s">
        <v>281</v>
      </c>
      <c r="O101" s="144" t="s">
        <v>282</v>
      </c>
      <c r="P101" s="144" t="s">
        <v>283</v>
      </c>
      <c r="Q101" s="144" t="s">
        <v>284</v>
      </c>
      <c r="R101" s="144" t="s">
        <v>285</v>
      </c>
      <c r="S101" s="144" t="s">
        <v>286</v>
      </c>
      <c r="T101" s="144" t="s">
        <v>287</v>
      </c>
      <c r="V101" s="144"/>
      <c r="W101" s="144" t="s">
        <v>270</v>
      </c>
      <c r="X101" s="144"/>
      <c r="Y101" s="144"/>
    </row>
    <row r="102" spans="12:25" ht="15.75" customHeight="1">
      <c r="L102" s="142">
        <f t="shared" ref="L102:L103" si="4">(N102/O102)^(1/1)-1</f>
        <v>0.19238632379995102</v>
      </c>
      <c r="M102" s="37" t="s">
        <v>289</v>
      </c>
      <c r="N102" s="37">
        <v>384355</v>
      </c>
      <c r="O102" s="37">
        <v>322341</v>
      </c>
      <c r="P102" s="37">
        <v>305544</v>
      </c>
      <c r="Q102" s="37">
        <v>180665</v>
      </c>
      <c r="R102" s="37">
        <v>270906</v>
      </c>
      <c r="S102" s="37">
        <v>172907</v>
      </c>
      <c r="T102" s="37">
        <v>140163</v>
      </c>
      <c r="V102" s="144" t="s">
        <v>339</v>
      </c>
      <c r="W102" s="144" t="s">
        <v>280</v>
      </c>
      <c r="X102" s="144" t="s">
        <v>281</v>
      </c>
      <c r="Y102" s="144" t="s">
        <v>295</v>
      </c>
    </row>
    <row r="103" spans="12:25" ht="15.75" customHeight="1">
      <c r="L103" s="142">
        <f t="shared" si="4"/>
        <v>0.15130748422001794</v>
      </c>
      <c r="M103" s="37" t="s">
        <v>53</v>
      </c>
      <c r="N103" s="37">
        <v>12768</v>
      </c>
      <c r="O103" s="37">
        <v>11090</v>
      </c>
      <c r="P103" s="37">
        <v>8921</v>
      </c>
      <c r="Q103" s="37">
        <v>8184</v>
      </c>
      <c r="R103" s="37">
        <v>7855</v>
      </c>
      <c r="S103" s="37">
        <v>7253</v>
      </c>
      <c r="T103" s="37">
        <v>4477</v>
      </c>
      <c r="V103" s="37" t="s">
        <v>340</v>
      </c>
      <c r="W103" s="37">
        <v>172023</v>
      </c>
      <c r="X103" s="37">
        <v>147596</v>
      </c>
      <c r="Y103" s="142">
        <f t="shared" ref="Y103:Y107" si="5">(W103/X103)^(1/1)-1</f>
        <v>0.16549906501531209</v>
      </c>
    </row>
    <row r="104" spans="12:25" ht="15.75" customHeight="1">
      <c r="L104" s="142"/>
      <c r="M104" s="37" t="s">
        <v>291</v>
      </c>
      <c r="N104" s="38">
        <v>6.34</v>
      </c>
      <c r="O104" s="37"/>
      <c r="P104" s="37"/>
      <c r="Q104" s="37"/>
      <c r="R104" s="37"/>
      <c r="S104" s="37"/>
      <c r="T104" s="37"/>
      <c r="V104" s="37" t="s">
        <v>296</v>
      </c>
      <c r="W104" s="37">
        <v>-26641</v>
      </c>
      <c r="X104" s="37">
        <v>-21322</v>
      </c>
      <c r="Y104" s="142">
        <f t="shared" si="5"/>
        <v>0.24946065097082815</v>
      </c>
    </row>
    <row r="105" spans="12:25" ht="15.75" customHeight="1">
      <c r="L105" s="142">
        <f t="shared" ref="L105:L108" si="6">(N105/O105)^(1/1)-1</f>
        <v>-3.4450948287482075E-2</v>
      </c>
      <c r="M105" s="37" t="s">
        <v>290</v>
      </c>
      <c r="N105" s="38">
        <f t="shared" ref="N105:T105" si="7">(100*N103)/N102</f>
        <v>3.3219289458963717</v>
      </c>
      <c r="O105" s="38">
        <f t="shared" si="7"/>
        <v>3.4404559146990299</v>
      </c>
      <c r="P105" s="38">
        <f t="shared" si="7"/>
        <v>2.9197104181394495</v>
      </c>
      <c r="Q105" s="38">
        <f t="shared" si="7"/>
        <v>4.5299310879251653</v>
      </c>
      <c r="R105" s="38">
        <f t="shared" si="7"/>
        <v>2.8995297261780841</v>
      </c>
      <c r="S105" s="38">
        <f t="shared" si="7"/>
        <v>4.1947405252534598</v>
      </c>
      <c r="T105" s="38">
        <f t="shared" si="7"/>
        <v>3.1941382533193496</v>
      </c>
      <c r="V105" s="37" t="s">
        <v>53</v>
      </c>
      <c r="W105" s="37">
        <v>7347</v>
      </c>
      <c r="X105" s="37">
        <v>6687</v>
      </c>
      <c r="Y105" s="142">
        <f t="shared" si="5"/>
        <v>9.8698968147151289E-2</v>
      </c>
    </row>
    <row r="106" spans="12:25" ht="15.75" customHeight="1">
      <c r="L106" s="142">
        <f t="shared" si="6"/>
        <v>0.14647377938517181</v>
      </c>
      <c r="M106" s="37" t="s">
        <v>291</v>
      </c>
      <c r="N106" s="38">
        <v>6.34</v>
      </c>
      <c r="O106" s="38">
        <v>5.53</v>
      </c>
      <c r="P106" s="37"/>
      <c r="Q106" s="37"/>
      <c r="R106" s="37"/>
      <c r="S106" s="37"/>
      <c r="T106" s="37"/>
      <c r="V106" s="37" t="s">
        <v>341</v>
      </c>
      <c r="W106" s="37">
        <v>3.64</v>
      </c>
      <c r="X106" s="37">
        <v>3.32</v>
      </c>
      <c r="Y106" s="142">
        <f t="shared" si="5"/>
        <v>9.6385542168674787E-2</v>
      </c>
    </row>
    <row r="107" spans="12:25" ht="15.75" customHeight="1">
      <c r="L107" s="142">
        <f t="shared" si="6"/>
        <v>0.19852941176470562</v>
      </c>
      <c r="M107" s="37" t="s">
        <v>292</v>
      </c>
      <c r="N107" s="38">
        <v>1.63</v>
      </c>
      <c r="O107" s="38">
        <v>1.36</v>
      </c>
      <c r="P107" s="37"/>
      <c r="Q107" s="37"/>
      <c r="R107" s="37"/>
      <c r="S107" s="37"/>
      <c r="T107" s="37"/>
      <c r="V107" s="37" t="s">
        <v>290</v>
      </c>
      <c r="W107" s="38">
        <f t="shared" ref="W107:X107" si="8">(100*W105)/W103</f>
        <v>4.2709405137685081</v>
      </c>
      <c r="X107" s="38">
        <f t="shared" si="8"/>
        <v>4.5306105856527275</v>
      </c>
      <c r="Y107" s="142">
        <f t="shared" si="5"/>
        <v>-5.7314586406195911E-2</v>
      </c>
    </row>
    <row r="108" spans="12:25" ht="15.75" customHeight="1">
      <c r="L108" s="142">
        <f t="shared" si="6"/>
        <v>4.5404991649656834E-2</v>
      </c>
      <c r="M108" s="37" t="s">
        <v>293</v>
      </c>
      <c r="N108" s="38">
        <f t="shared" ref="N108:O108" si="9">(100*N107)/N106</f>
        <v>25.709779179810727</v>
      </c>
      <c r="O108" s="38">
        <f t="shared" si="9"/>
        <v>24.593128390596743</v>
      </c>
      <c r="P108" s="37"/>
      <c r="Q108" s="37"/>
      <c r="R108" s="37"/>
      <c r="S108" s="37"/>
      <c r="T108" s="37"/>
    </row>
    <row r="109" spans="12:25" ht="15.75" customHeight="1"/>
    <row r="110" spans="12:25" ht="15.75" customHeight="1"/>
    <row r="111" spans="12:25" ht="15.75" customHeight="1"/>
    <row r="112" spans="12:25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HDFCLIFE</vt:lpstr>
      <vt:lpstr>lifeinsurance</vt:lpstr>
      <vt:lpstr>FY_23 LIFEINSURANCE</vt:lpstr>
      <vt:lpstr>Q1_FY24_LIFEINSURANCE</vt:lpstr>
      <vt:lpstr>SBILIFE</vt:lpstr>
      <vt:lpstr>ICICIPRULI</vt:lpstr>
      <vt:lpstr>Sheet2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2006-09-16T00:00:00Z</dcterms:created>
  <dcterms:modified xsi:type="dcterms:W3CDTF">2023-07-23T06:30:34Z</dcterms:modified>
</cp:coreProperties>
</file>