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38D0171A-CCC7-440A-8193-7FE7F2898CCF}" xr6:coauthVersionLast="47" xr6:coauthVersionMax="47" xr10:uidLastSave="{00000000-0000-0000-0000-000000000000}"/>
  <bookViews>
    <workbookView xWindow="-108" yWindow="-108" windowWidth="23256" windowHeight="12456" xr2:uid="{66A2CE14-2605-4295-B2B6-1FDABAC4ABF9}"/>
  </bookViews>
  <sheets>
    <sheet name="HDFCBANK" sheetId="1" r:id="rId1"/>
    <sheet name="BANKING DATA" sheetId="2" r:id="rId2"/>
    <sheet name="BANKING IN INDIA" sheetId="3" r:id="rId3"/>
  </sheets>
  <definedNames>
    <definedName name="_xlnm._FilterDatabase" localSheetId="1" hidden="1">'BANKING DATA'!$B$72:$O$117</definedName>
    <definedName name="_xlnm._FilterDatabase" localSheetId="2" hidden="1">'BANKING IN INDIA'!$B$13:$D$99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5" i="3" l="1"/>
  <c r="D133" i="3"/>
  <c r="O108" i="3"/>
  <c r="D108" i="3"/>
  <c r="C108" i="3"/>
  <c r="D140" i="3" s="1"/>
  <c r="O106" i="3"/>
  <c r="H106" i="3"/>
  <c r="O105" i="3"/>
  <c r="H105" i="3"/>
  <c r="O104" i="3"/>
  <c r="H104" i="3"/>
  <c r="O103" i="3"/>
  <c r="H103" i="3"/>
  <c r="O102" i="3"/>
  <c r="H102" i="3"/>
  <c r="O101" i="3"/>
  <c r="H101" i="3"/>
  <c r="O100" i="3"/>
  <c r="H100" i="3"/>
  <c r="O99" i="3"/>
  <c r="H99" i="3"/>
  <c r="D99" i="3"/>
  <c r="O98" i="3"/>
  <c r="H98" i="3"/>
  <c r="O97" i="3"/>
  <c r="H97" i="3"/>
  <c r="D97" i="3"/>
  <c r="O96" i="3"/>
  <c r="H96" i="3"/>
  <c r="O95" i="3"/>
  <c r="H95" i="3"/>
  <c r="O94" i="3"/>
  <c r="H94" i="3"/>
  <c r="D94" i="3"/>
  <c r="O93" i="3"/>
  <c r="H93" i="3"/>
  <c r="O92" i="3"/>
  <c r="H92" i="3"/>
  <c r="O91" i="3"/>
  <c r="H91" i="3"/>
  <c r="D91" i="3"/>
  <c r="O90" i="3"/>
  <c r="H90" i="3"/>
  <c r="O89" i="3"/>
  <c r="H89" i="3"/>
  <c r="D89" i="3"/>
  <c r="O88" i="3"/>
  <c r="H88" i="3"/>
  <c r="O87" i="3"/>
  <c r="H87" i="3"/>
  <c r="O86" i="3"/>
  <c r="H86" i="3"/>
  <c r="D86" i="3"/>
  <c r="O85" i="3"/>
  <c r="H85" i="3"/>
  <c r="O84" i="3"/>
  <c r="H84" i="3"/>
  <c r="O83" i="3"/>
  <c r="H83" i="3"/>
  <c r="D83" i="3"/>
  <c r="O82" i="3"/>
  <c r="H82" i="3"/>
  <c r="O81" i="3"/>
  <c r="H81" i="3"/>
  <c r="D81" i="3"/>
  <c r="O80" i="3"/>
  <c r="H80" i="3"/>
  <c r="O79" i="3"/>
  <c r="H79" i="3"/>
  <c r="O78" i="3"/>
  <c r="H78" i="3"/>
  <c r="D78" i="3"/>
  <c r="O77" i="3"/>
  <c r="H77" i="3"/>
  <c r="O76" i="3"/>
  <c r="H76" i="3"/>
  <c r="O75" i="3"/>
  <c r="H75" i="3"/>
  <c r="D75" i="3"/>
  <c r="O74" i="3"/>
  <c r="H74" i="3"/>
  <c r="O73" i="3"/>
  <c r="H73" i="3"/>
  <c r="D73" i="3"/>
  <c r="O72" i="3"/>
  <c r="H72" i="3"/>
  <c r="O71" i="3"/>
  <c r="H71" i="3"/>
  <c r="O70" i="3"/>
  <c r="H70" i="3"/>
  <c r="D70" i="3"/>
  <c r="O69" i="3"/>
  <c r="H69" i="3"/>
  <c r="O68" i="3"/>
  <c r="H68" i="3"/>
  <c r="O67" i="3"/>
  <c r="H67" i="3"/>
  <c r="D67" i="3"/>
  <c r="O66" i="3"/>
  <c r="H66" i="3"/>
  <c r="O65" i="3"/>
  <c r="H65" i="3"/>
  <c r="D65" i="3"/>
  <c r="O64" i="3"/>
  <c r="H64" i="3"/>
  <c r="O63" i="3"/>
  <c r="H63" i="3"/>
  <c r="O62" i="3"/>
  <c r="H62" i="3"/>
  <c r="D62" i="3"/>
  <c r="O61" i="3"/>
  <c r="H61" i="3"/>
  <c r="O60" i="3"/>
  <c r="H60" i="3"/>
  <c r="O59" i="3"/>
  <c r="H59" i="3"/>
  <c r="D59" i="3"/>
  <c r="O58" i="3"/>
  <c r="H58" i="3"/>
  <c r="O57" i="3"/>
  <c r="H57" i="3"/>
  <c r="D57" i="3"/>
  <c r="O56" i="3"/>
  <c r="H56" i="3"/>
  <c r="O55" i="3"/>
  <c r="H55" i="3"/>
  <c r="O54" i="3"/>
  <c r="H54" i="3"/>
  <c r="D54" i="3"/>
  <c r="O53" i="3"/>
  <c r="H53" i="3"/>
  <c r="O52" i="3"/>
  <c r="H52" i="3"/>
  <c r="O51" i="3"/>
  <c r="H51" i="3"/>
  <c r="D51" i="3"/>
  <c r="O50" i="3"/>
  <c r="H50" i="3"/>
  <c r="O49" i="3"/>
  <c r="H49" i="3"/>
  <c r="D49" i="3"/>
  <c r="O48" i="3"/>
  <c r="H48" i="3"/>
  <c r="O47" i="3"/>
  <c r="H47" i="3"/>
  <c r="O46" i="3"/>
  <c r="H46" i="3"/>
  <c r="D46" i="3"/>
  <c r="O45" i="3"/>
  <c r="H45" i="3"/>
  <c r="O44" i="3"/>
  <c r="H44" i="3"/>
  <c r="O43" i="3"/>
  <c r="H43" i="3"/>
  <c r="D43" i="3"/>
  <c r="O42" i="3"/>
  <c r="H42" i="3"/>
  <c r="O41" i="3"/>
  <c r="H41" i="3"/>
  <c r="D41" i="3"/>
  <c r="O40" i="3"/>
  <c r="H40" i="3"/>
  <c r="O39" i="3"/>
  <c r="H39" i="3"/>
  <c r="O38" i="3"/>
  <c r="H38" i="3"/>
  <c r="D38" i="3"/>
  <c r="O37" i="3"/>
  <c r="H37" i="3"/>
  <c r="O36" i="3"/>
  <c r="H36" i="3"/>
  <c r="O35" i="3"/>
  <c r="H35" i="3"/>
  <c r="D35" i="3"/>
  <c r="O34" i="3"/>
  <c r="H34" i="3"/>
  <c r="O33" i="3"/>
  <c r="H33" i="3"/>
  <c r="D33" i="3"/>
  <c r="O32" i="3"/>
  <c r="H32" i="3"/>
  <c r="O31" i="3"/>
  <c r="H31" i="3"/>
  <c r="O30" i="3"/>
  <c r="H30" i="3"/>
  <c r="D30" i="3"/>
  <c r="O29" i="3"/>
  <c r="H29" i="3"/>
  <c r="O28" i="3"/>
  <c r="H28" i="3"/>
  <c r="O27" i="3"/>
  <c r="H27" i="3"/>
  <c r="D27" i="3"/>
  <c r="O26" i="3"/>
  <c r="H26" i="3"/>
  <c r="O25" i="3"/>
  <c r="H25" i="3"/>
  <c r="D25" i="3"/>
  <c r="O24" i="3"/>
  <c r="H24" i="3"/>
  <c r="O23" i="3"/>
  <c r="H23" i="3"/>
  <c r="O22" i="3"/>
  <c r="H22" i="3"/>
  <c r="D22" i="3"/>
  <c r="O21" i="3"/>
  <c r="H21" i="3"/>
  <c r="O20" i="3"/>
  <c r="H20" i="3"/>
  <c r="O19" i="3"/>
  <c r="H19" i="3"/>
  <c r="D19" i="3"/>
  <c r="O18" i="3"/>
  <c r="H18" i="3"/>
  <c r="O17" i="3"/>
  <c r="H17" i="3"/>
  <c r="D17" i="3"/>
  <c r="O16" i="3"/>
  <c r="H16" i="3"/>
  <c r="O15" i="3"/>
  <c r="H15" i="3"/>
  <c r="O14" i="3"/>
  <c r="H14" i="3"/>
  <c r="D14" i="3"/>
  <c r="O11" i="3"/>
  <c r="H11" i="3"/>
  <c r="D11" i="3"/>
  <c r="O9" i="3"/>
  <c r="H9" i="3"/>
  <c r="D9" i="3"/>
  <c r="O8" i="3"/>
  <c r="H8" i="3"/>
  <c r="D8" i="3"/>
  <c r="O7" i="3"/>
  <c r="H7" i="3"/>
  <c r="D7" i="3"/>
  <c r="O6" i="3"/>
  <c r="H6" i="3"/>
  <c r="D6" i="3"/>
  <c r="O5" i="3"/>
  <c r="H5" i="3"/>
  <c r="D5" i="3"/>
  <c r="P139" i="2"/>
  <c r="O139" i="2"/>
  <c r="N139" i="2"/>
  <c r="M139" i="2"/>
  <c r="L139" i="2"/>
  <c r="K139" i="2"/>
  <c r="J139" i="2"/>
  <c r="I139" i="2"/>
  <c r="F139" i="2"/>
  <c r="I136" i="2"/>
  <c r="F136" i="2"/>
  <c r="I135" i="2"/>
  <c r="I134" i="2"/>
  <c r="F134" i="2"/>
  <c r="I133" i="2"/>
  <c r="F133" i="2"/>
  <c r="I132" i="2"/>
  <c r="I131" i="2"/>
  <c r="I130" i="2"/>
  <c r="I129" i="2"/>
  <c r="I128" i="2"/>
  <c r="I127" i="2"/>
  <c r="F127" i="2"/>
  <c r="I126" i="2"/>
  <c r="F126" i="2"/>
  <c r="I125" i="2"/>
  <c r="F125" i="2"/>
  <c r="P120" i="2"/>
  <c r="O120" i="2"/>
  <c r="N120" i="2"/>
  <c r="M120" i="2"/>
  <c r="L120" i="2"/>
  <c r="K120" i="2"/>
  <c r="J120" i="2"/>
  <c r="I120" i="2"/>
  <c r="F120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I82" i="2"/>
  <c r="F82" i="2"/>
  <c r="I81" i="2"/>
  <c r="F81" i="2"/>
  <c r="I80" i="2"/>
  <c r="F80" i="2"/>
  <c r="I79" i="2"/>
  <c r="F79" i="2"/>
  <c r="I78" i="2"/>
  <c r="F78" i="2"/>
  <c r="I77" i="2"/>
  <c r="F77" i="2"/>
  <c r="I76" i="2"/>
  <c r="F76" i="2"/>
  <c r="I75" i="2"/>
  <c r="F75" i="2"/>
  <c r="I74" i="2"/>
  <c r="F74" i="2"/>
  <c r="I73" i="2"/>
  <c r="F73" i="2"/>
  <c r="P67" i="2"/>
  <c r="O67" i="2"/>
  <c r="N67" i="2"/>
  <c r="M67" i="2"/>
  <c r="L67" i="2"/>
  <c r="K67" i="2"/>
  <c r="J67" i="2"/>
  <c r="I67" i="2"/>
  <c r="F67" i="2"/>
  <c r="I64" i="2"/>
  <c r="F64" i="2"/>
  <c r="I63" i="2"/>
  <c r="F63" i="2"/>
  <c r="I62" i="2"/>
  <c r="F62" i="2"/>
  <c r="I61" i="2"/>
  <c r="F61" i="2"/>
  <c r="I60" i="2"/>
  <c r="F60" i="2"/>
  <c r="I59" i="2"/>
  <c r="F59" i="2"/>
  <c r="I58" i="2"/>
  <c r="F58" i="2"/>
  <c r="I57" i="2"/>
  <c r="F57" i="2"/>
  <c r="I56" i="2"/>
  <c r="F56" i="2"/>
  <c r="I55" i="2"/>
  <c r="F55" i="2"/>
  <c r="I54" i="2"/>
  <c r="F54" i="2"/>
  <c r="I53" i="2"/>
  <c r="F53" i="2"/>
  <c r="I52" i="2"/>
  <c r="F52" i="2"/>
  <c r="I51" i="2"/>
  <c r="I50" i="2"/>
  <c r="F50" i="2"/>
  <c r="I49" i="2"/>
  <c r="F49" i="2"/>
  <c r="I48" i="2"/>
  <c r="F48" i="2"/>
  <c r="I47" i="2"/>
  <c r="F47" i="2"/>
  <c r="I46" i="2"/>
  <c r="F46" i="2"/>
  <c r="I45" i="2"/>
  <c r="F45" i="2"/>
  <c r="I44" i="2"/>
  <c r="F44" i="2"/>
  <c r="P36" i="2"/>
  <c r="O36" i="2"/>
  <c r="N36" i="2"/>
  <c r="M36" i="2"/>
  <c r="L36" i="2"/>
  <c r="K36" i="2"/>
  <c r="J36" i="2"/>
  <c r="I36" i="2"/>
  <c r="F3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Q9" i="2"/>
  <c r="P9" i="2"/>
  <c r="O9" i="2"/>
  <c r="N9" i="2"/>
  <c r="L9" i="2"/>
  <c r="J9" i="2"/>
  <c r="G9" i="2"/>
  <c r="F9" i="2"/>
  <c r="B9" i="2"/>
  <c r="J7" i="2"/>
  <c r="F7" i="2"/>
  <c r="J6" i="2"/>
  <c r="F6" i="2"/>
  <c r="J5" i="2"/>
  <c r="F5" i="2"/>
  <c r="J4" i="2"/>
  <c r="F4" i="2"/>
  <c r="L89" i="1"/>
  <c r="K89" i="1"/>
  <c r="K86" i="1"/>
  <c r="J86" i="1"/>
  <c r="J89" i="1" s="1"/>
  <c r="K84" i="1"/>
  <c r="K83" i="1"/>
  <c r="T78" i="1"/>
  <c r="S78" i="1"/>
  <c r="Q78" i="1"/>
  <c r="L77" i="1"/>
  <c r="K77" i="1"/>
  <c r="J77" i="1"/>
  <c r="M77" i="1" s="1"/>
  <c r="R76" i="1"/>
  <c r="R78" i="1" s="1"/>
  <c r="M75" i="1"/>
  <c r="L75" i="1"/>
  <c r="M74" i="1"/>
  <c r="L74" i="1"/>
  <c r="M73" i="1"/>
  <c r="L73" i="1"/>
  <c r="M72" i="1"/>
  <c r="L72" i="1"/>
  <c r="M71" i="1"/>
  <c r="L71" i="1"/>
  <c r="V68" i="1"/>
  <c r="Q68" i="1"/>
  <c r="L68" i="1"/>
  <c r="U67" i="1"/>
  <c r="T67" i="1"/>
  <c r="V67" i="1" s="1"/>
  <c r="P67" i="1"/>
  <c r="Q67" i="1" s="1"/>
  <c r="O67" i="1"/>
  <c r="K67" i="1"/>
  <c r="J67" i="1"/>
  <c r="L67" i="1" s="1"/>
  <c r="V66" i="1"/>
  <c r="Q66" i="1"/>
  <c r="L66" i="1"/>
  <c r="V65" i="1"/>
  <c r="Q65" i="1"/>
  <c r="L65" i="1"/>
  <c r="V64" i="1"/>
  <c r="Q64" i="1"/>
  <c r="L64" i="1"/>
  <c r="V63" i="1"/>
  <c r="Q63" i="1"/>
  <c r="L63" i="1"/>
  <c r="U62" i="1"/>
  <c r="T62" i="1"/>
  <c r="V62" i="1" s="1"/>
  <c r="P62" i="1"/>
  <c r="O62" i="1"/>
  <c r="Q62" i="1" s="1"/>
  <c r="L62" i="1"/>
  <c r="K62" i="1"/>
  <c r="J62" i="1"/>
  <c r="V61" i="1"/>
  <c r="Q61" i="1"/>
  <c r="L61" i="1"/>
  <c r="V60" i="1"/>
  <c r="Q60" i="1"/>
  <c r="L60" i="1"/>
  <c r="V59" i="1"/>
  <c r="Q59" i="1"/>
  <c r="L59" i="1"/>
  <c r="P56" i="1"/>
  <c r="N56" i="1"/>
  <c r="F53" i="1"/>
  <c r="G53" i="1" s="1"/>
  <c r="D53" i="1"/>
  <c r="D54" i="1" s="1"/>
  <c r="C53" i="1"/>
  <c r="C54" i="1" s="1"/>
  <c r="C55" i="1" s="1"/>
  <c r="J46" i="1"/>
  <c r="I46" i="1"/>
  <c r="H46" i="1"/>
  <c r="F46" i="1"/>
  <c r="E46" i="1"/>
  <c r="D46" i="1"/>
  <c r="C46" i="1"/>
  <c r="J45" i="1"/>
  <c r="I45" i="1"/>
  <c r="H45" i="1"/>
  <c r="F45" i="1"/>
  <c r="E45" i="1"/>
  <c r="D45" i="1"/>
  <c r="C45" i="1"/>
  <c r="J44" i="1"/>
  <c r="I44" i="1"/>
  <c r="H44" i="1"/>
  <c r="F44" i="1"/>
  <c r="E44" i="1"/>
  <c r="D44" i="1"/>
  <c r="C44" i="1"/>
  <c r="J43" i="1"/>
  <c r="I43" i="1"/>
  <c r="H43" i="1"/>
  <c r="F43" i="1"/>
  <c r="E43" i="1"/>
  <c r="D43" i="1"/>
  <c r="C43" i="1"/>
  <c r="BU42" i="1"/>
  <c r="M40" i="1"/>
  <c r="L40" i="1"/>
  <c r="K40" i="1"/>
  <c r="G40" i="1"/>
  <c r="E40" i="1"/>
  <c r="D40" i="1"/>
  <c r="M39" i="1"/>
  <c r="L39" i="1"/>
  <c r="L43" i="1" s="1"/>
  <c r="K39" i="1"/>
  <c r="K43" i="1" s="1"/>
  <c r="G39" i="1"/>
  <c r="G43" i="1" s="1"/>
  <c r="M38" i="1"/>
  <c r="L38" i="1"/>
  <c r="K38" i="1"/>
  <c r="G38" i="1"/>
  <c r="M37" i="1"/>
  <c r="L37" i="1"/>
  <c r="K37" i="1"/>
  <c r="G37" i="1"/>
  <c r="M36" i="1"/>
  <c r="L36" i="1"/>
  <c r="K36" i="1"/>
  <c r="G36" i="1"/>
  <c r="M35" i="1"/>
  <c r="L35" i="1"/>
  <c r="K35" i="1"/>
  <c r="G35" i="1"/>
  <c r="BU34" i="1"/>
  <c r="AA34" i="1"/>
  <c r="M34" i="1"/>
  <c r="L34" i="1"/>
  <c r="L44" i="1" s="1"/>
  <c r="K34" i="1"/>
  <c r="K44" i="1" s="1"/>
  <c r="M44" i="1" s="1"/>
  <c r="G34" i="1"/>
  <c r="G44" i="1" s="1"/>
  <c r="BU33" i="1"/>
  <c r="M33" i="1"/>
  <c r="L33" i="1"/>
  <c r="K33" i="1"/>
  <c r="G33" i="1"/>
  <c r="BU32" i="1"/>
  <c r="W32" i="1"/>
  <c r="V32" i="1"/>
  <c r="M32" i="1"/>
  <c r="L32" i="1"/>
  <c r="K32" i="1"/>
  <c r="G32" i="1"/>
  <c r="BU31" i="1"/>
  <c r="Y31" i="1"/>
  <c r="X31" i="1"/>
  <c r="W31" i="1"/>
  <c r="V31" i="1"/>
  <c r="M31" i="1"/>
  <c r="L31" i="1"/>
  <c r="K31" i="1"/>
  <c r="G31" i="1"/>
  <c r="BU30" i="1"/>
  <c r="M30" i="1"/>
  <c r="L30" i="1"/>
  <c r="L45" i="1" s="1"/>
  <c r="K30" i="1"/>
  <c r="K45" i="1" s="1"/>
  <c r="G30" i="1"/>
  <c r="BU29" i="1"/>
  <c r="BU47" i="1" s="1"/>
  <c r="AI66" i="1" s="1"/>
  <c r="M29" i="1"/>
  <c r="L29" i="1"/>
  <c r="K29" i="1"/>
  <c r="G29" i="1"/>
  <c r="G45" i="1" s="1"/>
  <c r="W28" i="1"/>
  <c r="V28" i="1"/>
  <c r="M28" i="1"/>
  <c r="L28" i="1"/>
  <c r="K28" i="1"/>
  <c r="G28" i="1"/>
  <c r="W27" i="1"/>
  <c r="M27" i="1"/>
  <c r="L27" i="1"/>
  <c r="K27" i="1"/>
  <c r="G27" i="1"/>
  <c r="W26" i="1"/>
  <c r="V26" i="1"/>
  <c r="M26" i="1"/>
  <c r="L26" i="1"/>
  <c r="K26" i="1"/>
  <c r="G26" i="1"/>
  <c r="M25" i="1"/>
  <c r="L25" i="1"/>
  <c r="K25" i="1"/>
  <c r="G25" i="1"/>
  <c r="M24" i="1"/>
  <c r="L24" i="1"/>
  <c r="K24" i="1"/>
  <c r="G24" i="1"/>
  <c r="M23" i="1"/>
  <c r="L23" i="1"/>
  <c r="K23" i="1"/>
  <c r="G23" i="1"/>
  <c r="M22" i="1"/>
  <c r="L22" i="1"/>
  <c r="K22" i="1"/>
  <c r="G22" i="1"/>
  <c r="M21" i="1"/>
  <c r="L21" i="1"/>
  <c r="K21" i="1"/>
  <c r="G21" i="1"/>
  <c r="M20" i="1"/>
  <c r="L20" i="1"/>
  <c r="K20" i="1"/>
  <c r="G20" i="1"/>
  <c r="W19" i="1"/>
  <c r="V19" i="1"/>
  <c r="M19" i="1"/>
  <c r="L19" i="1"/>
  <c r="L46" i="1" s="1"/>
  <c r="K19" i="1"/>
  <c r="K46" i="1" s="1"/>
  <c r="M46" i="1" s="1"/>
  <c r="G19" i="1"/>
  <c r="G46" i="1" s="1"/>
  <c r="M18" i="1"/>
  <c r="L18" i="1"/>
  <c r="K18" i="1"/>
  <c r="G18" i="1"/>
  <c r="M17" i="1"/>
  <c r="L17" i="1"/>
  <c r="K17" i="1"/>
  <c r="G17" i="1"/>
  <c r="M16" i="1"/>
  <c r="L16" i="1"/>
  <c r="K16" i="1"/>
  <c r="G16" i="1"/>
  <c r="M15" i="1"/>
  <c r="L15" i="1"/>
  <c r="K15" i="1"/>
  <c r="G15" i="1"/>
  <c r="M14" i="1"/>
  <c r="L14" i="1"/>
  <c r="K14" i="1"/>
  <c r="G14" i="1"/>
  <c r="M13" i="1"/>
  <c r="L13" i="1"/>
  <c r="K13" i="1"/>
  <c r="G13" i="1"/>
  <c r="M12" i="1"/>
  <c r="L12" i="1"/>
  <c r="K12" i="1"/>
  <c r="G12" i="1"/>
  <c r="L11" i="1"/>
  <c r="K11" i="1"/>
  <c r="G11" i="1"/>
  <c r="D8" i="1"/>
  <c r="C8" i="1"/>
  <c r="B8" i="1"/>
  <c r="Q6" i="1"/>
  <c r="P6" i="1"/>
  <c r="O6" i="1"/>
  <c r="L6" i="1"/>
  <c r="K6" i="1"/>
  <c r="J6" i="1"/>
  <c r="Q5" i="1"/>
  <c r="P5" i="1"/>
  <c r="O5" i="1"/>
  <c r="N5" i="1"/>
  <c r="M5" i="1"/>
  <c r="L5" i="1"/>
  <c r="G8" i="1" s="1"/>
  <c r="K5" i="1"/>
  <c r="J5" i="1"/>
  <c r="F8" i="1" s="1"/>
  <c r="I5" i="1"/>
  <c r="H5" i="1"/>
  <c r="G5" i="1"/>
  <c r="D5" i="1"/>
  <c r="D4" i="1"/>
  <c r="G3" i="1"/>
  <c r="F3" i="1"/>
  <c r="I8" i="1" s="1"/>
  <c r="E3" i="1"/>
  <c r="E5" i="1" s="1"/>
  <c r="C3" i="1"/>
  <c r="J8" i="1" s="1"/>
  <c r="D134" i="3" l="1"/>
  <c r="D20" i="3"/>
  <c r="D28" i="3"/>
  <c r="D36" i="3"/>
  <c r="D44" i="3"/>
  <c r="D52" i="3"/>
  <c r="D60" i="3"/>
  <c r="D68" i="3"/>
  <c r="D76" i="3"/>
  <c r="D84" i="3"/>
  <c r="D92" i="3"/>
  <c r="D136" i="3"/>
  <c r="D15" i="3"/>
  <c r="D23" i="3"/>
  <c r="D31" i="3"/>
  <c r="D39" i="3"/>
  <c r="D47" i="3"/>
  <c r="D55" i="3"/>
  <c r="D63" i="3"/>
  <c r="D71" i="3"/>
  <c r="D79" i="3"/>
  <c r="D87" i="3"/>
  <c r="D95" i="3"/>
  <c r="D129" i="3"/>
  <c r="D137" i="3"/>
  <c r="D18" i="3"/>
  <c r="D26" i="3"/>
  <c r="D34" i="3"/>
  <c r="D42" i="3"/>
  <c r="D50" i="3"/>
  <c r="D58" i="3"/>
  <c r="D66" i="3"/>
  <c r="D74" i="3"/>
  <c r="D82" i="3"/>
  <c r="D90" i="3"/>
  <c r="D98" i="3"/>
  <c r="D130" i="3"/>
  <c r="D138" i="3"/>
  <c r="D21" i="3"/>
  <c r="D29" i="3"/>
  <c r="D37" i="3"/>
  <c r="D45" i="3"/>
  <c r="D53" i="3"/>
  <c r="D61" i="3"/>
  <c r="D69" i="3"/>
  <c r="D77" i="3"/>
  <c r="D85" i="3"/>
  <c r="D93" i="3"/>
  <c r="D131" i="3"/>
  <c r="D139" i="3"/>
  <c r="D16" i="3"/>
  <c r="D24" i="3"/>
  <c r="D32" i="3"/>
  <c r="D40" i="3"/>
  <c r="D48" i="3"/>
  <c r="D56" i="3"/>
  <c r="D64" i="3"/>
  <c r="D72" i="3"/>
  <c r="D80" i="3"/>
  <c r="D88" i="3"/>
  <c r="D96" i="3"/>
  <c r="D132" i="3"/>
  <c r="K8" i="1"/>
  <c r="E54" i="1"/>
  <c r="D55" i="1"/>
  <c r="M45" i="1"/>
  <c r="M43" i="1"/>
  <c r="E53" i="1"/>
  <c r="E49" i="1" s="1"/>
  <c r="Q56" i="1"/>
  <c r="N8" i="1"/>
  <c r="R56" i="1"/>
  <c r="S54" i="1" s="1"/>
  <c r="L8" i="1" s="1"/>
  <c r="C5" i="1"/>
  <c r="H8" i="1"/>
  <c r="F5" i="1"/>
  <c r="F54" i="1" l="1"/>
  <c r="E55" i="1"/>
  <c r="F55" i="1" l="1"/>
  <c r="G55" i="1" s="1"/>
  <c r="G54" i="1"/>
</calcChain>
</file>

<file path=xl/sharedStrings.xml><?xml version="1.0" encoding="utf-8"?>
<sst xmlns="http://schemas.openxmlformats.org/spreadsheetml/2006/main" count="1324" uniqueCount="450">
  <si>
    <t>q1</t>
  </si>
  <si>
    <t>Security Code</t>
  </si>
  <si>
    <t>Security Name</t>
  </si>
  <si>
    <t>Ex Date</t>
  </si>
  <si>
    <t>Purpose</t>
  </si>
  <si>
    <t>Record Date</t>
  </si>
  <si>
    <t>BC Start Date</t>
  </si>
  <si>
    <t>BC End Date</t>
  </si>
  <si>
    <t>ND Start Date</t>
  </si>
  <si>
    <t>ND End Date</t>
  </si>
  <si>
    <t>Actual Payment Date</t>
  </si>
  <si>
    <t>COMPANY</t>
  </si>
  <si>
    <t>PRICE</t>
  </si>
  <si>
    <t>MARKETCAP IN CR</t>
  </si>
  <si>
    <t>SALES</t>
  </si>
  <si>
    <t>PROFIT</t>
  </si>
  <si>
    <t>T_EPS</t>
  </si>
  <si>
    <t>EQUITY</t>
  </si>
  <si>
    <t>RESERVE</t>
  </si>
  <si>
    <t>DEPOSITS</t>
  </si>
  <si>
    <t>BORROWING</t>
  </si>
  <si>
    <t>ADVANCES</t>
  </si>
  <si>
    <t>ASSETS</t>
  </si>
  <si>
    <t>FV</t>
  </si>
  <si>
    <t>BRANCHES</t>
  </si>
  <si>
    <t>EMPOYEES</t>
  </si>
  <si>
    <t>CUSTOMER</t>
  </si>
  <si>
    <t>HDFCBANK</t>
  </si>
  <si>
    <t>PREVIOUS YEAR_FY24</t>
  </si>
  <si>
    <t>GROWTH</t>
  </si>
  <si>
    <t>SALES GR</t>
  </si>
  <si>
    <t>P-MARGIN</t>
  </si>
  <si>
    <t>GNPA%</t>
  </si>
  <si>
    <t>CAR</t>
  </si>
  <si>
    <t>DEPOSIT GR</t>
  </si>
  <si>
    <t>ADVANCES%</t>
  </si>
  <si>
    <t>ROE</t>
  </si>
  <si>
    <t>ROA</t>
  </si>
  <si>
    <t>F_PE</t>
  </si>
  <si>
    <t>YIELD</t>
  </si>
  <si>
    <t>PEG</t>
  </si>
  <si>
    <t>BOOKVALUE</t>
  </si>
  <si>
    <t>PBV</t>
  </si>
  <si>
    <t>Year</t>
  </si>
  <si>
    <t>Revenue</t>
  </si>
  <si>
    <t>Net Profit</t>
  </si>
  <si>
    <t>EPS</t>
  </si>
  <si>
    <t>NPM</t>
  </si>
  <si>
    <t>High Price</t>
  </si>
  <si>
    <t>Low Price</t>
  </si>
  <si>
    <t>High P/E</t>
  </si>
  <si>
    <t>Low P/E</t>
  </si>
  <si>
    <t>Qgrowth</t>
  </si>
  <si>
    <t>2019-20</t>
  </si>
  <si>
    <t>2018-19</t>
  </si>
  <si>
    <t>(in Million)</t>
  </si>
  <si>
    <t>Period Ending</t>
  </si>
  <si>
    <t>Date Begin</t>
  </si>
  <si>
    <t>Open Price</t>
  </si>
  <si>
    <t>Close Price</t>
  </si>
  <si>
    <t>No.of Shares</t>
  </si>
  <si>
    <t>No. of Trades</t>
  </si>
  <si>
    <t>Total Turnover (Rs.)</t>
  </si>
  <si>
    <t>Deliverable Quantity</t>
  </si>
  <si>
    <t>% Deli. Qty to Traded Qty</t>
  </si>
  <si>
    <t>Spread High-Low</t>
  </si>
  <si>
    <t>Spread Close-Open</t>
  </si>
  <si>
    <t>DematFlagExist</t>
  </si>
  <si>
    <t>Dividend</t>
  </si>
  <si>
    <t>-</t>
  </si>
  <si>
    <t>Rs.</t>
  </si>
  <si>
    <t>fy_1996</t>
  </si>
  <si>
    <t>fy_1997</t>
  </si>
  <si>
    <t>fy_1998</t>
  </si>
  <si>
    <t>fy_1999</t>
  </si>
  <si>
    <t>fy_2000</t>
  </si>
  <si>
    <t>fy_2001</t>
  </si>
  <si>
    <t>Income Statement</t>
  </si>
  <si>
    <t>No. of Months</t>
  </si>
  <si>
    <t>Date End</t>
  </si>
  <si>
    <t>@</t>
  </si>
  <si>
    <t>fy_2002</t>
  </si>
  <si>
    <t>6,93,059.60</t>
  </si>
  <si>
    <t>6,02,214.50</t>
  </si>
  <si>
    <t>4,84,699.10</t>
  </si>
  <si>
    <t>4,11,355.40</t>
  </si>
  <si>
    <t>Interest Earned / Operating Income</t>
  </si>
  <si>
    <t>3,50,648.70</t>
  </si>
  <si>
    <t>2,72,863.50</t>
  </si>
  <si>
    <t>1,99,282.10</t>
  </si>
  <si>
    <t>1,61,729.10</t>
  </si>
  <si>
    <t>Description</t>
  </si>
  <si>
    <t>Amount (Rs. million)</t>
  </si>
  <si>
    <t>fy_2003</t>
  </si>
  <si>
    <t>Other Income</t>
  </si>
  <si>
    <t>1,52,203.10</t>
  </si>
  <si>
    <t>1,22,964.90</t>
  </si>
  <si>
    <t>1,07,517.20</t>
  </si>
  <si>
    <t>Interest on Advance</t>
  </si>
  <si>
    <t>2,68,223.90</t>
  </si>
  <si>
    <t>2,05,366.00</t>
  </si>
  <si>
    <t>1,50,850.10</t>
  </si>
  <si>
    <t>1,20,982.80</t>
  </si>
  <si>
    <t>Interest Earned/Net Income from sales/services</t>
  </si>
  <si>
    <t>1,63,140.20</t>
  </si>
  <si>
    <t>1,01,229.60</t>
  </si>
  <si>
    <t xml:space="preserve">Interest Earned </t>
  </si>
  <si>
    <t>fy_2004</t>
  </si>
  <si>
    <t>Total Income</t>
  </si>
  <si>
    <t>816024</t>
  </si>
  <si>
    <t>7,09,731.70</t>
  </si>
  <si>
    <t>5,74,662.50</t>
  </si>
  <si>
    <t>4,90,551.80</t>
  </si>
  <si>
    <t>Income on Investment</t>
  </si>
  <si>
    <t>Interest / discount on Advances / bills</t>
  </si>
  <si>
    <t>1,21,124.90</t>
  </si>
  <si>
    <t>Operating Income</t>
  </si>
  <si>
    <t>fy_2005</t>
  </si>
  <si>
    <t>Expenditure</t>
  </si>
  <si>
    <t>--</t>
  </si>
  <si>
    <t>-1,69,796.90</t>
  </si>
  <si>
    <t>-1,39,875.50</t>
  </si>
  <si>
    <t>-1,20,421.90</t>
  </si>
  <si>
    <t>Interest on Balances</t>
  </si>
  <si>
    <t>Income on Investments</t>
  </si>
  <si>
    <t>fy_2006</t>
  </si>
  <si>
    <t>Interest</t>
  </si>
  <si>
    <t>-3,26,299.30</t>
  </si>
  <si>
    <t>-2,60,742.30</t>
  </si>
  <si>
    <t>-2,26,529.00</t>
  </si>
  <si>
    <t>Others Interests</t>
  </si>
  <si>
    <t>Interest on Balances with RBI &amp; other inter bank funds</t>
  </si>
  <si>
    <t>fy_2007</t>
  </si>
  <si>
    <t>PBDT</t>
  </si>
  <si>
    <t>3,26,248.10</t>
  </si>
  <si>
    <t>2,57,323.90</t>
  </si>
  <si>
    <t>2,13,635.50</t>
  </si>
  <si>
    <t>1,74,044.70</t>
  </si>
  <si>
    <t>1,43,600.90</t>
  </si>
  <si>
    <t>Others</t>
  </si>
  <si>
    <t>fy_2008</t>
  </si>
  <si>
    <t>Depreciation</t>
  </si>
  <si>
    <t>3,25,300.40</t>
  </si>
  <si>
    <t>2,42,633.60</t>
  </si>
  <si>
    <t>fy_2009</t>
  </si>
  <si>
    <t>PBT</t>
  </si>
  <si>
    <t>Interest Expended</t>
  </si>
  <si>
    <t>-1,92,537.50</t>
  </si>
  <si>
    <t>-1,49,895.80</t>
  </si>
  <si>
    <t>1,97,505.40</t>
  </si>
  <si>
    <t>1,24,955.30</t>
  </si>
  <si>
    <t>fy_2010</t>
  </si>
  <si>
    <t>Tax</t>
  </si>
  <si>
    <t>-92105.7</t>
  </si>
  <si>
    <t>Operating Expenses</t>
  </si>
  <si>
    <t>-1,12,361.20</t>
  </si>
  <si>
    <t>split</t>
  </si>
  <si>
    <t>fy_2011</t>
  </si>
  <si>
    <t>145496</t>
  </si>
  <si>
    <t>1,22,962.30</t>
  </si>
  <si>
    <t>1,02,159.20</t>
  </si>
  <si>
    <t>Payment/Provisions for Employees</t>
  </si>
  <si>
    <t>Interest Expanded</t>
  </si>
  <si>
    <t>fy_2012 (split10*2)</t>
  </si>
  <si>
    <t>Equity</t>
  </si>
  <si>
    <t>Total Expenditure for Banks</t>
  </si>
  <si>
    <t>-3,04,898.70</t>
  </si>
  <si>
    <t>-2,35,796.40</t>
  </si>
  <si>
    <t>-1,65,380.00</t>
  </si>
  <si>
    <t>-1,35,508.00</t>
  </si>
  <si>
    <t>Employee Cost</t>
  </si>
  <si>
    <t>fy_2013</t>
  </si>
  <si>
    <t>Profit before Tax</t>
  </si>
  <si>
    <t>1,14,276.20</t>
  </si>
  <si>
    <t>Other operating expenses</t>
  </si>
  <si>
    <t>fy_2014</t>
  </si>
  <si>
    <t>CEPS</t>
  </si>
  <si>
    <t>67.38</t>
  </si>
  <si>
    <t>-1,45,526.40</t>
  </si>
  <si>
    <t>Other Operating Expenses</t>
  </si>
  <si>
    <t>fy_2015</t>
  </si>
  <si>
    <t>OPM %</t>
  </si>
  <si>
    <t>Provisions and Contingencies</t>
  </si>
  <si>
    <t>Operating Profit Before Provisions and Contingencies</t>
  </si>
  <si>
    <t>Profit (+)/ Loss (-) from Ordinary Activities before Tax</t>
  </si>
  <si>
    <t>fy_2016</t>
  </si>
  <si>
    <t>NPM %</t>
  </si>
  <si>
    <t>Provisions (other than tax) and Contingencies</t>
  </si>
  <si>
    <t>Operating Profit</t>
  </si>
  <si>
    <t>fy_2017</t>
  </si>
  <si>
    <t>NPA</t>
  </si>
  <si>
    <t>Detailed</t>
  </si>
  <si>
    <t>Equity Capital</t>
  </si>
  <si>
    <t>Exceptional Item</t>
  </si>
  <si>
    <t>fy_2018</t>
  </si>
  <si>
    <t>dividend</t>
  </si>
  <si>
    <t>Consolidated</t>
  </si>
  <si>
    <t>Reserves</t>
  </si>
  <si>
    <t>3,57,382.60</t>
  </si>
  <si>
    <t>2,94,550.40</t>
  </si>
  <si>
    <t>2,49,111.30</t>
  </si>
  <si>
    <t>2,10,618.50</t>
  </si>
  <si>
    <t>Net Profit (+)/ Loss (-) from Ordinary Activities after Tax</t>
  </si>
  <si>
    <t>fy_2019</t>
  </si>
  <si>
    <t>dividend %</t>
  </si>
  <si>
    <t>Segment</t>
  </si>
  <si>
    <t>Capital Adequacy Ratio in Percent</t>
  </si>
  <si>
    <t>Extraordinary Items</t>
  </si>
  <si>
    <t>fy_2020 (split2*1)</t>
  </si>
  <si>
    <t>fy_2021</t>
  </si>
  <si>
    <t>fy_2022</t>
  </si>
  <si>
    <t>fy_2023</t>
  </si>
  <si>
    <t>fy_2024_Merger</t>
  </si>
  <si>
    <t>TRAIL_FY25</t>
  </si>
  <si>
    <t>FAIRPE</t>
  </si>
  <si>
    <t>Basic EPS after Extraordinary items</t>
  </si>
  <si>
    <t>Profit after Tax</t>
  </si>
  <si>
    <t>LAST YEAR</t>
  </si>
  <si>
    <t>5 Year</t>
  </si>
  <si>
    <t>Diluted EPS after Extraordinary items</t>
  </si>
  <si>
    <t>Minority Interest</t>
  </si>
  <si>
    <t>Growth</t>
  </si>
  <si>
    <t>10 Year</t>
  </si>
  <si>
    <t>Nos. of Shares - Public</t>
  </si>
  <si>
    <t>1,42,97,66,866.00</t>
  </si>
  <si>
    <t>1,39,78,42,379.00</t>
  </si>
  <si>
    <t>27,54,40,073.00</t>
  </si>
  <si>
    <t>34,91,00,052.00</t>
  </si>
  <si>
    <t>Share of Profit &amp; Loss of Asso</t>
  </si>
  <si>
    <t>20 Year</t>
  </si>
  <si>
    <t>Percent of Shares-Public</t>
  </si>
  <si>
    <t>Net Profit after Mino Inter &amp; Share of P &amp; L</t>
  </si>
  <si>
    <t>Estimates</t>
  </si>
  <si>
    <t>MARGIN</t>
  </si>
  <si>
    <t>YEAR</t>
  </si>
  <si>
    <t>9M_FY_24</t>
  </si>
  <si>
    <t>FY_24</t>
  </si>
  <si>
    <t>Q1_FY_25</t>
  </si>
  <si>
    <t>H1_FY_25</t>
  </si>
  <si>
    <t>EST_FY25</t>
  </si>
  <si>
    <t>Net Profit Margin</t>
  </si>
  <si>
    <t>Any Other</t>
  </si>
  <si>
    <t>FY_25</t>
  </si>
  <si>
    <t>LongTerm</t>
  </si>
  <si>
    <t>Cost of Investment In Sub</t>
  </si>
  <si>
    <t>Nos. of Shares - Non Promoters</t>
  </si>
  <si>
    <t>25,05,28,608.00</t>
  </si>
  <si>
    <t>24,42,81,408.00</t>
  </si>
  <si>
    <t>24,10,14,308.00</t>
  </si>
  <si>
    <t>21,59,30,713.00</t>
  </si>
  <si>
    <t>21,31,85,713.00</t>
  </si>
  <si>
    <t>21,25,14,613.00</t>
  </si>
  <si>
    <t>FAIRVALUE</t>
  </si>
  <si>
    <t>EST_2025</t>
  </si>
  <si>
    <t>EPS_24</t>
  </si>
  <si>
    <t>T_EPS_25</t>
  </si>
  <si>
    <t>EST_FY30</t>
  </si>
  <si>
    <t>EST_FY35</t>
  </si>
  <si>
    <t>Current Trend</t>
  </si>
  <si>
    <t>Q3_2024</t>
  </si>
  <si>
    <t>Q4_2024</t>
  </si>
  <si>
    <t>Q1_2025</t>
  </si>
  <si>
    <t>Q2_2025</t>
  </si>
  <si>
    <t>PE_24</t>
  </si>
  <si>
    <t>PE_25</t>
  </si>
  <si>
    <t>RESULTS</t>
  </si>
  <si>
    <t>H1_FY_24</t>
  </si>
  <si>
    <t>Q2_FY_25</t>
  </si>
  <si>
    <t>Q4_FY_24</t>
  </si>
  <si>
    <t>Q1_FY_24</t>
  </si>
  <si>
    <t>COST</t>
  </si>
  <si>
    <t>PROVISONS</t>
  </si>
  <si>
    <t>TOTAL COST</t>
  </si>
  <si>
    <t>@ Shares traded in Physical form</t>
  </si>
  <si>
    <t>Profit</t>
  </si>
  <si>
    <t>GNPA</t>
  </si>
  <si>
    <t>Margin</t>
  </si>
  <si>
    <t>SHARE</t>
  </si>
  <si>
    <t>SEGMENT</t>
  </si>
  <si>
    <t>STAKE</t>
  </si>
  <si>
    <t>Investment</t>
  </si>
  <si>
    <t>BookValue</t>
  </si>
  <si>
    <t>Sales Gr</t>
  </si>
  <si>
    <t>Pr Gr</t>
  </si>
  <si>
    <t>INTEREST</t>
  </si>
  <si>
    <t>HDBFSL</t>
  </si>
  <si>
    <t>EMPLOYEE</t>
  </si>
  <si>
    <t>HDFC Life</t>
  </si>
  <si>
    <t>CLAIMS</t>
  </si>
  <si>
    <t>HDFC ERGO</t>
  </si>
  <si>
    <t>OTHERCOST</t>
  </si>
  <si>
    <t>HDFC AMC</t>
  </si>
  <si>
    <t>HSL</t>
  </si>
  <si>
    <t>TOTAL</t>
  </si>
  <si>
    <t>SHP</t>
  </si>
  <si>
    <t>FY_2001</t>
  </si>
  <si>
    <t>FY_2022</t>
  </si>
  <si>
    <t>FY_23_PRE</t>
  </si>
  <si>
    <t>FY_24_POST</t>
  </si>
  <si>
    <t>Promoter</t>
  </si>
  <si>
    <t>MutualFunds &amp; INSURANCE</t>
  </si>
  <si>
    <t>FPI</t>
  </si>
  <si>
    <t>Banks, FI, Corporates</t>
  </si>
  <si>
    <t>Retail</t>
  </si>
  <si>
    <t>ADR</t>
  </si>
  <si>
    <t>www.profitfromit.in</t>
  </si>
  <si>
    <t>FY_2018</t>
  </si>
  <si>
    <t>FY_2023</t>
  </si>
  <si>
    <t>BANKS_FY18</t>
  </si>
  <si>
    <t>ALL SCHEDULED BANKS</t>
  </si>
  <si>
    <t xml:space="preserve"> Advances</t>
  </si>
  <si>
    <t>BANKS_FY23</t>
  </si>
  <si>
    <t>INCOME</t>
  </si>
  <si>
    <t>MARGIN%</t>
  </si>
  <si>
    <t>NPA%_18</t>
  </si>
  <si>
    <t>NPA%_20</t>
  </si>
  <si>
    <t>NPA%_23</t>
  </si>
  <si>
    <t>Credit - Deposit Ratio</t>
  </si>
  <si>
    <t>Return on assets</t>
  </si>
  <si>
    <t>Return on equity</t>
  </si>
  <si>
    <t>MARKETCAP</t>
  </si>
  <si>
    <t>PUBLIC SECTOR BANKS</t>
  </si>
  <si>
    <t>PRIVATE SECTOR BANKS</t>
  </si>
  <si>
    <t>FOREIGN BANKS</t>
  </si>
  <si>
    <t>SMALL FINANCE BANKS</t>
  </si>
  <si>
    <t>ALL SCHEDULED COMMERCIAL BANKS</t>
  </si>
  <si>
    <t>FY_2020</t>
  </si>
  <si>
    <t>BANKS</t>
  </si>
  <si>
    <t>STATE BANK OF INDIA</t>
  </si>
  <si>
    <t>BANK OF BARODA</t>
  </si>
  <si>
    <t>PUNJAB NATIONAL BANK</t>
  </si>
  <si>
    <t>CANARA BANK</t>
  </si>
  <si>
    <t>UNION BANK OF INDIA</t>
  </si>
  <si>
    <t>BANK OF INDIA</t>
  </si>
  <si>
    <t>INDIAN BANK</t>
  </si>
  <si>
    <t>CENTRAL BANK OF INDIA</t>
  </si>
  <si>
    <t>INDIAN OVERSEAS BANK</t>
  </si>
  <si>
    <t>BANK OF MAHARASHTRA</t>
  </si>
  <si>
    <t>UCO BANK</t>
  </si>
  <si>
    <t>PUNJAB AND SIND BANK</t>
  </si>
  <si>
    <t>ALLAHABAD BANK</t>
  </si>
  <si>
    <t>ANDHRA BANK</t>
  </si>
  <si>
    <t>CORPORATION BANK</t>
  </si>
  <si>
    <t>DENA BANK</t>
  </si>
  <si>
    <t>IDBI BANK LIMITED</t>
  </si>
  <si>
    <t>ORIENTAL BANK OF COMMERCE</t>
  </si>
  <si>
    <t>SYNDICATE BANK</t>
  </si>
  <si>
    <t>UNITED BANK OF INDIA</t>
  </si>
  <si>
    <t>VIJAYA BANK</t>
  </si>
  <si>
    <t>HDFC BANK LTD.</t>
  </si>
  <si>
    <t>ICICI BANK LIMITED</t>
  </si>
  <si>
    <t>AXIS BANK LIMITED</t>
  </si>
  <si>
    <t>KOTAK MAHINDRA BANK LTD.</t>
  </si>
  <si>
    <t>INDUSIND BANK LTD</t>
  </si>
  <si>
    <t>YES BANK LTD.</t>
  </si>
  <si>
    <t>FEDERAL BANK LTD</t>
  </si>
  <si>
    <t>IDFC BANK LIMITED</t>
  </si>
  <si>
    <t>BANDHAN BANK LIMITED</t>
  </si>
  <si>
    <t>JAMMU &amp; KASHMIR BANK LTD</t>
  </si>
  <si>
    <t>RBL BANK LIMITED</t>
  </si>
  <si>
    <t>SOUTH INDIAN BANK LTD</t>
  </si>
  <si>
    <t>KARUR VYSYA BANK LTD</t>
  </si>
  <si>
    <t>KARNATAKA BANK LTD</t>
  </si>
  <si>
    <t>CITY UNION BANK LIMITED</t>
  </si>
  <si>
    <t>TAMILNAD MERCANTILE BANK LTD</t>
  </si>
  <si>
    <t>DCB BANK LIMITED</t>
  </si>
  <si>
    <t>CATHOLIC SYRIAN BANK LTD</t>
  </si>
  <si>
    <t xml:space="preserve">DHANLAXMI BANK </t>
  </si>
  <si>
    <t>NAINITAL BANK LTD</t>
  </si>
  <si>
    <t>LAKSHMI VILAS BANK LTD</t>
  </si>
  <si>
    <t>FIRSTRAND BANK LTD</t>
  </si>
  <si>
    <t>JSC VTB BANK</t>
  </si>
  <si>
    <t>MASHREQ BANK PSC</t>
  </si>
  <si>
    <t>PT BANK MAYBANK INDONESIA TBK</t>
  </si>
  <si>
    <t>UNITED OVERSEAS BANK LTD</t>
  </si>
  <si>
    <t>SUMITOMO MITSUI BANKING CORPORATION</t>
  </si>
  <si>
    <t>DEUTSCHE BANK AG</t>
  </si>
  <si>
    <t>CITIBANK N.A</t>
  </si>
  <si>
    <t>DBS BANK INDIA LTD.</t>
  </si>
  <si>
    <t>AUSTRALIA AND NEW ZEALAND BANKING GROUP LIMITED</t>
  </si>
  <si>
    <t>NATIONAL AUSTRALIA BANK</t>
  </si>
  <si>
    <t>JPMORGAN CHASE BANK NATIONAL ASSOCIATION</t>
  </si>
  <si>
    <t>THE ROYAL BANK OF SCOTLAND N.V.</t>
  </si>
  <si>
    <t>MUFG BANK LTD</t>
  </si>
  <si>
    <t>BNP PARIBAS</t>
  </si>
  <si>
    <t>BARCLAYS BANK PLC</t>
  </si>
  <si>
    <t>SOCIETE GENERALE</t>
  </si>
  <si>
    <t>CREDIT AGRICOLE CORPORATE AND INVESTMENT BANK</t>
  </si>
  <si>
    <t>SHINHAN BANK</t>
  </si>
  <si>
    <t>ABU DHABI COMMERCIAL BANK PJSC</t>
  </si>
  <si>
    <t>EMIRATES NBD BANK (P.J.S.C.)</t>
  </si>
  <si>
    <t>AMERICAN EXPRESS BANKING CORP.</t>
  </si>
  <si>
    <t>KEB HANA BANK</t>
  </si>
  <si>
    <t>WOORI BANK</t>
  </si>
  <si>
    <t>CTBC BANK CO., LTD.</t>
  </si>
  <si>
    <t>BANK OF AMERICA , NATIONAL ASSOCIATION</t>
  </si>
  <si>
    <t>SONALI BANK</t>
  </si>
  <si>
    <t>FIRST ABU DHABI BANK PJSC</t>
  </si>
  <si>
    <t>KRUNG THAI BANK PUBLIC COMPANY LIMITED</t>
  </si>
  <si>
    <t>MIZUHO BANK LTD</t>
  </si>
  <si>
    <t>INDUSTRIAL AND COMMERCIAL BANK OF CHINA</t>
  </si>
  <si>
    <t>CREDIT SUISSE AG</t>
  </si>
  <si>
    <t>SBERBANK</t>
  </si>
  <si>
    <t>DOHA BANK Q.P.S.C</t>
  </si>
  <si>
    <t>WESTPAC BANKING CORPORATION</t>
  </si>
  <si>
    <t>INDUSTRIAL BANK OF KOREA</t>
  </si>
  <si>
    <t>BANK OF BAHRAIN &amp; KUWAIT B.S.C.</t>
  </si>
  <si>
    <t>COOPERATIEVE RABOBANK U.A.</t>
  </si>
  <si>
    <t>BANK OF NOVA SCOTIA</t>
  </si>
  <si>
    <t>QATAR NATIONAL BANK (Q.P.S.C.)</t>
  </si>
  <si>
    <t>BANK OF CEYLON</t>
  </si>
  <si>
    <t>AB BANK LIMITED</t>
  </si>
  <si>
    <t>STANDARD CHARTERED BANK</t>
  </si>
  <si>
    <t>SBM BANK (INDIA) LTD.</t>
  </si>
  <si>
    <t>HONGKONG AND SHANGHAI BANKING CORPN.LTD.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</si>
  <si>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</si>
  <si>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</si>
  <si>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</si>
  <si>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</si>
  <si>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</si>
  <si>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</si>
  <si>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</si>
  <si>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SHIVALIK SMALL FINANCE BANK LIMITED</t>
  </si>
  <si>
    <t>SURYODAY SMALL FINANCE BANK LIMITED</t>
  </si>
  <si>
    <t>UJJIVAN SMALL FINANCE BANK LIMITED</t>
  </si>
  <si>
    <t>Unity Small Finance Bank Limited</t>
  </si>
  <si>
    <t>UTKARSH SMALL FINANCE BANK LIMITED</t>
  </si>
  <si>
    <t>SCHEDULED COMMERCIAL BANKS IN INDIA</t>
  </si>
  <si>
    <t>SCHEDULED BANKS</t>
  </si>
  <si>
    <t>Advances</t>
  </si>
  <si>
    <t>M SHARE</t>
  </si>
  <si>
    <t xml:space="preserve"> Total Assets</t>
  </si>
  <si>
    <t>MEDIAN of GNPA%</t>
  </si>
  <si>
    <t>MSHARE</t>
  </si>
  <si>
    <t>PAYMENTS BANKS</t>
  </si>
  <si>
    <t>Grand Total</t>
  </si>
  <si>
    <t>BANKS IN INDIA</t>
  </si>
  <si>
    <t>Advances_fy23</t>
  </si>
  <si>
    <t>Total Assets</t>
  </si>
  <si>
    <t>CSB BANK LIMITED</t>
  </si>
  <si>
    <t>IDFC FIRST BANK LIMITED</t>
  </si>
  <si>
    <t>THE DHANALAKSHMI BANK LTD</t>
  </si>
  <si>
    <t>PAYTM PAYMENTS BANK LIMITED</t>
  </si>
  <si>
    <t>FINO PAYMENTS BANK LIMITED</t>
  </si>
  <si>
    <t>NATWEST MARKETS PLC</t>
  </si>
  <si>
    <t>INDIA POST PAYMENTS BANK LIMITED</t>
  </si>
  <si>
    <t>AIRTEL PAYMENTS BANK LIMITED</t>
  </si>
  <si>
    <t>BANK OF CHINA LIMITED</t>
  </si>
  <si>
    <t>KOOKMIN BANK</t>
  </si>
  <si>
    <t>Other_74 (PSU_PVT_SFB_INTER_BANKS)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</si>
</sst>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0.0%"/>
    <numFmt numFmtId="165" formatCode="#,##0.0"/>
    <numFmt numFmtId="166" formatCode="_ * #,##0_ ;_ * \-#,##0_ ;_ * &quot;-&quot;??_ ;_ @_ "/>
    <numFmt numFmtId="167" formatCode="_ * #,##0.0_ ;_ * \-#,##0.0_ ;_ * &quot;-&quot;??_ ;_ @_ "/>
    <numFmt numFmtId="168" formatCode="0.0"/>
    <numFmt numFmtId="169" formatCode="_-* #,##0_-;\-* #,##0_-;_-* &quot;-&quot;??_-;_-@"/>
    <numFmt numFmtId="170" formatCode="#,#0#;\-#,#0#"/>
    <numFmt numFmtId="171" formatCode="#,#0#;\-#,#0#;0"/>
    <numFmt numFmtId="172" formatCode="#,#0#.00;\-#,#0#.00"/>
  </numFmts>
  <fonts count="39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9"/>
      <color rgb="FFFFFFFF"/>
      <name val="Arial"/>
    </font>
    <font>
      <b/>
      <sz val="11"/>
      <color theme="0"/>
      <name val="Calibri"/>
    </font>
    <font>
      <b/>
      <sz val="11"/>
      <color rgb="FFFFFFFF"/>
      <name val="Calibri"/>
    </font>
    <font>
      <sz val="11"/>
      <color theme="1"/>
      <name val="Arial"/>
    </font>
    <font>
      <b/>
      <i/>
      <sz val="11"/>
      <color theme="1"/>
      <name val="Calibri"/>
    </font>
    <font>
      <i/>
      <sz val="11"/>
      <color rgb="FF7F7F7F"/>
      <name val="Calibri"/>
    </font>
    <font>
      <u/>
      <sz val="11"/>
      <color theme="10"/>
      <name val="Calibri"/>
    </font>
    <font>
      <sz val="9"/>
      <color rgb="FF000000"/>
      <name val="Arial"/>
    </font>
    <font>
      <sz val="11"/>
      <color rgb="FF000000"/>
      <name val="Calibri"/>
    </font>
    <font>
      <sz val="11"/>
      <color theme="1"/>
      <name val="&quot;Times New Roman&quot;"/>
    </font>
    <font>
      <sz val="11"/>
      <color rgb="FF000000"/>
      <name val="&quot;Times New Roman&quot;"/>
    </font>
    <font>
      <sz val="11"/>
      <color theme="10"/>
      <name val="Calibri"/>
    </font>
    <font>
      <sz val="10"/>
      <color rgb="FF000000"/>
      <name val="Arial"/>
    </font>
    <font>
      <sz val="10"/>
      <color rgb="FF000000"/>
      <name val="Myfirstfont"/>
    </font>
    <font>
      <sz val="10"/>
      <color theme="1"/>
      <name val="Myfirstfont"/>
    </font>
    <font>
      <b/>
      <sz val="11"/>
      <color rgb="FF3F3F3F"/>
      <name val="Calibri"/>
    </font>
    <font>
      <sz val="11"/>
      <color rgb="FF000000"/>
      <name val="Arial"/>
    </font>
    <font>
      <b/>
      <sz val="11"/>
      <color theme="0"/>
      <name val="Arial"/>
    </font>
    <font>
      <b/>
      <sz val="11"/>
      <color rgb="FFFFFFFF"/>
      <name val="Arial"/>
    </font>
    <font>
      <i/>
      <sz val="11"/>
      <color theme="1"/>
      <name val="Calibri"/>
    </font>
    <font>
      <b/>
      <sz val="14"/>
      <color rgb="FFFFFFFF"/>
      <name val="Arial"/>
    </font>
    <font>
      <b/>
      <sz val="22"/>
      <color theme="1"/>
      <name val="Calibri"/>
      <scheme val="minor"/>
    </font>
    <font>
      <sz val="11"/>
      <name val="Arial"/>
    </font>
    <font>
      <b/>
      <i/>
      <u/>
      <sz val="11"/>
      <color theme="1"/>
      <name val="Arial"/>
    </font>
    <font>
      <b/>
      <i/>
      <u/>
      <sz val="11"/>
      <color rgb="FF000000"/>
      <name val="Arial"/>
    </font>
    <font>
      <b/>
      <i/>
      <u/>
      <sz val="11"/>
      <color theme="1"/>
      <name val="Calibri"/>
      <scheme val="minor"/>
    </font>
    <font>
      <b/>
      <i/>
      <u/>
      <sz val="11"/>
      <color theme="1"/>
      <name val="Calibri"/>
    </font>
    <font>
      <b/>
      <u/>
      <sz val="18"/>
      <color rgb="FFFFFFFF"/>
      <name val="Calibri"/>
    </font>
    <font>
      <b/>
      <sz val="9"/>
      <color rgb="FF333333"/>
      <name val="Arial"/>
    </font>
    <font>
      <sz val="9"/>
      <color rgb="FF333333"/>
      <name val="Arial"/>
    </font>
    <font>
      <i/>
      <u/>
      <sz val="10"/>
      <color rgb="FF000000"/>
      <name val="Arial"/>
    </font>
    <font>
      <i/>
      <u/>
      <sz val="9"/>
      <color rgb="FF333333"/>
      <name val="Arial"/>
    </font>
    <font>
      <b/>
      <sz val="9"/>
      <color rgb="FF000000"/>
      <name val="Arial"/>
    </font>
    <font>
      <u/>
      <sz val="36"/>
      <color theme="10"/>
      <name val="Arial"/>
    </font>
    <font>
      <sz val="11"/>
      <color rgb="FFFFFFFF"/>
      <name val="Calibri"/>
      <scheme val="minor"/>
    </font>
    <font>
      <b/>
      <i/>
      <sz val="11"/>
      <color theme="1"/>
      <name val="Calibri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rgb="FF57BB8A"/>
        <bgColor rgb="FF57BB8A"/>
      </patternFill>
    </fill>
    <fill>
      <patternFill patternType="solid">
        <fgColor rgb="FF5B9BD5"/>
        <bgColor rgb="FF5B9BD5"/>
      </patternFill>
    </fill>
    <fill>
      <patternFill patternType="solid">
        <fgColor rgb="FF63C093"/>
        <bgColor rgb="FF63C093"/>
      </patternFill>
    </fill>
    <fill>
      <patternFill patternType="solid">
        <fgColor rgb="FFFEFAF9"/>
        <bgColor rgb="FFFEFAF9"/>
      </patternFill>
    </fill>
    <fill>
      <patternFill patternType="solid">
        <fgColor rgb="FFE67F77"/>
        <bgColor rgb="FFE67F77"/>
      </patternFill>
    </fill>
    <fill>
      <patternFill patternType="solid">
        <fgColor rgb="FFE67C73"/>
        <bgColor rgb="FFE67C73"/>
      </patternFill>
    </fill>
    <fill>
      <patternFill patternType="solid">
        <fgColor rgb="FFD7EBFF"/>
        <bgColor rgb="FFD7EBFF"/>
      </patternFill>
    </fill>
    <fill>
      <patternFill patternType="solid">
        <fgColor rgb="FF488AC7"/>
        <bgColor rgb="FF488AC7"/>
      </patternFill>
    </fill>
    <fill>
      <patternFill patternType="solid">
        <fgColor rgb="FFD7EAFF"/>
        <bgColor rgb="FFD7EAFF"/>
      </patternFill>
    </fill>
    <fill>
      <patternFill patternType="solid">
        <fgColor rgb="FF4C1130"/>
        <bgColor rgb="FF4C1130"/>
      </patternFill>
    </fill>
    <fill>
      <patternFill patternType="solid">
        <fgColor rgb="FF20124D"/>
        <bgColor rgb="FF20124D"/>
      </patternFill>
    </fill>
  </fills>
  <borders count="17">
    <border>
      <left/>
      <right/>
      <top/>
      <bottom/>
      <diagonal/>
    </border>
    <border>
      <left style="medium">
        <color rgb="FFD6D6D6"/>
      </left>
      <right/>
      <top style="medium">
        <color rgb="FFD6D6D6"/>
      </top>
      <bottom/>
      <diagonal/>
    </border>
    <border>
      <left style="medium">
        <color rgb="FFD6D6D6"/>
      </left>
      <right style="medium">
        <color rgb="FFD6D6D6"/>
      </right>
      <top style="medium">
        <color rgb="FFD6D6D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6D6D6"/>
      </left>
      <right style="medium">
        <color rgb="FFD6D6D6"/>
      </right>
      <top style="medium">
        <color rgb="FFD6D6D6"/>
      </top>
      <bottom style="medium">
        <color rgb="FFD6D6D6"/>
      </bottom>
      <diagonal/>
    </border>
    <border>
      <left/>
      <right/>
      <top style="medium">
        <color rgb="FFD6D6D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" fontId="1" fillId="0" borderId="3" xfId="0" applyNumberFormat="1" applyFont="1" applyBorder="1"/>
    <xf numFmtId="1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1" fillId="0" borderId="3" xfId="0" applyFont="1" applyBorder="1"/>
    <xf numFmtId="0" fontId="6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1" fontId="2" fillId="2" borderId="3" xfId="0" applyNumberFormat="1" applyFont="1" applyFill="1" applyBorder="1"/>
    <xf numFmtId="0" fontId="6" fillId="0" borderId="3" xfId="0" applyFont="1" applyBorder="1"/>
    <xf numFmtId="0" fontId="6" fillId="0" borderId="0" xfId="0" applyFont="1"/>
    <xf numFmtId="164" fontId="7" fillId="4" borderId="3" xfId="0" applyNumberFormat="1" applyFont="1" applyFill="1" applyBorder="1"/>
    <xf numFmtId="0" fontId="1" fillId="0" borderId="0" xfId="0" applyFont="1"/>
    <xf numFmtId="9" fontId="6" fillId="5" borderId="3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>
      <alignment horizontal="right"/>
    </xf>
    <xf numFmtId="10" fontId="1" fillId="5" borderId="0" xfId="0" applyNumberFormat="1" applyFont="1" applyFill="1"/>
    <xf numFmtId="3" fontId="6" fillId="5" borderId="3" xfId="0" applyNumberFormat="1" applyFont="1" applyFill="1" applyBorder="1" applyAlignment="1">
      <alignment horizontal="right"/>
    </xf>
    <xf numFmtId="165" fontId="6" fillId="5" borderId="3" xfId="0" applyNumberFormat="1" applyFont="1" applyFill="1" applyBorder="1" applyAlignment="1">
      <alignment horizontal="right"/>
    </xf>
    <xf numFmtId="9" fontId="1" fillId="0" borderId="0" xfId="0" applyNumberFormat="1" applyFont="1"/>
    <xf numFmtId="0" fontId="8" fillId="2" borderId="0" xfId="0" applyFont="1" applyFill="1"/>
    <xf numFmtId="0" fontId="6" fillId="2" borderId="0" xfId="0" applyFont="1" applyFill="1"/>
    <xf numFmtId="15" fontId="2" fillId="2" borderId="0" xfId="0" applyNumberFormat="1" applyFont="1" applyFill="1"/>
    <xf numFmtId="0" fontId="9" fillId="2" borderId="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center" wrapText="1"/>
    </xf>
    <xf numFmtId="15" fontId="10" fillId="2" borderId="4" xfId="0" applyNumberFormat="1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left"/>
    </xf>
    <xf numFmtId="166" fontId="12" fillId="0" borderId="3" xfId="0" applyNumberFormat="1" applyFont="1" applyBorder="1" applyAlignment="1">
      <alignment horizontal="right"/>
    </xf>
    <xf numFmtId="167" fontId="13" fillId="0" borderId="3" xfId="0" applyNumberFormat="1" applyFont="1" applyBorder="1" applyAlignment="1">
      <alignment horizontal="right"/>
    </xf>
    <xf numFmtId="164" fontId="2" fillId="2" borderId="3" xfId="0" applyNumberFormat="1" applyFont="1" applyFill="1" applyBorder="1"/>
    <xf numFmtId="164" fontId="1" fillId="0" borderId="3" xfId="0" applyNumberFormat="1" applyFont="1" applyBorder="1"/>
    <xf numFmtId="0" fontId="14" fillId="2" borderId="4" xfId="0" applyFont="1" applyFill="1" applyBorder="1" applyAlignment="1">
      <alignment horizontal="center" wrapText="1"/>
    </xf>
    <xf numFmtId="167" fontId="12" fillId="0" borderId="3" xfId="0" applyNumberFormat="1" applyFont="1" applyBorder="1" applyAlignment="1">
      <alignment horizontal="right"/>
    </xf>
    <xf numFmtId="166" fontId="13" fillId="0" borderId="3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 wrapText="1"/>
    </xf>
    <xf numFmtId="168" fontId="2" fillId="2" borderId="3" xfId="0" applyNumberFormat="1" applyFont="1" applyFill="1" applyBorder="1"/>
    <xf numFmtId="49" fontId="2" fillId="2" borderId="0" xfId="0" applyNumberFormat="1" applyFont="1" applyFill="1"/>
    <xf numFmtId="1" fontId="15" fillId="2" borderId="3" xfId="0" applyNumberFormat="1" applyFont="1" applyFill="1" applyBorder="1"/>
    <xf numFmtId="168" fontId="16" fillId="2" borderId="3" xfId="0" applyNumberFormat="1" applyFont="1" applyFill="1" applyBorder="1"/>
    <xf numFmtId="2" fontId="2" fillId="2" borderId="0" xfId="0" applyNumberFormat="1" applyFont="1" applyFill="1"/>
    <xf numFmtId="9" fontId="2" fillId="2" borderId="0" xfId="0" applyNumberFormat="1" applyFont="1" applyFill="1"/>
    <xf numFmtId="4" fontId="2" fillId="2" borderId="0" xfId="0" applyNumberFormat="1" applyFont="1" applyFill="1"/>
    <xf numFmtId="10" fontId="1" fillId="0" borderId="0" xfId="0" applyNumberFormat="1" applyFont="1"/>
    <xf numFmtId="168" fontId="17" fillId="2" borderId="3" xfId="0" applyNumberFormat="1" applyFont="1" applyFill="1" applyBorder="1"/>
    <xf numFmtId="0" fontId="2" fillId="2" borderId="3" xfId="0" applyFont="1" applyFill="1" applyBorder="1" applyAlignment="1">
      <alignment horizontal="left"/>
    </xf>
    <xf numFmtId="168" fontId="2" fillId="2" borderId="0" xfId="0" applyNumberFormat="1" applyFont="1" applyFill="1"/>
    <xf numFmtId="168" fontId="15" fillId="2" borderId="3" xfId="0" applyNumberFormat="1" applyFont="1" applyFill="1" applyBorder="1"/>
    <xf numFmtId="1" fontId="11" fillId="2" borderId="3" xfId="0" applyNumberFormat="1" applyFont="1" applyFill="1" applyBorder="1"/>
    <xf numFmtId="168" fontId="11" fillId="2" borderId="3" xfId="0" applyNumberFormat="1" applyFont="1" applyFill="1" applyBorder="1"/>
    <xf numFmtId="0" fontId="11" fillId="2" borderId="3" xfId="0" applyFont="1" applyFill="1" applyBorder="1"/>
    <xf numFmtId="0" fontId="1" fillId="2" borderId="0" xfId="0" applyFont="1" applyFill="1"/>
    <xf numFmtId="3" fontId="18" fillId="2" borderId="3" xfId="0" applyNumberFormat="1" applyFont="1" applyFill="1" applyBorder="1"/>
    <xf numFmtId="165" fontId="18" fillId="2" borderId="3" xfId="0" applyNumberFormat="1" applyFont="1" applyFill="1" applyBorder="1"/>
    <xf numFmtId="0" fontId="5" fillId="3" borderId="3" xfId="0" applyFont="1" applyFill="1" applyBorder="1" applyAlignment="1">
      <alignment horizontal="left"/>
    </xf>
    <xf numFmtId="1" fontId="5" fillId="3" borderId="3" xfId="0" applyNumberFormat="1" applyFont="1" applyFill="1" applyBorder="1"/>
    <xf numFmtId="9" fontId="18" fillId="2" borderId="3" xfId="0" applyNumberFormat="1" applyFont="1" applyFill="1" applyBorder="1"/>
    <xf numFmtId="3" fontId="19" fillId="2" borderId="3" xfId="0" applyNumberFormat="1" applyFont="1" applyFill="1" applyBorder="1"/>
    <xf numFmtId="0" fontId="10" fillId="2" borderId="5" xfId="0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4" fillId="3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1" fontId="1" fillId="2" borderId="0" xfId="0" applyNumberFormat="1" applyFont="1" applyFill="1"/>
    <xf numFmtId="0" fontId="5" fillId="6" borderId="0" xfId="0" applyFont="1" applyFill="1" applyAlignment="1">
      <alignment wrapText="1"/>
    </xf>
    <xf numFmtId="0" fontId="5" fillId="6" borderId="3" xfId="0" applyFont="1" applyFill="1" applyBorder="1" applyAlignment="1">
      <alignment wrapText="1"/>
    </xf>
    <xf numFmtId="0" fontId="20" fillId="3" borderId="3" xfId="0" applyFont="1" applyFill="1" applyBorder="1"/>
    <xf numFmtId="0" fontId="21" fillId="3" borderId="3" xfId="0" applyFont="1" applyFill="1" applyBorder="1"/>
    <xf numFmtId="0" fontId="5" fillId="6" borderId="3" xfId="0" applyFont="1" applyFill="1" applyBorder="1" applyAlignment="1">
      <alignment horizontal="left" wrapText="1"/>
    </xf>
    <xf numFmtId="9" fontId="1" fillId="4" borderId="3" xfId="0" applyNumberFormat="1" applyFont="1" applyFill="1" applyBorder="1"/>
    <xf numFmtId="9" fontId="22" fillId="4" borderId="3" xfId="0" applyNumberFormat="1" applyFont="1" applyFill="1" applyBorder="1" applyAlignment="1">
      <alignment horizontal="right"/>
    </xf>
    <xf numFmtId="164" fontId="22" fillId="4" borderId="3" xfId="0" applyNumberFormat="1" applyFont="1" applyFill="1" applyBorder="1" applyAlignment="1">
      <alignment horizontal="right"/>
    </xf>
    <xf numFmtId="0" fontId="6" fillId="2" borderId="3" xfId="0" applyFont="1" applyFill="1" applyBorder="1"/>
    <xf numFmtId="9" fontId="1" fillId="0" borderId="3" xfId="0" applyNumberFormat="1" applyFont="1" applyBorder="1"/>
    <xf numFmtId="0" fontId="5" fillId="3" borderId="3" xfId="0" applyFont="1" applyFill="1" applyBorder="1"/>
    <xf numFmtId="0" fontId="19" fillId="2" borderId="3" xfId="0" applyFont="1" applyFill="1" applyBorder="1" applyAlignment="1">
      <alignment horizontal="left"/>
    </xf>
    <xf numFmtId="169" fontId="2" fillId="7" borderId="3" xfId="0" applyNumberFormat="1" applyFont="1" applyFill="1" applyBorder="1"/>
    <xf numFmtId="10" fontId="1" fillId="0" borderId="3" xfId="0" applyNumberFormat="1" applyFont="1" applyBorder="1"/>
    <xf numFmtId="0" fontId="23" fillId="8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168" fontId="6" fillId="9" borderId="3" xfId="0" applyNumberFormat="1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168" fontId="24" fillId="4" borderId="6" xfId="0" applyNumberFormat="1" applyFont="1" applyFill="1" applyBorder="1" applyAlignment="1">
      <alignment horizontal="center" vertical="center"/>
    </xf>
    <xf numFmtId="0" fontId="25" fillId="0" borderId="7" xfId="0" applyFont="1" applyBorder="1"/>
    <xf numFmtId="169" fontId="1" fillId="0" borderId="0" xfId="0" applyNumberFormat="1" applyFont="1"/>
    <xf numFmtId="2" fontId="6" fillId="0" borderId="3" xfId="0" applyNumberFormat="1" applyFont="1" applyBorder="1" applyAlignment="1">
      <alignment horizontal="right"/>
    </xf>
    <xf numFmtId="1" fontId="6" fillId="9" borderId="3" xfId="0" applyNumberFormat="1" applyFont="1" applyFill="1" applyBorder="1" applyAlignment="1">
      <alignment horizontal="center"/>
    </xf>
    <xf numFmtId="0" fontId="25" fillId="0" borderId="8" xfId="0" applyFont="1" applyBorder="1"/>
    <xf numFmtId="0" fontId="19" fillId="2" borderId="3" xfId="0" applyFont="1" applyFill="1" applyBorder="1"/>
    <xf numFmtId="3" fontId="1" fillId="0" borderId="0" xfId="0" applyNumberFormat="1" applyFont="1"/>
    <xf numFmtId="1" fontId="1" fillId="0" borderId="0" xfId="0" applyNumberFormat="1" applyFont="1"/>
    <xf numFmtId="10" fontId="19" fillId="2" borderId="3" xfId="0" applyNumberFormat="1" applyFont="1" applyFill="1" applyBorder="1"/>
    <xf numFmtId="10" fontId="2" fillId="2" borderId="3" xfId="0" applyNumberFormat="1" applyFont="1" applyFill="1" applyBorder="1"/>
    <xf numFmtId="0" fontId="21" fillId="11" borderId="3" xfId="0" applyFont="1" applyFill="1" applyBorder="1"/>
    <xf numFmtId="1" fontId="6" fillId="9" borderId="3" xfId="0" applyNumberFormat="1" applyFont="1" applyFill="1" applyBorder="1" applyAlignment="1">
      <alignment horizontal="right"/>
    </xf>
    <xf numFmtId="9" fontId="6" fillId="9" borderId="3" xfId="0" applyNumberFormat="1" applyFont="1" applyFill="1" applyBorder="1" applyAlignment="1">
      <alignment horizontal="right"/>
    </xf>
    <xf numFmtId="1" fontId="6" fillId="12" borderId="3" xfId="0" applyNumberFormat="1" applyFont="1" applyFill="1" applyBorder="1" applyAlignment="1">
      <alignment horizontal="right"/>
    </xf>
    <xf numFmtId="9" fontId="6" fillId="12" borderId="3" xfId="0" applyNumberFormat="1" applyFont="1" applyFill="1" applyBorder="1" applyAlignment="1">
      <alignment horizontal="right"/>
    </xf>
    <xf numFmtId="1" fontId="6" fillId="13" borderId="3" xfId="0" applyNumberFormat="1" applyFont="1" applyFill="1" applyBorder="1" applyAlignment="1">
      <alignment horizontal="right"/>
    </xf>
    <xf numFmtId="9" fontId="6" fillId="13" borderId="3" xfId="0" applyNumberFormat="1" applyFont="1" applyFill="1" applyBorder="1" applyAlignment="1">
      <alignment horizontal="right"/>
    </xf>
    <xf numFmtId="3" fontId="1" fillId="0" borderId="3" xfId="0" applyNumberFormat="1" applyFont="1" applyBorder="1"/>
    <xf numFmtId="3" fontId="6" fillId="14" borderId="3" xfId="0" applyNumberFormat="1" applyFont="1" applyFill="1" applyBorder="1" applyAlignment="1">
      <alignment horizontal="right"/>
    </xf>
    <xf numFmtId="9" fontId="6" fillId="14" borderId="3" xfId="0" applyNumberFormat="1" applyFont="1" applyFill="1" applyBorder="1" applyAlignment="1">
      <alignment horizontal="right"/>
    </xf>
    <xf numFmtId="1" fontId="6" fillId="15" borderId="3" xfId="0" applyNumberFormat="1" applyFont="1" applyFill="1" applyBorder="1" applyAlignment="1">
      <alignment horizontal="right"/>
    </xf>
    <xf numFmtId="9" fontId="6" fillId="15" borderId="3" xfId="0" applyNumberFormat="1" applyFont="1" applyFill="1" applyBorder="1" applyAlignment="1">
      <alignment horizontal="right"/>
    </xf>
    <xf numFmtId="0" fontId="26" fillId="2" borderId="3" xfId="0" applyFont="1" applyFill="1" applyBorder="1"/>
    <xf numFmtId="3" fontId="27" fillId="2" borderId="3" xfId="0" applyNumberFormat="1" applyFont="1" applyFill="1" applyBorder="1"/>
    <xf numFmtId="9" fontId="28" fillId="0" borderId="3" xfId="0" applyNumberFormat="1" applyFont="1" applyBorder="1"/>
    <xf numFmtId="164" fontId="29" fillId="2" borderId="3" xfId="0" applyNumberFormat="1" applyFont="1" applyFill="1" applyBorder="1"/>
    <xf numFmtId="0" fontId="28" fillId="4" borderId="9" xfId="0" applyFont="1" applyFill="1" applyBorder="1"/>
    <xf numFmtId="1" fontId="28" fillId="4" borderId="9" xfId="0" applyNumberFormat="1" applyFont="1" applyFill="1" applyBorder="1"/>
    <xf numFmtId="164" fontId="28" fillId="4" borderId="9" xfId="0" applyNumberFormat="1" applyFont="1" applyFill="1" applyBorder="1"/>
    <xf numFmtId="164" fontId="19" fillId="2" borderId="3" xfId="0" applyNumberFormat="1" applyFont="1" applyFill="1" applyBorder="1"/>
    <xf numFmtId="0" fontId="29" fillId="2" borderId="0" xfId="0" applyFont="1" applyFill="1"/>
    <xf numFmtId="164" fontId="29" fillId="2" borderId="0" xfId="0" applyNumberFormat="1" applyFont="1" applyFill="1"/>
    <xf numFmtId="9" fontId="29" fillId="2" borderId="0" xfId="0" applyNumberFormat="1" applyFont="1" applyFill="1"/>
    <xf numFmtId="0" fontId="30" fillId="8" borderId="10" xfId="0" applyFont="1" applyFill="1" applyBorder="1" applyAlignment="1">
      <alignment horizontal="center" vertical="center"/>
    </xf>
    <xf numFmtId="0" fontId="25" fillId="0" borderId="11" xfId="0" applyFont="1" applyBorder="1"/>
    <xf numFmtId="0" fontId="25" fillId="0" borderId="12" xfId="0" applyFont="1" applyBorder="1"/>
    <xf numFmtId="0" fontId="25" fillId="0" borderId="0" xfId="0" applyFont="1"/>
    <xf numFmtId="166" fontId="1" fillId="0" borderId="0" xfId="0" applyNumberFormat="1" applyFont="1"/>
    <xf numFmtId="170" fontId="31" fillId="16" borderId="3" xfId="0" applyNumberFormat="1" applyFont="1" applyFill="1" applyBorder="1" applyAlignment="1">
      <alignment horizontal="right"/>
    </xf>
    <xf numFmtId="0" fontId="15" fillId="0" borderId="3" xfId="0" applyFont="1" applyBorder="1"/>
    <xf numFmtId="170" fontId="3" fillId="17" borderId="3" xfId="0" applyNumberFormat="1" applyFont="1" applyFill="1" applyBorder="1" applyAlignment="1">
      <alignment horizontal="center" vertical="center" wrapText="1"/>
    </xf>
    <xf numFmtId="49" fontId="3" fillId="17" borderId="3" xfId="0" applyNumberFormat="1" applyFont="1" applyFill="1" applyBorder="1" applyAlignment="1">
      <alignment horizontal="center" vertical="center" wrapText="1"/>
    </xf>
    <xf numFmtId="49" fontId="31" fillId="16" borderId="3" xfId="0" applyNumberFormat="1" applyFont="1" applyFill="1" applyBorder="1" applyAlignment="1">
      <alignment horizontal="left"/>
    </xf>
    <xf numFmtId="171" fontId="32" fillId="16" borderId="3" xfId="0" applyNumberFormat="1" applyFont="1" applyFill="1" applyBorder="1" applyAlignment="1">
      <alignment horizontal="right"/>
    </xf>
    <xf numFmtId="164" fontId="15" fillId="0" borderId="3" xfId="0" applyNumberFormat="1" applyFont="1" applyBorder="1"/>
    <xf numFmtId="3" fontId="31" fillId="9" borderId="3" xfId="0" applyNumberFormat="1" applyFont="1" applyFill="1" applyBorder="1" applyAlignment="1">
      <alignment horizontal="right"/>
    </xf>
    <xf numFmtId="9" fontId="15" fillId="0" borderId="3" xfId="0" applyNumberFormat="1" applyFont="1" applyBorder="1"/>
    <xf numFmtId="167" fontId="15" fillId="0" borderId="3" xfId="0" applyNumberFormat="1" applyFont="1" applyBorder="1"/>
    <xf numFmtId="168" fontId="15" fillId="0" borderId="3" xfId="0" applyNumberFormat="1" applyFont="1" applyBorder="1"/>
    <xf numFmtId="171" fontId="31" fillId="16" borderId="3" xfId="0" applyNumberFormat="1" applyFont="1" applyFill="1" applyBorder="1" applyAlignment="1">
      <alignment horizontal="right"/>
    </xf>
    <xf numFmtId="170" fontId="15" fillId="0" borderId="3" xfId="0" applyNumberFormat="1" applyFont="1" applyBorder="1"/>
    <xf numFmtId="0" fontId="33" fillId="0" borderId="3" xfId="0" applyFont="1" applyBorder="1"/>
    <xf numFmtId="49" fontId="34" fillId="9" borderId="3" xfId="0" applyNumberFormat="1" applyFont="1" applyFill="1" applyBorder="1" applyAlignment="1">
      <alignment horizontal="left" wrapText="1"/>
    </xf>
    <xf numFmtId="170" fontId="34" fillId="9" borderId="3" xfId="0" applyNumberFormat="1" applyFont="1" applyFill="1" applyBorder="1" applyAlignment="1">
      <alignment horizontal="right"/>
    </xf>
    <xf numFmtId="171" fontId="34" fillId="9" borderId="3" xfId="0" applyNumberFormat="1" applyFont="1" applyFill="1" applyBorder="1" applyAlignment="1">
      <alignment horizontal="right"/>
    </xf>
    <xf numFmtId="164" fontId="33" fillId="0" borderId="3" xfId="0" applyNumberFormat="1" applyFont="1" applyBorder="1"/>
    <xf numFmtId="3" fontId="34" fillId="9" borderId="3" xfId="0" applyNumberFormat="1" applyFont="1" applyFill="1" applyBorder="1" applyAlignment="1">
      <alignment horizontal="right"/>
    </xf>
    <xf numFmtId="9" fontId="33" fillId="0" borderId="3" xfId="0" applyNumberFormat="1" applyFont="1" applyBorder="1"/>
    <xf numFmtId="167" fontId="33" fillId="0" borderId="3" xfId="0" applyNumberFormat="1" applyFont="1" applyBorder="1"/>
    <xf numFmtId="49" fontId="31" fillId="9" borderId="0" xfId="0" applyNumberFormat="1" applyFont="1" applyFill="1" applyAlignment="1">
      <alignment horizontal="left" wrapText="1"/>
    </xf>
    <xf numFmtId="172" fontId="31" fillId="9" borderId="0" xfId="0" applyNumberFormat="1" applyFont="1" applyFill="1" applyAlignment="1">
      <alignment horizontal="right"/>
    </xf>
    <xf numFmtId="49" fontId="32" fillId="16" borderId="3" xfId="0" applyNumberFormat="1" applyFont="1" applyFill="1" applyBorder="1" applyAlignment="1">
      <alignment horizontal="left"/>
    </xf>
    <xf numFmtId="170" fontId="31" fillId="9" borderId="3" xfId="0" applyNumberFormat="1" applyFont="1" applyFill="1" applyBorder="1" applyAlignment="1">
      <alignment horizontal="right"/>
    </xf>
    <xf numFmtId="171" fontId="32" fillId="9" borderId="3" xfId="0" applyNumberFormat="1" applyFont="1" applyFill="1" applyBorder="1" applyAlignment="1">
      <alignment horizontal="right"/>
    </xf>
    <xf numFmtId="3" fontId="32" fillId="9" borderId="3" xfId="0" applyNumberFormat="1" applyFont="1" applyFill="1" applyBorder="1" applyAlignment="1">
      <alignment horizontal="right"/>
    </xf>
    <xf numFmtId="165" fontId="31" fillId="9" borderId="3" xfId="0" applyNumberFormat="1" applyFont="1" applyFill="1" applyBorder="1" applyAlignment="1">
      <alignment horizontal="right"/>
    </xf>
    <xf numFmtId="4" fontId="31" fillId="9" borderId="3" xfId="0" applyNumberFormat="1" applyFont="1" applyFill="1" applyBorder="1" applyAlignment="1">
      <alignment horizontal="right"/>
    </xf>
    <xf numFmtId="4" fontId="32" fillId="9" borderId="3" xfId="0" applyNumberFormat="1" applyFont="1" applyFill="1" applyBorder="1" applyAlignment="1">
      <alignment horizontal="right"/>
    </xf>
    <xf numFmtId="165" fontId="32" fillId="9" borderId="3" xfId="0" applyNumberFormat="1" applyFont="1" applyFill="1" applyBorder="1" applyAlignment="1">
      <alignment horizontal="right"/>
    </xf>
    <xf numFmtId="3" fontId="32" fillId="18" borderId="3" xfId="0" applyNumberFormat="1" applyFont="1" applyFill="1" applyBorder="1" applyAlignment="1">
      <alignment horizontal="right"/>
    </xf>
    <xf numFmtId="3" fontId="32" fillId="16" borderId="3" xfId="0" applyNumberFormat="1" applyFont="1" applyFill="1" applyBorder="1" applyAlignment="1">
      <alignment horizontal="right"/>
    </xf>
    <xf numFmtId="4" fontId="31" fillId="16" borderId="3" xfId="0" applyNumberFormat="1" applyFont="1" applyFill="1" applyBorder="1" applyAlignment="1">
      <alignment horizontal="right"/>
    </xf>
    <xf numFmtId="4" fontId="32" fillId="16" borderId="3" xfId="0" applyNumberFormat="1" applyFont="1" applyFill="1" applyBorder="1" applyAlignment="1">
      <alignment horizontal="right"/>
    </xf>
    <xf numFmtId="165" fontId="32" fillId="16" borderId="3" xfId="0" applyNumberFormat="1" applyFont="1" applyFill="1" applyBorder="1" applyAlignment="1">
      <alignment horizontal="right"/>
    </xf>
    <xf numFmtId="165" fontId="31" fillId="16" borderId="3" xfId="0" applyNumberFormat="1" applyFont="1" applyFill="1" applyBorder="1" applyAlignment="1">
      <alignment horizontal="right"/>
    </xf>
    <xf numFmtId="165" fontId="15" fillId="0" borderId="3" xfId="0" applyNumberFormat="1" applyFont="1" applyBorder="1"/>
    <xf numFmtId="9" fontId="15" fillId="0" borderId="0" xfId="0" applyNumberFormat="1" applyFont="1"/>
    <xf numFmtId="165" fontId="15" fillId="0" borderId="0" xfId="0" applyNumberFormat="1" applyFont="1"/>
    <xf numFmtId="49" fontId="31" fillId="16" borderId="13" xfId="0" applyNumberFormat="1" applyFont="1" applyFill="1" applyBorder="1" applyAlignment="1">
      <alignment horizontal="left"/>
    </xf>
    <xf numFmtId="170" fontId="31" fillId="16" borderId="14" xfId="0" applyNumberFormat="1" applyFont="1" applyFill="1" applyBorder="1" applyAlignment="1">
      <alignment horizontal="right"/>
    </xf>
    <xf numFmtId="171" fontId="32" fillId="16" borderId="14" xfId="0" applyNumberFormat="1" applyFont="1" applyFill="1" applyBorder="1" applyAlignment="1">
      <alignment horizontal="right"/>
    </xf>
    <xf numFmtId="164" fontId="15" fillId="0" borderId="0" xfId="0" applyNumberFormat="1" applyFont="1"/>
    <xf numFmtId="3" fontId="31" fillId="9" borderId="15" xfId="0" applyNumberFormat="1" applyFont="1" applyFill="1" applyBorder="1" applyAlignment="1">
      <alignment horizontal="right"/>
    </xf>
    <xf numFmtId="3" fontId="31" fillId="9" borderId="14" xfId="0" applyNumberFormat="1" applyFont="1" applyFill="1" applyBorder="1" applyAlignment="1">
      <alignment horizontal="right"/>
    </xf>
    <xf numFmtId="49" fontId="31" fillId="16" borderId="10" xfId="0" applyNumberFormat="1" applyFont="1" applyFill="1" applyBorder="1" applyAlignment="1">
      <alignment horizontal="left"/>
    </xf>
    <xf numFmtId="170" fontId="31" fillId="16" borderId="11" xfId="0" applyNumberFormat="1" applyFont="1" applyFill="1" applyBorder="1" applyAlignment="1">
      <alignment horizontal="right"/>
    </xf>
    <xf numFmtId="170" fontId="31" fillId="16" borderId="6" xfId="0" applyNumberFormat="1" applyFont="1" applyFill="1" applyBorder="1" applyAlignment="1">
      <alignment horizontal="right"/>
    </xf>
    <xf numFmtId="0" fontId="15" fillId="0" borderId="6" xfId="0" applyFont="1" applyBorder="1"/>
    <xf numFmtId="4" fontId="31" fillId="9" borderId="16" xfId="0" applyNumberFormat="1" applyFont="1" applyFill="1" applyBorder="1" applyAlignment="1">
      <alignment horizontal="right"/>
    </xf>
    <xf numFmtId="171" fontId="31" fillId="9" borderId="3" xfId="0" applyNumberFormat="1" applyFont="1" applyFill="1" applyBorder="1" applyAlignment="1">
      <alignment horizontal="right"/>
    </xf>
    <xf numFmtId="4" fontId="31" fillId="16" borderId="16" xfId="0" applyNumberFormat="1" applyFont="1" applyFill="1" applyBorder="1" applyAlignment="1">
      <alignment horizontal="right"/>
    </xf>
    <xf numFmtId="0" fontId="15" fillId="0" borderId="0" xfId="0" applyFont="1"/>
    <xf numFmtId="171" fontId="15" fillId="0" borderId="0" xfId="0" applyNumberFormat="1" applyFont="1"/>
    <xf numFmtId="171" fontId="31" fillId="16" borderId="14" xfId="0" applyNumberFormat="1" applyFont="1" applyFill="1" applyBorder="1" applyAlignment="1">
      <alignment horizontal="right"/>
    </xf>
    <xf numFmtId="171" fontId="10" fillId="9" borderId="3" xfId="0" applyNumberFormat="1" applyFont="1" applyFill="1" applyBorder="1" applyAlignment="1">
      <alignment horizontal="right"/>
    </xf>
    <xf numFmtId="49" fontId="35" fillId="9" borderId="3" xfId="0" applyNumberFormat="1" applyFont="1" applyFill="1" applyBorder="1" applyAlignment="1">
      <alignment horizontal="right"/>
    </xf>
    <xf numFmtId="0" fontId="1" fillId="0" borderId="16" xfId="0" applyFont="1" applyBorder="1"/>
    <xf numFmtId="49" fontId="10" fillId="9" borderId="3" xfId="0" applyNumberFormat="1" applyFont="1" applyFill="1" applyBorder="1" applyAlignment="1">
      <alignment horizontal="right"/>
    </xf>
    <xf numFmtId="49" fontId="35" fillId="16" borderId="3" xfId="0" applyNumberFormat="1" applyFont="1" applyFill="1" applyBorder="1" applyAlignment="1">
      <alignment horizontal="right"/>
    </xf>
    <xf numFmtId="171" fontId="10" fillId="16" borderId="3" xfId="0" applyNumberFormat="1" applyFont="1" applyFill="1" applyBorder="1" applyAlignment="1">
      <alignment horizontal="right"/>
    </xf>
    <xf numFmtId="49" fontId="10" fillId="16" borderId="3" xfId="0" applyNumberFormat="1" applyFont="1" applyFill="1" applyBorder="1" applyAlignment="1">
      <alignment horizontal="right"/>
    </xf>
    <xf numFmtId="4" fontId="31" fillId="9" borderId="0" xfId="0" applyNumberFormat="1" applyFont="1" applyFill="1" applyAlignment="1">
      <alignment horizontal="right"/>
    </xf>
    <xf numFmtId="4" fontId="31" fillId="16" borderId="0" xfId="0" applyNumberFormat="1" applyFont="1" applyFill="1" applyAlignment="1">
      <alignment horizontal="right"/>
    </xf>
    <xf numFmtId="171" fontId="15" fillId="0" borderId="3" xfId="0" applyNumberFormat="1" applyFont="1" applyBorder="1"/>
    <xf numFmtId="49" fontId="36" fillId="16" borderId="0" xfId="0" applyNumberFormat="1" applyFont="1" applyFill="1" applyAlignment="1">
      <alignment horizontal="center"/>
    </xf>
    <xf numFmtId="0" fontId="0" fillId="0" borderId="0" xfId="0"/>
    <xf numFmtId="0" fontId="21" fillId="19" borderId="0" xfId="0" applyFont="1" applyFill="1" applyAlignment="1">
      <alignment horizontal="center"/>
    </xf>
    <xf numFmtId="0" fontId="37" fillId="20" borderId="3" xfId="0" applyFont="1" applyFill="1" applyBorder="1"/>
    <xf numFmtId="0" fontId="38" fillId="0" borderId="11" xfId="0" applyFont="1" applyBorder="1"/>
    <xf numFmtId="1" fontId="38" fillId="0" borderId="11" xfId="0" applyNumberFormat="1" applyFont="1" applyBorder="1"/>
    <xf numFmtId="9" fontId="38" fillId="0" borderId="11" xfId="0" applyNumberFormat="1" applyFont="1" applyBorder="1"/>
    <xf numFmtId="3" fontId="38" fillId="0" borderId="11" xfId="0" applyNumberFormat="1" applyFont="1" applyBorder="1"/>
    <xf numFmtId="49" fontId="1" fillId="0" borderId="3" xfId="0" applyNumberFormat="1" applyFont="1" applyBorder="1"/>
    <xf numFmtId="171" fontId="1" fillId="0" borderId="3" xfId="0" applyNumberFormat="1" applyFont="1" applyBorder="1"/>
    <xf numFmtId="168" fontId="1" fillId="0" borderId="3" xfId="0" applyNumberFormat="1" applyFont="1" applyBorder="1"/>
    <xf numFmtId="171" fontId="38" fillId="0" borderId="11" xfId="0" applyNumberFormat="1" applyFont="1" applyBorder="1"/>
  </cellXfs>
  <cellStyles count="1">
    <cellStyle name="Normal" xfId="0" builtinId="0"/>
  </cellStyles>
  <dxfs count="1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5" defaultTableStyle="TableStyleMedium2" defaultPivotStyle="PivotStyleLight16">
    <tableStyle name="HDFCBANK-style" pivot="0" count="3" xr9:uid="{6610C150-5AE3-4351-A7D3-C7FDAB5BF3E4}">
      <tableStyleElement type="headerRow" dxfId="14"/>
      <tableStyleElement type="firstRowStripe" dxfId="13"/>
      <tableStyleElement type="secondRowStripe" dxfId="12"/>
    </tableStyle>
    <tableStyle name="HDFCBANK-style 2" pivot="0" count="3" xr9:uid="{DEC4D761-8531-425B-8FE4-5497AE734EE6}">
      <tableStyleElement type="headerRow" dxfId="11"/>
      <tableStyleElement type="firstRowStripe" dxfId="10"/>
      <tableStyleElement type="secondRowStripe" dxfId="9"/>
    </tableStyle>
    <tableStyle name="HDFCBANK-style 3" pivot="0" count="3" xr9:uid="{40A26746-ACE9-4641-AA40-22196AC255FC}">
      <tableStyleElement type="headerRow" dxfId="8"/>
      <tableStyleElement type="firstRowStripe" dxfId="7"/>
      <tableStyleElement type="secondRowStripe" dxfId="6"/>
    </tableStyle>
    <tableStyle name="HDFCBANK-style 4" pivot="0" count="3" xr9:uid="{0A726D4F-2E8D-45BE-8F5C-2A1C021D7908}">
      <tableStyleElement type="headerRow" dxfId="5"/>
      <tableStyleElement type="firstRowStripe" dxfId="4"/>
      <tableStyleElement type="secondRowStripe" dxfId="3"/>
    </tableStyle>
    <tableStyle name="HDFCBANK-style 5" pivot="0" count="3" xr9:uid="{E089313A-612C-451B-8993-B9C211EB6F0A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55</xdr:row>
      <xdr:rowOff>47625</xdr:rowOff>
    </xdr:from>
    <xdr:ext cx="7953375" cy="3371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141BDE8B-1AAD-476D-B57E-C1DC52C6B8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10471785"/>
          <a:ext cx="7953375" cy="33718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F90A9B-2BD9-46E9-8B65-24BA99F2A228}" name="Table_17" displayName="Table_17" ref="Q71:R76" headerRowCount="0">
  <tableColumns count="2">
    <tableColumn id="1" xr3:uid="{F8BBCF24-D186-430A-BAEB-0B2DE9386E76}" name="Column1"/>
    <tableColumn id="2" xr3:uid="{3F36CA81-09C4-4717-8B07-311B33D201AD}" name="Column2"/>
  </tableColumns>
  <tableStyleInfo name="HDFCBANK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E992B7-C20B-4E46-A637-43F70F3A2648}" name="Table_18" displayName="Table_18" ref="S71:S76" headerRowCount="0">
  <tableColumns count="1">
    <tableColumn id="1" xr3:uid="{C99B9BD4-FFD2-4B5E-BE5B-92AF63C98F00}" name="Column1"/>
  </tableColumns>
  <tableStyleInfo name="HDFCBANK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EDD20F-93C1-40B4-9201-9A545DB66A15}" name="Table_19" displayName="Table_19" ref="T71:T76" headerRowCount="0">
  <tableColumns count="1">
    <tableColumn id="1" xr3:uid="{152130C8-EF63-4AD6-A958-F221F5569E7E}" name="Column1"/>
  </tableColumns>
  <tableStyleInfo name="HDFCBANK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8E0C016-69A1-4F6A-8316-C23CEA4600AB}" name="Table_20" displayName="Table_20" ref="U71:U76" headerRowCount="0">
  <tableColumns count="1">
    <tableColumn id="1" xr3:uid="{324150F8-4698-44F6-A870-A2E326FE243E}" name="Column1"/>
  </tableColumns>
  <tableStyleInfo name="HDFCBANK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E1F900-6C1A-4981-B6CD-30F1B3A2D511}" name="Table_21" displayName="Table_21" ref="V71:V76" headerRowCount="0">
  <tableColumns count="1">
    <tableColumn id="1" xr3:uid="{9DDA96C9-F71F-4AED-AE04-6F85D2EEA7BC}" name="Column1"/>
  </tableColumns>
  <tableStyleInfo name="HDFCBANK-style 5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seindia.com/corporates/ScripWiseCorpAction.aspx?scrip_cd=500180" TargetMode="External"/><Relationship Id="rId13" Type="http://schemas.openxmlformats.org/officeDocument/2006/relationships/hyperlink" Target="https://www.bseindia.com/corporates/ScripWiseCorpAction.aspx?scrip_cd=500180" TargetMode="External"/><Relationship Id="rId18" Type="http://schemas.openxmlformats.org/officeDocument/2006/relationships/hyperlink" Target="https://www.bseindia.com/corporates/ScripWiseCorpAction.aspx?scrip_cd=500180" TargetMode="External"/><Relationship Id="rId26" Type="http://schemas.openxmlformats.org/officeDocument/2006/relationships/table" Target="../tables/table3.xml"/><Relationship Id="rId3" Type="http://schemas.openxmlformats.org/officeDocument/2006/relationships/hyperlink" Target="https://www.bseindia.com/corporates/ScripWiseCorpAction.aspx?scrip_cd=500180" TargetMode="External"/><Relationship Id="rId21" Type="http://schemas.openxmlformats.org/officeDocument/2006/relationships/hyperlink" Target="https://www.bseindia.com/corporates/ScripWiseCorpAction.aspx?scrip_cd=500180" TargetMode="External"/><Relationship Id="rId7" Type="http://schemas.openxmlformats.org/officeDocument/2006/relationships/hyperlink" Target="https://www.bseindia.com/corporates/ScripWiseCorpAction.aspx?scrip_cd=500180" TargetMode="External"/><Relationship Id="rId12" Type="http://schemas.openxmlformats.org/officeDocument/2006/relationships/hyperlink" Target="https://www.bseindia.com/corporates/ScripWiseCorpAction.aspx?scrip_cd=500180" TargetMode="External"/><Relationship Id="rId17" Type="http://schemas.openxmlformats.org/officeDocument/2006/relationships/hyperlink" Target="https://www.bseindia.com/corporates/ScripWiseCorpAction.aspx?scrip_cd=500180" TargetMode="External"/><Relationship Id="rId25" Type="http://schemas.openxmlformats.org/officeDocument/2006/relationships/table" Target="../tables/table2.xml"/><Relationship Id="rId2" Type="http://schemas.openxmlformats.org/officeDocument/2006/relationships/hyperlink" Target="https://www.bseindia.com/corporates/ScripWiseCorpAction.aspx?scrip_cd=500180" TargetMode="External"/><Relationship Id="rId16" Type="http://schemas.openxmlformats.org/officeDocument/2006/relationships/hyperlink" Target="https://www.bseindia.com/corporates/ScripWiseCorpAction.aspx?scrip_cd=500180" TargetMode="External"/><Relationship Id="rId20" Type="http://schemas.openxmlformats.org/officeDocument/2006/relationships/hyperlink" Target="https://www.bseindia.com/corporates/ScripWiseCorpAction.aspx?scrip_cd=500180" TargetMode="External"/><Relationship Id="rId1" Type="http://schemas.openxmlformats.org/officeDocument/2006/relationships/hyperlink" Target="https://www.bseindia.com/corporates/ScripWiseCorpAction.aspx?scrip_cd=500180" TargetMode="External"/><Relationship Id="rId6" Type="http://schemas.openxmlformats.org/officeDocument/2006/relationships/hyperlink" Target="https://www.bseindia.com/corporates/ScripWiseCorpAction.aspx?scrip_cd=500180" TargetMode="External"/><Relationship Id="rId11" Type="http://schemas.openxmlformats.org/officeDocument/2006/relationships/hyperlink" Target="https://www.bseindia.com/corporates/ScripWiseCorpAction.aspx?scrip_cd=500180" TargetMode="External"/><Relationship Id="rId24" Type="http://schemas.openxmlformats.org/officeDocument/2006/relationships/table" Target="../tables/table1.xml"/><Relationship Id="rId5" Type="http://schemas.openxmlformats.org/officeDocument/2006/relationships/hyperlink" Target="https://www.bseindia.com/corporates/ScripWiseCorpAction.aspx?scrip_cd=500180" TargetMode="External"/><Relationship Id="rId15" Type="http://schemas.openxmlformats.org/officeDocument/2006/relationships/hyperlink" Target="https://www.bseindia.com/corporates/ScripWiseCorpAction.aspx?scrip_cd=500180" TargetMode="External"/><Relationship Id="rId23" Type="http://schemas.openxmlformats.org/officeDocument/2006/relationships/drawing" Target="../drawings/drawing1.xml"/><Relationship Id="rId28" Type="http://schemas.openxmlformats.org/officeDocument/2006/relationships/table" Target="../tables/table5.xml"/><Relationship Id="rId10" Type="http://schemas.openxmlformats.org/officeDocument/2006/relationships/hyperlink" Target="https://www.bseindia.com/corporates/ScripWiseCorpAction.aspx?scrip_cd=500180" TargetMode="External"/><Relationship Id="rId19" Type="http://schemas.openxmlformats.org/officeDocument/2006/relationships/hyperlink" Target="https://www.bseindia.com/corporates/ScripWiseCorpAction.aspx?scrip_cd=500180" TargetMode="External"/><Relationship Id="rId4" Type="http://schemas.openxmlformats.org/officeDocument/2006/relationships/hyperlink" Target="https://www.bseindia.com/corporates/ScripWiseCorpAction.aspx?scrip_cd=500180" TargetMode="External"/><Relationship Id="rId9" Type="http://schemas.openxmlformats.org/officeDocument/2006/relationships/hyperlink" Target="https://www.bseindia.com/corporates/ScripWiseCorpAction.aspx?scrip_cd=500180" TargetMode="External"/><Relationship Id="rId14" Type="http://schemas.openxmlformats.org/officeDocument/2006/relationships/hyperlink" Target="https://www.bseindia.com/corporates/ScripWiseCorpAction.aspx?scrip_cd=500180" TargetMode="External"/><Relationship Id="rId22" Type="http://schemas.openxmlformats.org/officeDocument/2006/relationships/hyperlink" Target="http://www.profitfromit.in/" TargetMode="External"/><Relationship Id="rId27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A4FB-F0EC-457F-A007-7D2038BA199F}">
  <dimension ref="A1:CB1034"/>
  <sheetViews>
    <sheetView showGridLines="0" tabSelected="1" workbookViewId="0"/>
  </sheetViews>
  <sheetFormatPr defaultColWidth="14" defaultRowHeight="15" customHeight="1"/>
  <cols>
    <col min="1" max="1" width="1.88671875" customWidth="1"/>
    <col min="2" max="4" width="18.77734375" customWidth="1"/>
    <col min="5" max="6" width="17.109375" customWidth="1"/>
    <col min="7" max="7" width="14.109375" customWidth="1"/>
    <col min="8" max="11" width="12.33203125" customWidth="1"/>
    <col min="12" max="12" width="13.21875" customWidth="1"/>
    <col min="13" max="13" width="14.109375" customWidth="1"/>
    <col min="14" max="15" width="15.5546875" customWidth="1"/>
    <col min="18" max="18" width="13.77734375" customWidth="1"/>
    <col min="19" max="19" width="19" customWidth="1"/>
    <col min="20" max="20" width="17.33203125" customWidth="1"/>
    <col min="21" max="21" width="19" customWidth="1"/>
    <col min="22" max="22" width="10" customWidth="1"/>
    <col min="23" max="23" width="19" customWidth="1"/>
    <col min="27" max="27" width="41.5546875" customWidth="1"/>
    <col min="28" max="28" width="19" customWidth="1"/>
    <col min="31" max="31" width="9.5546875" customWidth="1"/>
    <col min="32" max="80" width="18.77734375" customWidth="1"/>
  </cols>
  <sheetData>
    <row r="1" spans="1:80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 t="s">
        <v>0</v>
      </c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2" t="s">
        <v>1</v>
      </c>
      <c r="BQ1" s="2" t="s">
        <v>2</v>
      </c>
      <c r="BR1" s="2" t="s">
        <v>3</v>
      </c>
      <c r="BS1" s="2" t="s">
        <v>4</v>
      </c>
      <c r="BT1" s="2" t="s">
        <v>5</v>
      </c>
      <c r="BU1" s="2" t="s">
        <v>6</v>
      </c>
      <c r="BV1" s="2" t="s">
        <v>7</v>
      </c>
      <c r="BW1" s="2" t="s">
        <v>8</v>
      </c>
      <c r="BX1" s="2" t="s">
        <v>9</v>
      </c>
      <c r="BY1" s="3" t="s">
        <v>10</v>
      </c>
      <c r="BZ1" s="1"/>
      <c r="CA1" s="1"/>
      <c r="CB1" s="1"/>
    </row>
    <row r="2" spans="1:80" thickBot="1">
      <c r="A2" s="1"/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5" t="s">
        <v>16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4" t="s">
        <v>25</v>
      </c>
      <c r="Q2" s="5" t="s">
        <v>26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2"/>
      <c r="BQ2" s="2"/>
      <c r="BR2" s="2"/>
      <c r="BS2" s="6"/>
      <c r="BT2" s="6"/>
      <c r="BU2" s="6"/>
      <c r="BV2" s="2"/>
      <c r="BW2" s="2"/>
      <c r="BX2" s="2"/>
      <c r="BY2" s="3"/>
      <c r="BZ2" s="1"/>
      <c r="CA2" s="1"/>
      <c r="CB2" s="1"/>
    </row>
    <row r="3" spans="1:80" thickBot="1">
      <c r="A3" s="1"/>
      <c r="B3" s="5" t="s">
        <v>27</v>
      </c>
      <c r="C3" s="7">
        <f ca="1">IFERROR(__xludf.DUMMYFUNCTION("googlefinance(""nse:""&amp;B3,C2)"),1763.9)</f>
        <v>1763.9</v>
      </c>
      <c r="D3" s="8">
        <v>1154748</v>
      </c>
      <c r="E3" s="9">
        <f t="shared" ref="E3:G3" si="0">D40</f>
        <v>477861</v>
      </c>
      <c r="F3" s="9">
        <f t="shared" si="0"/>
        <v>69180</v>
      </c>
      <c r="G3" s="9">
        <f t="shared" si="0"/>
        <v>91</v>
      </c>
      <c r="H3" s="8">
        <v>763</v>
      </c>
      <c r="I3" s="10">
        <v>477794</v>
      </c>
      <c r="J3" s="10">
        <v>2496325</v>
      </c>
      <c r="K3" s="10">
        <v>666039</v>
      </c>
      <c r="L3" s="11">
        <v>2585710</v>
      </c>
      <c r="M3" s="11">
        <v>4151787</v>
      </c>
      <c r="N3" s="10">
        <v>1</v>
      </c>
      <c r="O3" s="12">
        <v>9092</v>
      </c>
      <c r="P3" s="12">
        <v>206758</v>
      </c>
      <c r="Q3" s="12">
        <v>9.51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2"/>
      <c r="BQ3" s="2"/>
      <c r="BR3" s="2"/>
      <c r="BS3" s="6"/>
      <c r="BT3" s="6"/>
      <c r="BU3" s="6"/>
      <c r="BV3" s="2"/>
      <c r="BW3" s="2"/>
      <c r="BX3" s="2"/>
      <c r="BY3" s="3"/>
      <c r="BZ3" s="1"/>
      <c r="CA3" s="1"/>
      <c r="CB3" s="1"/>
    </row>
    <row r="4" spans="1:80" thickBot="1">
      <c r="A4" s="1"/>
      <c r="B4" s="13" t="s">
        <v>28</v>
      </c>
      <c r="C4" s="14">
        <v>1447</v>
      </c>
      <c r="D4" s="14">
        <f>C4*(H4/1)</f>
        <v>1099720</v>
      </c>
      <c r="E4" s="14">
        <v>407995</v>
      </c>
      <c r="F4" s="14">
        <v>64062</v>
      </c>
      <c r="G4" s="15">
        <v>90.42</v>
      </c>
      <c r="H4" s="14">
        <v>760</v>
      </c>
      <c r="I4" s="14">
        <v>452983</v>
      </c>
      <c r="J4" s="10">
        <v>2376887</v>
      </c>
      <c r="K4" s="14">
        <v>771227</v>
      </c>
      <c r="L4" s="14">
        <v>2565891</v>
      </c>
      <c r="M4" s="11">
        <v>4030194</v>
      </c>
      <c r="N4" s="16">
        <v>1</v>
      </c>
      <c r="O4" s="16">
        <v>8851</v>
      </c>
      <c r="P4" s="12">
        <v>213527</v>
      </c>
      <c r="Q4" s="16">
        <v>8.5</v>
      </c>
      <c r="R4" s="17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2"/>
      <c r="BQ4" s="2"/>
      <c r="BR4" s="2"/>
      <c r="BS4" s="6"/>
      <c r="BT4" s="6"/>
      <c r="BU4" s="6"/>
      <c r="BV4" s="2"/>
      <c r="BW4" s="2"/>
      <c r="BX4" s="2"/>
      <c r="BY4" s="3"/>
      <c r="BZ4" s="1"/>
      <c r="CA4" s="1"/>
      <c r="CB4" s="1"/>
    </row>
    <row r="5" spans="1:80" thickBot="1">
      <c r="A5" s="1"/>
      <c r="B5" s="13" t="s">
        <v>29</v>
      </c>
      <c r="C5" s="18">
        <f t="shared" ref="C5:Q5" ca="1" si="1">(C3/C4)-1</f>
        <v>0.2190048375950242</v>
      </c>
      <c r="D5" s="18">
        <f t="shared" si="1"/>
        <v>5.00381915396646E-2</v>
      </c>
      <c r="E5" s="18">
        <f t="shared" si="1"/>
        <v>0.17124229463596374</v>
      </c>
      <c r="F5" s="18">
        <f t="shared" si="1"/>
        <v>7.9891355249601892E-2</v>
      </c>
      <c r="G5" s="18">
        <f t="shared" si="1"/>
        <v>6.4145100641450625E-3</v>
      </c>
      <c r="H5" s="18">
        <f t="shared" si="1"/>
        <v>3.9473684210526994E-3</v>
      </c>
      <c r="I5" s="18">
        <f t="shared" si="1"/>
        <v>5.4772474905239177E-2</v>
      </c>
      <c r="J5" s="18">
        <f t="shared" si="1"/>
        <v>5.0249759454277898E-2</v>
      </c>
      <c r="K5" s="18">
        <f t="shared" si="1"/>
        <v>-0.13639045313506915</v>
      </c>
      <c r="L5" s="18">
        <f t="shared" si="1"/>
        <v>7.7240225714965138E-3</v>
      </c>
      <c r="M5" s="18">
        <f t="shared" si="1"/>
        <v>3.0170507920958656E-2</v>
      </c>
      <c r="N5" s="18">
        <f t="shared" si="1"/>
        <v>0</v>
      </c>
      <c r="O5" s="18">
        <f t="shared" si="1"/>
        <v>2.7228561744435664E-2</v>
      </c>
      <c r="P5" s="18">
        <f t="shared" si="1"/>
        <v>-3.170090901853162E-2</v>
      </c>
      <c r="Q5" s="18">
        <f t="shared" si="1"/>
        <v>0.11882352941176477</v>
      </c>
      <c r="R5" s="1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2"/>
      <c r="BQ5" s="2"/>
      <c r="BR5" s="2"/>
      <c r="BS5" s="6"/>
      <c r="BT5" s="6"/>
      <c r="BU5" s="6"/>
      <c r="BV5" s="2"/>
      <c r="BW5" s="2"/>
      <c r="BX5" s="2"/>
      <c r="BY5" s="3"/>
      <c r="BZ5" s="1"/>
      <c r="CA5" s="1"/>
      <c r="CB5" s="1"/>
    </row>
    <row r="6" spans="1:80" thickBot="1">
      <c r="A6" s="1"/>
      <c r="B6" s="1"/>
      <c r="C6" s="1"/>
      <c r="D6" s="8"/>
      <c r="E6" s="1"/>
      <c r="F6" s="1"/>
      <c r="G6" s="1"/>
      <c r="H6" s="1"/>
      <c r="I6" s="1"/>
      <c r="J6" s="1">
        <f t="shared" ref="J6:L6" si="2">J3-J4</f>
        <v>119438</v>
      </c>
      <c r="K6" s="1">
        <f t="shared" si="2"/>
        <v>-105188</v>
      </c>
      <c r="L6" s="1">
        <f t="shared" si="2"/>
        <v>19819</v>
      </c>
      <c r="M6" s="17"/>
      <c r="N6" s="17"/>
      <c r="O6" s="1">
        <f t="shared" ref="O6:Q6" si="3">O3-O4</f>
        <v>241</v>
      </c>
      <c r="P6" s="1">
        <f t="shared" si="3"/>
        <v>-6769</v>
      </c>
      <c r="Q6" s="1">
        <f t="shared" si="3"/>
        <v>1.0099999999999998</v>
      </c>
      <c r="R6" s="1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2"/>
      <c r="BQ6" s="2"/>
      <c r="BR6" s="2"/>
      <c r="BS6" s="6"/>
      <c r="BT6" s="6"/>
      <c r="BU6" s="6"/>
      <c r="BV6" s="2"/>
      <c r="BW6" s="2"/>
      <c r="BX6" s="2"/>
      <c r="BY6" s="3"/>
      <c r="BZ6" s="1"/>
      <c r="CA6" s="1"/>
      <c r="CB6" s="1"/>
    </row>
    <row r="7" spans="1:80" thickBot="1">
      <c r="A7" s="1"/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5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P7" s="19"/>
      <c r="Q7" s="17"/>
      <c r="R7" s="1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2"/>
      <c r="BQ7" s="2"/>
      <c r="BR7" s="2"/>
      <c r="BS7" s="6"/>
      <c r="BT7" s="6"/>
      <c r="BU7" s="6"/>
      <c r="BV7" s="2"/>
      <c r="BW7" s="2"/>
      <c r="BX7" s="2"/>
      <c r="BY7" s="3"/>
      <c r="BZ7" s="1"/>
      <c r="CA7" s="1"/>
      <c r="CB7" s="1"/>
    </row>
    <row r="8" spans="1:80" thickBot="1">
      <c r="A8" s="1"/>
      <c r="B8" s="20">
        <f>L59</f>
        <v>0.41442104076826802</v>
      </c>
      <c r="C8" s="20">
        <f>J67</f>
        <v>0.14384386021563997</v>
      </c>
      <c r="D8" s="21">
        <f>J66</f>
        <v>1.3599999999999999E-2</v>
      </c>
      <c r="E8" s="21">
        <v>0.20799999999999999</v>
      </c>
      <c r="F8" s="20">
        <f>J5</f>
        <v>5.0249759454277898E-2</v>
      </c>
      <c r="G8" s="22">
        <f>L5</f>
        <v>7.7240225714965138E-3</v>
      </c>
      <c r="H8" s="22">
        <f>F3/(H3+I3)</f>
        <v>0.14455958224412138</v>
      </c>
      <c r="I8" s="22">
        <f>F3/M3</f>
        <v>1.666270451735602E-2</v>
      </c>
      <c r="J8" s="23">
        <f ca="1">C3/G3</f>
        <v>19.383516483516484</v>
      </c>
      <c r="K8" s="21">
        <f ca="1">G3/C3</f>
        <v>5.1590226203299505E-2</v>
      </c>
      <c r="L8" s="24">
        <f ca="1">S54</f>
        <v>2.249872448979592</v>
      </c>
      <c r="M8" s="23">
        <v>631</v>
      </c>
      <c r="N8" s="24">
        <f ca="1">C3/M8</f>
        <v>2.7954041204437403</v>
      </c>
      <c r="P8" s="25"/>
      <c r="Q8" s="17"/>
      <c r="R8" s="1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2"/>
      <c r="BQ8" s="2"/>
      <c r="BR8" s="2"/>
      <c r="BS8" s="6"/>
      <c r="BT8" s="6"/>
      <c r="BU8" s="6"/>
      <c r="BV8" s="2"/>
      <c r="BW8" s="2"/>
      <c r="BX8" s="2"/>
      <c r="BY8" s="3"/>
      <c r="BZ8" s="1"/>
      <c r="CA8" s="1"/>
      <c r="CB8" s="1"/>
    </row>
    <row r="9" spans="1:80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7"/>
      <c r="N9" s="17"/>
      <c r="O9" s="17"/>
      <c r="P9" s="17"/>
      <c r="Q9" s="17"/>
      <c r="R9" s="1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2"/>
      <c r="BQ9" s="2"/>
      <c r="BR9" s="2"/>
      <c r="BS9" s="6"/>
      <c r="BT9" s="6"/>
      <c r="BU9" s="6"/>
      <c r="BV9" s="2"/>
      <c r="BW9" s="2"/>
      <c r="BX9" s="2"/>
      <c r="BY9" s="3"/>
      <c r="BZ9" s="1"/>
      <c r="CA9" s="1"/>
      <c r="CB9" s="1"/>
    </row>
    <row r="10" spans="1:80" thickBot="1">
      <c r="A10" s="26"/>
      <c r="B10" s="4" t="s">
        <v>43</v>
      </c>
      <c r="C10" s="5" t="s">
        <v>21</v>
      </c>
      <c r="D10" s="4" t="s">
        <v>44</v>
      </c>
      <c r="E10" s="4" t="s">
        <v>45</v>
      </c>
      <c r="F10" s="4" t="s">
        <v>46</v>
      </c>
      <c r="G10" s="4" t="s">
        <v>47</v>
      </c>
      <c r="H10" s="4" t="s">
        <v>32</v>
      </c>
      <c r="I10" s="4" t="s">
        <v>48</v>
      </c>
      <c r="J10" s="4" t="s">
        <v>49</v>
      </c>
      <c r="K10" s="4" t="s">
        <v>50</v>
      </c>
      <c r="L10" s="4" t="s">
        <v>51</v>
      </c>
      <c r="M10" s="5" t="s">
        <v>30</v>
      </c>
      <c r="N10" s="19"/>
      <c r="O10" s="19"/>
      <c r="P10" s="19"/>
      <c r="Q10" s="19"/>
      <c r="R10" s="19"/>
      <c r="S10" s="27"/>
      <c r="T10" s="1"/>
      <c r="U10" s="1"/>
      <c r="V10" s="1" t="s">
        <v>52</v>
      </c>
      <c r="W10" s="1" t="s">
        <v>29</v>
      </c>
      <c r="X10" s="1" t="s">
        <v>53</v>
      </c>
      <c r="Y10" s="1" t="s">
        <v>54</v>
      </c>
      <c r="Z10" s="1" t="s">
        <v>55</v>
      </c>
      <c r="AA10" s="1">
        <v>2019</v>
      </c>
      <c r="AB10" s="1">
        <v>2018</v>
      </c>
      <c r="AC10" s="1">
        <v>2017</v>
      </c>
      <c r="AD10" s="1">
        <v>2016</v>
      </c>
      <c r="AE10" s="1">
        <v>2015</v>
      </c>
      <c r="AF10" s="1">
        <v>2014</v>
      </c>
      <c r="AG10" s="1" t="s">
        <v>56</v>
      </c>
      <c r="AH10" s="28">
        <v>41364</v>
      </c>
      <c r="AI10" s="28">
        <v>40999</v>
      </c>
      <c r="AJ10" s="28">
        <v>40633</v>
      </c>
      <c r="AK10" s="28">
        <v>40268</v>
      </c>
      <c r="AL10" s="1" t="s">
        <v>57</v>
      </c>
      <c r="AM10" s="28">
        <v>39539</v>
      </c>
      <c r="AN10" s="1" t="s">
        <v>57</v>
      </c>
      <c r="AO10" s="28">
        <v>39173</v>
      </c>
      <c r="AP10" s="1" t="s">
        <v>57</v>
      </c>
      <c r="AQ10" s="28">
        <v>38808</v>
      </c>
      <c r="AR10" s="28">
        <v>38443</v>
      </c>
      <c r="AS10" s="28">
        <v>38078</v>
      </c>
      <c r="AT10" s="28">
        <v>37712</v>
      </c>
      <c r="AU10" s="1" t="s">
        <v>57</v>
      </c>
      <c r="AV10" s="28">
        <v>37712</v>
      </c>
      <c r="AW10" s="28">
        <v>37347</v>
      </c>
      <c r="AX10" s="28">
        <v>36982</v>
      </c>
      <c r="AY10" s="28">
        <v>36617</v>
      </c>
      <c r="AZ10" s="1"/>
      <c r="BA10" s="1"/>
      <c r="BB10" s="1" t="s">
        <v>43</v>
      </c>
      <c r="BC10" s="1" t="s">
        <v>58</v>
      </c>
      <c r="BD10" s="1" t="s">
        <v>48</v>
      </c>
      <c r="BE10" s="1" t="s">
        <v>49</v>
      </c>
      <c r="BF10" s="1" t="s">
        <v>59</v>
      </c>
      <c r="BG10" s="1" t="s">
        <v>60</v>
      </c>
      <c r="BH10" s="1" t="s">
        <v>61</v>
      </c>
      <c r="BI10" s="1" t="s">
        <v>62</v>
      </c>
      <c r="BJ10" s="1" t="s">
        <v>63</v>
      </c>
      <c r="BK10" s="1" t="s">
        <v>64</v>
      </c>
      <c r="BL10" s="1" t="s">
        <v>65</v>
      </c>
      <c r="BM10" s="1" t="s">
        <v>66</v>
      </c>
      <c r="BN10" s="1" t="s">
        <v>67</v>
      </c>
      <c r="BO10" s="1"/>
      <c r="BP10" s="29">
        <v>500180</v>
      </c>
      <c r="BQ10" s="30" t="s">
        <v>27</v>
      </c>
      <c r="BR10" s="31"/>
      <c r="BS10" s="1">
        <v>3</v>
      </c>
      <c r="BT10" s="1"/>
      <c r="BU10" s="1">
        <v>3</v>
      </c>
      <c r="BV10" s="32">
        <v>37770</v>
      </c>
      <c r="BW10" s="32">
        <v>37736</v>
      </c>
      <c r="BX10" s="32">
        <v>37741</v>
      </c>
      <c r="BY10" s="30" t="s">
        <v>68</v>
      </c>
      <c r="BZ10" s="1" t="s">
        <v>69</v>
      </c>
      <c r="CA10" s="1" t="s">
        <v>70</v>
      </c>
      <c r="CB10" s="1" t="s">
        <v>69</v>
      </c>
    </row>
    <row r="11" spans="1:80" thickBot="1">
      <c r="A11" s="26"/>
      <c r="B11" s="33" t="s">
        <v>71</v>
      </c>
      <c r="C11" s="11">
        <v>369</v>
      </c>
      <c r="D11" s="34">
        <v>128</v>
      </c>
      <c r="E11" s="34">
        <v>20</v>
      </c>
      <c r="F11" s="35">
        <v>1.04</v>
      </c>
      <c r="G11" s="36">
        <f t="shared" ref="G11:G40" si="4">E11/D11</f>
        <v>0.15625</v>
      </c>
      <c r="H11" s="14"/>
      <c r="I11" s="15">
        <v>45</v>
      </c>
      <c r="J11" s="15">
        <v>38.5</v>
      </c>
      <c r="K11" s="15">
        <f t="shared" ref="K11:K40" si="5">I11/F11</f>
        <v>43.269230769230766</v>
      </c>
      <c r="L11" s="15">
        <f t="shared" ref="L11:L40" si="6">J11/F11</f>
        <v>37.019230769230766</v>
      </c>
      <c r="M11" s="37"/>
      <c r="N11" s="19"/>
      <c r="O11" s="19"/>
      <c r="P11" s="19"/>
      <c r="Q11" s="19"/>
      <c r="R11" s="19"/>
      <c r="S11" s="2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28"/>
      <c r="AN11" s="1"/>
      <c r="AO11" s="28"/>
      <c r="AP11" s="1"/>
      <c r="AQ11" s="28"/>
      <c r="AR11" s="28"/>
      <c r="AS11" s="28"/>
      <c r="AT11" s="28"/>
      <c r="AU11" s="1"/>
      <c r="AV11" s="28"/>
      <c r="AW11" s="28"/>
      <c r="AX11" s="28"/>
      <c r="AY11" s="28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38"/>
      <c r="BQ11" s="30"/>
      <c r="BR11" s="31"/>
      <c r="BS11" s="1"/>
      <c r="BT11" s="1"/>
      <c r="BU11" s="1"/>
      <c r="BV11" s="32"/>
      <c r="BW11" s="31"/>
      <c r="BX11" s="31"/>
      <c r="BY11" s="30"/>
      <c r="BZ11" s="1"/>
      <c r="CA11" s="1"/>
      <c r="CB11" s="1"/>
    </row>
    <row r="12" spans="1:80" thickBot="1">
      <c r="A12" s="26"/>
      <c r="B12" s="33" t="s">
        <v>72</v>
      </c>
      <c r="C12" s="11">
        <v>547</v>
      </c>
      <c r="D12" s="34">
        <v>193</v>
      </c>
      <c r="E12" s="34">
        <v>41</v>
      </c>
      <c r="F12" s="39">
        <v>2.0299999999999998</v>
      </c>
      <c r="G12" s="36">
        <f t="shared" si="4"/>
        <v>0.21243523316062177</v>
      </c>
      <c r="H12" s="14"/>
      <c r="I12" s="15">
        <v>56.5</v>
      </c>
      <c r="J12" s="15">
        <v>32.25</v>
      </c>
      <c r="K12" s="15">
        <f t="shared" si="5"/>
        <v>27.832512315270939</v>
      </c>
      <c r="L12" s="15">
        <f t="shared" si="6"/>
        <v>15.886699507389164</v>
      </c>
      <c r="M12" s="37">
        <f t="shared" ref="M12:M40" si="7">(D12/D11)-1</f>
        <v>0.5078125</v>
      </c>
      <c r="N12" s="19"/>
      <c r="O12" s="19"/>
      <c r="P12" s="19"/>
      <c r="Q12" s="19"/>
      <c r="R12" s="19"/>
      <c r="S12" s="27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28"/>
      <c r="AN12" s="1"/>
      <c r="AO12" s="28"/>
      <c r="AP12" s="1"/>
      <c r="AQ12" s="28"/>
      <c r="AR12" s="28"/>
      <c r="AS12" s="28"/>
      <c r="AT12" s="28"/>
      <c r="AU12" s="1"/>
      <c r="AV12" s="28"/>
      <c r="AW12" s="28"/>
      <c r="AX12" s="28"/>
      <c r="AY12" s="28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38"/>
      <c r="BQ12" s="30"/>
      <c r="BR12" s="31"/>
      <c r="BS12" s="1"/>
      <c r="BT12" s="1"/>
      <c r="BU12" s="1"/>
      <c r="BV12" s="32"/>
      <c r="BW12" s="31"/>
      <c r="BX12" s="31"/>
      <c r="BY12" s="30"/>
      <c r="BZ12" s="1"/>
      <c r="CA12" s="1"/>
      <c r="CB12" s="1"/>
    </row>
    <row r="13" spans="1:80" thickBot="1">
      <c r="A13" s="26"/>
      <c r="B13" s="33" t="s">
        <v>73</v>
      </c>
      <c r="C13" s="11">
        <v>842</v>
      </c>
      <c r="D13" s="34">
        <v>303</v>
      </c>
      <c r="E13" s="34">
        <v>63</v>
      </c>
      <c r="F13" s="39">
        <v>3.16</v>
      </c>
      <c r="G13" s="36">
        <f t="shared" si="4"/>
        <v>0.20792079207920791</v>
      </c>
      <c r="H13" s="14"/>
      <c r="I13" s="15">
        <v>88</v>
      </c>
      <c r="J13" s="15">
        <v>44</v>
      </c>
      <c r="K13" s="15">
        <f t="shared" si="5"/>
        <v>27.848101265822784</v>
      </c>
      <c r="L13" s="15">
        <f t="shared" si="6"/>
        <v>13.924050632911392</v>
      </c>
      <c r="M13" s="37">
        <f t="shared" si="7"/>
        <v>0.56994818652849744</v>
      </c>
      <c r="N13" s="19"/>
      <c r="O13" s="19"/>
      <c r="P13" s="19"/>
      <c r="Q13" s="19"/>
      <c r="R13" s="19"/>
      <c r="S13" s="27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8"/>
      <c r="AN13" s="1"/>
      <c r="AO13" s="28"/>
      <c r="AP13" s="1"/>
      <c r="AQ13" s="28"/>
      <c r="AR13" s="28"/>
      <c r="AS13" s="28"/>
      <c r="AT13" s="28"/>
      <c r="AU13" s="1"/>
      <c r="AV13" s="28"/>
      <c r="AW13" s="28"/>
      <c r="AX13" s="28"/>
      <c r="AY13" s="28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38"/>
      <c r="BQ13" s="30"/>
      <c r="BR13" s="31"/>
      <c r="BS13" s="1"/>
      <c r="BT13" s="1"/>
      <c r="BU13" s="1"/>
      <c r="BV13" s="32"/>
      <c r="BW13" s="31"/>
      <c r="BX13" s="31"/>
      <c r="BY13" s="30"/>
      <c r="BZ13" s="1"/>
      <c r="CA13" s="1"/>
      <c r="CB13" s="1"/>
    </row>
    <row r="14" spans="1:80" thickBot="1">
      <c r="A14" s="26"/>
      <c r="B14" s="33" t="s">
        <v>74</v>
      </c>
      <c r="C14" s="11">
        <v>1401</v>
      </c>
      <c r="D14" s="40">
        <v>444</v>
      </c>
      <c r="E14" s="41">
        <v>82</v>
      </c>
      <c r="F14" s="39">
        <v>4.12</v>
      </c>
      <c r="G14" s="36">
        <f t="shared" si="4"/>
        <v>0.18468468468468469</v>
      </c>
      <c r="H14" s="14"/>
      <c r="I14" s="15">
        <v>87.5</v>
      </c>
      <c r="J14" s="15">
        <v>48.5</v>
      </c>
      <c r="K14" s="15">
        <f t="shared" si="5"/>
        <v>21.237864077669901</v>
      </c>
      <c r="L14" s="15">
        <f t="shared" si="6"/>
        <v>11.771844660194175</v>
      </c>
      <c r="M14" s="37">
        <f t="shared" si="7"/>
        <v>0.46534653465346532</v>
      </c>
      <c r="N14" s="19"/>
      <c r="O14" s="19"/>
      <c r="P14" s="19"/>
      <c r="Q14" s="19"/>
      <c r="R14" s="19"/>
      <c r="S14" s="27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8"/>
      <c r="AN14" s="1"/>
      <c r="AO14" s="28"/>
      <c r="AP14" s="1"/>
      <c r="AQ14" s="28"/>
      <c r="AR14" s="28"/>
      <c r="AS14" s="28"/>
      <c r="AT14" s="28"/>
      <c r="AU14" s="1"/>
      <c r="AV14" s="28"/>
      <c r="AW14" s="28"/>
      <c r="AX14" s="28"/>
      <c r="AY14" s="28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38"/>
      <c r="BQ14" s="30"/>
      <c r="BR14" s="31"/>
      <c r="BS14" s="1"/>
      <c r="BT14" s="1"/>
      <c r="BU14" s="1"/>
      <c r="BV14" s="32"/>
      <c r="BW14" s="31"/>
      <c r="BX14" s="31"/>
      <c r="BY14" s="30"/>
      <c r="BZ14" s="1"/>
      <c r="CA14" s="1"/>
      <c r="CB14" s="1"/>
    </row>
    <row r="15" spans="1:80" thickBot="1">
      <c r="A15" s="26"/>
      <c r="B15" s="33" t="s">
        <v>75</v>
      </c>
      <c r="C15" s="11">
        <v>3462</v>
      </c>
      <c r="D15" s="34">
        <v>805</v>
      </c>
      <c r="E15" s="41">
        <v>120</v>
      </c>
      <c r="F15" s="39">
        <v>5.93</v>
      </c>
      <c r="G15" s="36">
        <f t="shared" si="4"/>
        <v>0.14906832298136646</v>
      </c>
      <c r="H15" s="14"/>
      <c r="I15" s="15">
        <v>295.85000000000002</v>
      </c>
      <c r="J15" s="15">
        <v>58</v>
      </c>
      <c r="K15" s="15">
        <f t="shared" si="5"/>
        <v>49.890387858347395</v>
      </c>
      <c r="L15" s="15">
        <f t="shared" si="6"/>
        <v>9.7807757166947731</v>
      </c>
      <c r="M15" s="37">
        <f t="shared" si="7"/>
        <v>0.81306306306306309</v>
      </c>
      <c r="N15" s="19"/>
      <c r="O15" s="19"/>
      <c r="P15" s="19"/>
      <c r="Q15" s="19"/>
      <c r="R15" s="19"/>
      <c r="S15" s="27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8"/>
      <c r="AN15" s="1"/>
      <c r="AO15" s="28"/>
      <c r="AP15" s="1"/>
      <c r="AQ15" s="28"/>
      <c r="AR15" s="28"/>
      <c r="AS15" s="28"/>
      <c r="AT15" s="28"/>
      <c r="AU15" s="1"/>
      <c r="AV15" s="28"/>
      <c r="AW15" s="28"/>
      <c r="AX15" s="28"/>
      <c r="AY15" s="28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38"/>
      <c r="BQ15" s="30"/>
      <c r="BR15" s="31"/>
      <c r="BS15" s="1"/>
      <c r="BT15" s="1"/>
      <c r="BU15" s="1"/>
      <c r="BV15" s="32"/>
      <c r="BW15" s="31"/>
      <c r="BX15" s="31"/>
      <c r="BY15" s="30"/>
      <c r="BZ15" s="1"/>
      <c r="CA15" s="1"/>
      <c r="CB15" s="1"/>
    </row>
    <row r="16" spans="1:80" thickBot="1">
      <c r="A16" s="26"/>
      <c r="B16" s="33" t="s">
        <v>76</v>
      </c>
      <c r="C16" s="11">
        <v>4637</v>
      </c>
      <c r="D16" s="15">
        <v>1445</v>
      </c>
      <c r="E16" s="15">
        <v>210</v>
      </c>
      <c r="F16" s="42">
        <v>8.64</v>
      </c>
      <c r="G16" s="36">
        <f t="shared" si="4"/>
        <v>0.1453287197231834</v>
      </c>
      <c r="H16" s="14"/>
      <c r="I16" s="14">
        <v>287</v>
      </c>
      <c r="J16" s="14">
        <v>189</v>
      </c>
      <c r="K16" s="15">
        <f t="shared" si="5"/>
        <v>33.217592592592588</v>
      </c>
      <c r="L16" s="15">
        <f t="shared" si="6"/>
        <v>21.875</v>
      </c>
      <c r="M16" s="37">
        <f t="shared" si="7"/>
        <v>0.79503105590062106</v>
      </c>
      <c r="N16" s="19"/>
      <c r="O16" s="19"/>
      <c r="P16" s="19"/>
      <c r="Q16" s="19"/>
      <c r="R16" s="19"/>
      <c r="S16" s="27"/>
      <c r="T16" s="1"/>
      <c r="U16" s="1"/>
      <c r="V16" s="1"/>
      <c r="W16" s="1"/>
      <c r="X16" s="1"/>
      <c r="Y16" s="1"/>
      <c r="Z16" s="1" t="s">
        <v>77</v>
      </c>
      <c r="AA16" s="1"/>
      <c r="AB16" s="1"/>
      <c r="AC16" s="1"/>
      <c r="AD16" s="1"/>
      <c r="AE16" s="1"/>
      <c r="AF16" s="1"/>
      <c r="AG16" s="1" t="s">
        <v>78</v>
      </c>
      <c r="AH16" s="1">
        <v>12</v>
      </c>
      <c r="AI16" s="1">
        <v>12</v>
      </c>
      <c r="AJ16" s="1">
        <v>12</v>
      </c>
      <c r="AK16" s="1">
        <v>12</v>
      </c>
      <c r="AL16" s="1" t="s">
        <v>79</v>
      </c>
      <c r="AM16" s="28">
        <v>39903</v>
      </c>
      <c r="AN16" s="1" t="s">
        <v>79</v>
      </c>
      <c r="AO16" s="28">
        <v>39538</v>
      </c>
      <c r="AP16" s="1" t="s">
        <v>79</v>
      </c>
      <c r="AQ16" s="28">
        <v>39172</v>
      </c>
      <c r="AR16" s="28">
        <v>38807</v>
      </c>
      <c r="AS16" s="28">
        <v>38442</v>
      </c>
      <c r="AT16" s="28">
        <v>38077</v>
      </c>
      <c r="AU16" s="1" t="s">
        <v>79</v>
      </c>
      <c r="AV16" s="28">
        <v>38077</v>
      </c>
      <c r="AW16" s="28">
        <v>37711</v>
      </c>
      <c r="AX16" s="28">
        <v>37346</v>
      </c>
      <c r="AY16" s="28">
        <v>36981</v>
      </c>
      <c r="AZ16" s="1"/>
      <c r="BA16" s="1"/>
      <c r="BB16" s="1">
        <v>1995</v>
      </c>
      <c r="BC16" s="1">
        <v>42</v>
      </c>
      <c r="BD16" s="1">
        <v>45</v>
      </c>
      <c r="BE16" s="1">
        <v>38.5</v>
      </c>
      <c r="BF16" s="1">
        <v>40.25</v>
      </c>
      <c r="BG16" s="1">
        <v>0</v>
      </c>
      <c r="BH16" s="1">
        <v>0</v>
      </c>
      <c r="BI16" s="1">
        <v>0</v>
      </c>
      <c r="BJ16" s="1"/>
      <c r="BK16" s="1"/>
      <c r="BL16" s="1">
        <v>6.5</v>
      </c>
      <c r="BM16" s="1">
        <v>-1.75</v>
      </c>
      <c r="BN16" s="1" t="s">
        <v>80</v>
      </c>
      <c r="BO16" s="1"/>
      <c r="BP16" s="29">
        <v>500180</v>
      </c>
      <c r="BQ16" s="30" t="s">
        <v>27</v>
      </c>
      <c r="BR16" s="31"/>
      <c r="BS16" s="1">
        <v>1.3</v>
      </c>
      <c r="BT16" s="1"/>
      <c r="BU16" s="1">
        <v>1.3</v>
      </c>
      <c r="BV16" s="32">
        <v>36312</v>
      </c>
      <c r="BW16" s="31"/>
      <c r="BX16" s="31"/>
      <c r="BY16" s="30" t="s">
        <v>68</v>
      </c>
      <c r="BZ16" s="1" t="s">
        <v>69</v>
      </c>
      <c r="CA16" s="1" t="s">
        <v>70</v>
      </c>
      <c r="CB16" s="1" t="s">
        <v>69</v>
      </c>
    </row>
    <row r="17" spans="1:80" thickBot="1">
      <c r="A17" s="26"/>
      <c r="B17" s="33" t="s">
        <v>81</v>
      </c>
      <c r="C17" s="11">
        <v>6814</v>
      </c>
      <c r="D17" s="15">
        <v>2036</v>
      </c>
      <c r="E17" s="15">
        <v>298</v>
      </c>
      <c r="F17" s="42">
        <v>11.01</v>
      </c>
      <c r="G17" s="36">
        <f t="shared" si="4"/>
        <v>0.14636542239685657</v>
      </c>
      <c r="H17" s="14"/>
      <c r="I17" s="14">
        <v>256</v>
      </c>
      <c r="J17" s="14">
        <v>185</v>
      </c>
      <c r="K17" s="15">
        <f t="shared" si="5"/>
        <v>23.251589464123523</v>
      </c>
      <c r="L17" s="15">
        <f t="shared" si="6"/>
        <v>16.802906448683014</v>
      </c>
      <c r="M17" s="37">
        <f t="shared" si="7"/>
        <v>0.40899653979238759</v>
      </c>
      <c r="N17" s="19"/>
      <c r="O17" s="19"/>
      <c r="P17" s="19"/>
      <c r="Q17" s="19"/>
      <c r="R17" s="19"/>
      <c r="S17" s="27"/>
      <c r="T17" s="1"/>
      <c r="U17" s="1"/>
      <c r="V17" s="1"/>
      <c r="W17" s="1"/>
      <c r="X17" s="1"/>
      <c r="Y17" s="1"/>
      <c r="Z17" s="1" t="s">
        <v>44</v>
      </c>
      <c r="AA17" s="1"/>
      <c r="AB17" s="1">
        <v>802413</v>
      </c>
      <c r="AC17" s="43" t="s">
        <v>82</v>
      </c>
      <c r="AD17" s="43" t="s">
        <v>83</v>
      </c>
      <c r="AE17" s="43" t="s">
        <v>84</v>
      </c>
      <c r="AF17" s="43" t="s">
        <v>85</v>
      </c>
      <c r="AG17" s="1" t="s">
        <v>86</v>
      </c>
      <c r="AH17" s="1" t="s">
        <v>87</v>
      </c>
      <c r="AI17" s="1" t="s">
        <v>88</v>
      </c>
      <c r="AJ17" s="1" t="s">
        <v>89</v>
      </c>
      <c r="AK17" s="1" t="s">
        <v>90</v>
      </c>
      <c r="AL17" s="1" t="s">
        <v>91</v>
      </c>
      <c r="AM17" s="1" t="s">
        <v>92</v>
      </c>
      <c r="AN17" s="1" t="s">
        <v>91</v>
      </c>
      <c r="AO17" s="1" t="s">
        <v>92</v>
      </c>
      <c r="AP17" s="1" t="s">
        <v>91</v>
      </c>
      <c r="AQ17" s="1" t="s">
        <v>92</v>
      </c>
      <c r="AR17" s="1"/>
      <c r="AS17" s="1"/>
      <c r="AT17" s="1"/>
      <c r="AU17" s="1" t="s">
        <v>91</v>
      </c>
      <c r="AV17" s="1" t="s">
        <v>92</v>
      </c>
      <c r="AW17" s="1"/>
      <c r="AX17" s="1"/>
      <c r="AY17" s="1"/>
      <c r="AZ17" s="1"/>
      <c r="BA17" s="1"/>
      <c r="BB17" s="1">
        <v>1996</v>
      </c>
      <c r="BC17" s="1">
        <v>33</v>
      </c>
      <c r="BD17" s="1">
        <v>43</v>
      </c>
      <c r="BE17" s="1">
        <v>32.25</v>
      </c>
      <c r="BF17" s="1">
        <v>40.25</v>
      </c>
      <c r="BG17" s="1">
        <v>14496600</v>
      </c>
      <c r="BH17" s="1">
        <v>31152</v>
      </c>
      <c r="BI17" s="1">
        <v>535267402</v>
      </c>
      <c r="BJ17" s="1"/>
      <c r="BK17" s="1"/>
      <c r="BL17" s="1">
        <v>10.75</v>
      </c>
      <c r="BM17" s="1">
        <v>7.25</v>
      </c>
      <c r="BN17" s="1" t="s">
        <v>80</v>
      </c>
      <c r="BO17" s="1"/>
      <c r="BP17" s="29">
        <v>500180</v>
      </c>
      <c r="BQ17" s="30" t="s">
        <v>27</v>
      </c>
      <c r="BR17" s="31"/>
      <c r="BS17" s="1">
        <v>1.6</v>
      </c>
      <c r="BT17" s="1"/>
      <c r="BU17" s="1">
        <v>1.6</v>
      </c>
      <c r="BV17" s="32">
        <v>36665</v>
      </c>
      <c r="BW17" s="31"/>
      <c r="BX17" s="31"/>
      <c r="BY17" s="30" t="s">
        <v>68</v>
      </c>
      <c r="BZ17" s="1" t="s">
        <v>69</v>
      </c>
      <c r="CA17" s="1" t="s">
        <v>70</v>
      </c>
      <c r="CB17" s="1" t="s">
        <v>69</v>
      </c>
    </row>
    <row r="18" spans="1:80" thickBot="1">
      <c r="A18" s="26"/>
      <c r="B18" s="33" t="s">
        <v>93</v>
      </c>
      <c r="C18" s="11">
        <v>11755</v>
      </c>
      <c r="D18" s="44">
        <v>2496</v>
      </c>
      <c r="E18" s="44">
        <v>388</v>
      </c>
      <c r="F18" s="45">
        <v>13.75</v>
      </c>
      <c r="G18" s="36">
        <f t="shared" si="4"/>
        <v>0.15544871794871795</v>
      </c>
      <c r="H18" s="14"/>
      <c r="I18" s="15">
        <v>258</v>
      </c>
      <c r="J18" s="15">
        <v>188.5</v>
      </c>
      <c r="K18" s="15">
        <f t="shared" si="5"/>
        <v>18.763636363636362</v>
      </c>
      <c r="L18" s="15">
        <f t="shared" si="6"/>
        <v>13.709090909090909</v>
      </c>
      <c r="M18" s="37">
        <f t="shared" si="7"/>
        <v>0.22593320235756376</v>
      </c>
      <c r="N18" s="19"/>
      <c r="O18" s="19"/>
      <c r="P18" s="19"/>
      <c r="Q18" s="19"/>
      <c r="R18" s="19"/>
      <c r="S18" s="27"/>
      <c r="T18" s="1"/>
      <c r="U18" s="1"/>
      <c r="V18" s="1"/>
      <c r="W18" s="1"/>
      <c r="X18" s="1"/>
      <c r="Y18" s="1"/>
      <c r="Z18" s="1" t="s">
        <v>94</v>
      </c>
      <c r="AA18" s="1"/>
      <c r="AB18" s="46" t="s">
        <v>95</v>
      </c>
      <c r="AC18" s="43" t="s">
        <v>96</v>
      </c>
      <c r="AD18" s="43" t="s">
        <v>97</v>
      </c>
      <c r="AE18" s="43">
        <v>89963.4</v>
      </c>
      <c r="AF18" s="43">
        <v>79196.399999999994</v>
      </c>
      <c r="AG18" s="1" t="s">
        <v>98</v>
      </c>
      <c r="AH18" s="1" t="s">
        <v>99</v>
      </c>
      <c r="AI18" s="1" t="s">
        <v>100</v>
      </c>
      <c r="AJ18" s="1" t="s">
        <v>101</v>
      </c>
      <c r="AK18" s="1" t="s">
        <v>102</v>
      </c>
      <c r="AL18" s="1" t="s">
        <v>103</v>
      </c>
      <c r="AM18" s="1" t="s">
        <v>104</v>
      </c>
      <c r="AN18" s="1" t="s">
        <v>103</v>
      </c>
      <c r="AO18" s="1" t="s">
        <v>105</v>
      </c>
      <c r="AP18" s="1" t="s">
        <v>106</v>
      </c>
      <c r="AQ18" s="1"/>
      <c r="AR18" s="1"/>
      <c r="AS18" s="1"/>
      <c r="AT18" s="1"/>
      <c r="AU18" s="1" t="s">
        <v>106</v>
      </c>
      <c r="AV18" s="1"/>
      <c r="AW18" s="1"/>
      <c r="AX18" s="1"/>
      <c r="AY18" s="1"/>
      <c r="AZ18" s="1"/>
      <c r="BA18" s="1"/>
      <c r="BB18" s="1">
        <v>1997</v>
      </c>
      <c r="BC18" s="1">
        <v>41.25</v>
      </c>
      <c r="BD18" s="1">
        <v>88</v>
      </c>
      <c r="BE18" s="1">
        <v>40.5</v>
      </c>
      <c r="BF18" s="1">
        <v>78</v>
      </c>
      <c r="BG18" s="1">
        <v>22302601</v>
      </c>
      <c r="BH18" s="1">
        <v>64342</v>
      </c>
      <c r="BI18" s="1">
        <v>1391189344</v>
      </c>
      <c r="BJ18" s="1"/>
      <c r="BK18" s="1"/>
      <c r="BL18" s="1">
        <v>47.5</v>
      </c>
      <c r="BM18" s="1">
        <v>36.75</v>
      </c>
      <c r="BN18" s="1" t="s">
        <v>80</v>
      </c>
      <c r="BO18" s="1"/>
      <c r="BP18" s="29">
        <v>500180</v>
      </c>
      <c r="BQ18" s="30" t="s">
        <v>27</v>
      </c>
      <c r="BR18" s="31"/>
      <c r="BS18" s="1">
        <v>2.5</v>
      </c>
      <c r="BT18" s="1"/>
      <c r="BU18" s="1">
        <v>2.5</v>
      </c>
      <c r="BV18" s="32">
        <v>37407</v>
      </c>
      <c r="BW18" s="32">
        <v>37376</v>
      </c>
      <c r="BX18" s="32">
        <v>37383</v>
      </c>
      <c r="BY18" s="30" t="s">
        <v>68</v>
      </c>
      <c r="BZ18" s="1" t="s">
        <v>69</v>
      </c>
      <c r="CA18" s="1" t="s">
        <v>70</v>
      </c>
      <c r="CB18" s="1" t="s">
        <v>69</v>
      </c>
    </row>
    <row r="19" spans="1:80" thickBot="1">
      <c r="A19" s="26"/>
      <c r="B19" s="33" t="s">
        <v>107</v>
      </c>
      <c r="C19" s="11">
        <v>17745</v>
      </c>
      <c r="D19" s="44">
        <v>3029</v>
      </c>
      <c r="E19" s="44">
        <v>510</v>
      </c>
      <c r="F19" s="45">
        <v>17.95</v>
      </c>
      <c r="G19" s="36">
        <f t="shared" si="4"/>
        <v>0.16837240013205679</v>
      </c>
      <c r="H19" s="14"/>
      <c r="I19" s="15">
        <v>404</v>
      </c>
      <c r="J19" s="15">
        <v>230</v>
      </c>
      <c r="K19" s="15">
        <f t="shared" si="5"/>
        <v>22.506963788300837</v>
      </c>
      <c r="L19" s="15">
        <f t="shared" si="6"/>
        <v>12.813370473537605</v>
      </c>
      <c r="M19" s="37">
        <f t="shared" si="7"/>
        <v>0.21354166666666674</v>
      </c>
      <c r="N19" s="19"/>
      <c r="O19" s="19"/>
      <c r="P19" s="19"/>
      <c r="Q19" s="19"/>
      <c r="R19" s="19"/>
      <c r="S19" s="27"/>
      <c r="T19" s="1"/>
      <c r="U19" s="1"/>
      <c r="V19" s="47">
        <f>(X19/Y19)^(1/1)-1</f>
        <v>0.22587500000000005</v>
      </c>
      <c r="W19" s="47">
        <f>(AA19/AB19)^(1/1)-1</f>
        <v>0.22461428554513119</v>
      </c>
      <c r="X19" s="1">
        <v>343245</v>
      </c>
      <c r="Y19" s="1">
        <v>280000</v>
      </c>
      <c r="Z19" s="1" t="s">
        <v>108</v>
      </c>
      <c r="AA19" s="1">
        <v>1241078</v>
      </c>
      <c r="AB19" s="1">
        <v>1013444</v>
      </c>
      <c r="AC19" s="43" t="s">
        <v>109</v>
      </c>
      <c r="AD19" s="43" t="s">
        <v>110</v>
      </c>
      <c r="AE19" s="43" t="s">
        <v>111</v>
      </c>
      <c r="AF19" s="43" t="s">
        <v>112</v>
      </c>
      <c r="AG19" s="1" t="s">
        <v>113</v>
      </c>
      <c r="AH19" s="48">
        <v>78202.600000000006</v>
      </c>
      <c r="AI19" s="48">
        <v>65045.9</v>
      </c>
      <c r="AJ19" s="48">
        <v>46754.400000000001</v>
      </c>
      <c r="AK19" s="48">
        <v>39812.9</v>
      </c>
      <c r="AL19" s="1" t="s">
        <v>114</v>
      </c>
      <c r="AM19" s="1" t="s">
        <v>115</v>
      </c>
      <c r="AN19" s="1" t="s">
        <v>114</v>
      </c>
      <c r="AO19" s="48">
        <v>69725.899999999994</v>
      </c>
      <c r="AP19" s="1" t="s">
        <v>116</v>
      </c>
      <c r="AQ19" s="48">
        <v>68890.2</v>
      </c>
      <c r="AR19" s="48">
        <v>44753.4</v>
      </c>
      <c r="AS19" s="48">
        <v>30934.9</v>
      </c>
      <c r="AT19" s="48">
        <v>25489.3</v>
      </c>
      <c r="AU19" s="1" t="s">
        <v>116</v>
      </c>
      <c r="AV19" s="48">
        <v>25489.3</v>
      </c>
      <c r="AW19" s="48">
        <v>20229.7</v>
      </c>
      <c r="AX19" s="48">
        <v>17029.900000000001</v>
      </c>
      <c r="AY19" s="48">
        <v>12594</v>
      </c>
      <c r="AZ19" s="1"/>
      <c r="BA19" s="1"/>
      <c r="BB19" s="1">
        <v>1998</v>
      </c>
      <c r="BC19" s="1">
        <v>59.25</v>
      </c>
      <c r="BD19" s="1">
        <v>65</v>
      </c>
      <c r="BE19" s="1">
        <v>59.25</v>
      </c>
      <c r="BF19" s="1">
        <v>65</v>
      </c>
      <c r="BG19" s="1">
        <v>85000</v>
      </c>
      <c r="BH19" s="1">
        <v>4</v>
      </c>
      <c r="BI19" s="1">
        <v>5180000</v>
      </c>
      <c r="BJ19" s="1"/>
      <c r="BK19" s="1"/>
      <c r="BL19" s="1">
        <v>5.75</v>
      </c>
      <c r="BM19" s="1">
        <v>5.75</v>
      </c>
      <c r="BN19" s="1"/>
      <c r="BO19" s="1"/>
      <c r="BP19" s="29">
        <v>500180</v>
      </c>
      <c r="BQ19" s="30" t="s">
        <v>27</v>
      </c>
      <c r="BR19" s="31"/>
      <c r="BS19" s="1">
        <v>4.5</v>
      </c>
      <c r="BT19" s="1"/>
      <c r="BU19" s="1">
        <v>4.5</v>
      </c>
      <c r="BV19" s="32">
        <v>38520</v>
      </c>
      <c r="BW19" s="32">
        <v>38492</v>
      </c>
      <c r="BX19" s="32">
        <v>38498</v>
      </c>
      <c r="BY19" s="30" t="s">
        <v>68</v>
      </c>
      <c r="BZ19" s="1" t="s">
        <v>69</v>
      </c>
      <c r="CA19" s="1" t="s">
        <v>70</v>
      </c>
      <c r="CB19" s="1" t="s">
        <v>69</v>
      </c>
    </row>
    <row r="20" spans="1:80" thickBot="1">
      <c r="A20" s="26"/>
      <c r="B20" s="33" t="s">
        <v>117</v>
      </c>
      <c r="C20" s="11">
        <v>25566</v>
      </c>
      <c r="D20" s="44">
        <v>3745</v>
      </c>
      <c r="E20" s="44">
        <v>666</v>
      </c>
      <c r="F20" s="45">
        <v>22.9</v>
      </c>
      <c r="G20" s="36">
        <f t="shared" si="4"/>
        <v>0.17783711615487316</v>
      </c>
      <c r="H20" s="14"/>
      <c r="I20" s="15">
        <v>629.95000000000005</v>
      </c>
      <c r="J20" s="15">
        <v>262</v>
      </c>
      <c r="K20" s="15">
        <f t="shared" si="5"/>
        <v>27.508733624454152</v>
      </c>
      <c r="L20" s="15">
        <f t="shared" si="6"/>
        <v>11.441048034934498</v>
      </c>
      <c r="M20" s="37">
        <f t="shared" si="7"/>
        <v>0.23638164410696594</v>
      </c>
      <c r="N20" s="19"/>
      <c r="O20" s="19"/>
      <c r="P20" s="19"/>
      <c r="Q20" s="19"/>
      <c r="R20" s="19"/>
      <c r="S20" s="27"/>
      <c r="T20" s="1"/>
      <c r="U20" s="1"/>
      <c r="V20" s="1"/>
      <c r="W20" s="47"/>
      <c r="X20" s="47"/>
      <c r="Y20" s="47"/>
      <c r="Z20" s="1" t="s">
        <v>118</v>
      </c>
      <c r="AA20" s="1"/>
      <c r="AB20" s="43" t="s">
        <v>119</v>
      </c>
      <c r="AC20" s="43" t="s">
        <v>119</v>
      </c>
      <c r="AD20" s="43" t="s">
        <v>120</v>
      </c>
      <c r="AE20" s="43" t="s">
        <v>121</v>
      </c>
      <c r="AF20" s="43" t="s">
        <v>122</v>
      </c>
      <c r="AG20" s="1" t="s">
        <v>123</v>
      </c>
      <c r="AH20" s="48">
        <v>2816.3</v>
      </c>
      <c r="AI20" s="48">
        <v>1371.4</v>
      </c>
      <c r="AJ20" s="48">
        <v>1480.8</v>
      </c>
      <c r="AK20" s="1">
        <v>809.6</v>
      </c>
      <c r="AL20" s="1" t="s">
        <v>124</v>
      </c>
      <c r="AM20" s="48">
        <v>40088.699999999997</v>
      </c>
      <c r="AN20" s="1" t="s">
        <v>124</v>
      </c>
      <c r="AO20" s="48">
        <v>28706.6</v>
      </c>
      <c r="AP20" s="1" t="s">
        <v>98</v>
      </c>
      <c r="AQ20" s="48">
        <v>43341.5</v>
      </c>
      <c r="AR20" s="48">
        <v>27002</v>
      </c>
      <c r="AS20" s="48">
        <v>16637</v>
      </c>
      <c r="AT20" s="48">
        <v>11086.6</v>
      </c>
      <c r="AU20" s="1" t="s">
        <v>98</v>
      </c>
      <c r="AV20" s="48">
        <v>11086.6</v>
      </c>
      <c r="AW20" s="48">
        <v>7866.8</v>
      </c>
      <c r="AX20" s="48">
        <v>6239.3</v>
      </c>
      <c r="AY20" s="48">
        <v>4931.7</v>
      </c>
      <c r="AZ20" s="1"/>
      <c r="BA20" s="1"/>
      <c r="BB20" s="1">
        <v>1998</v>
      </c>
      <c r="BC20" s="1">
        <v>47.5</v>
      </c>
      <c r="BD20" s="1">
        <v>87.5</v>
      </c>
      <c r="BE20" s="1">
        <v>47</v>
      </c>
      <c r="BF20" s="1">
        <v>54.75</v>
      </c>
      <c r="BG20" s="1">
        <v>35447005</v>
      </c>
      <c r="BH20" s="1">
        <v>89751</v>
      </c>
      <c r="BI20" s="1">
        <v>2363582909</v>
      </c>
      <c r="BJ20" s="1"/>
      <c r="BK20" s="1"/>
      <c r="BL20" s="1">
        <v>40.5</v>
      </c>
      <c r="BM20" s="1">
        <v>7.25</v>
      </c>
      <c r="BN20" s="1" t="s">
        <v>80</v>
      </c>
      <c r="BO20" s="1"/>
      <c r="BP20" s="29">
        <v>500180</v>
      </c>
      <c r="BQ20" s="30" t="s">
        <v>27</v>
      </c>
      <c r="BR20" s="31"/>
      <c r="BS20" s="1">
        <v>5.5</v>
      </c>
      <c r="BT20" s="1"/>
      <c r="BU20" s="1">
        <v>5.5</v>
      </c>
      <c r="BV20" s="32">
        <v>38867</v>
      </c>
      <c r="BW20" s="32">
        <v>38845</v>
      </c>
      <c r="BX20" s="32">
        <v>38848</v>
      </c>
      <c r="BY20" s="30" t="s">
        <v>68</v>
      </c>
      <c r="BZ20" s="1" t="s">
        <v>69</v>
      </c>
      <c r="CA20" s="1" t="s">
        <v>70</v>
      </c>
      <c r="CB20" s="1" t="s">
        <v>69</v>
      </c>
    </row>
    <row r="21" spans="1:80" thickBot="1">
      <c r="A21" s="26"/>
      <c r="B21" s="33" t="s">
        <v>125</v>
      </c>
      <c r="C21" s="11">
        <v>35061</v>
      </c>
      <c r="D21" s="44">
        <v>5599</v>
      </c>
      <c r="E21" s="44">
        <v>871</v>
      </c>
      <c r="F21" s="45">
        <v>27.9</v>
      </c>
      <c r="G21" s="36">
        <f t="shared" si="4"/>
        <v>0.15556349348097875</v>
      </c>
      <c r="H21" s="14"/>
      <c r="I21" s="15">
        <v>790</v>
      </c>
      <c r="J21" s="15">
        <v>512.04999999999995</v>
      </c>
      <c r="K21" s="15">
        <f t="shared" si="5"/>
        <v>28.31541218637993</v>
      </c>
      <c r="L21" s="15">
        <f t="shared" si="6"/>
        <v>18.353046594982079</v>
      </c>
      <c r="M21" s="37">
        <f t="shared" si="7"/>
        <v>0.49506008010680902</v>
      </c>
      <c r="N21" s="19"/>
      <c r="O21" s="19"/>
      <c r="P21" s="19"/>
      <c r="Q21" s="19"/>
      <c r="R21" s="19"/>
      <c r="S21" s="27"/>
      <c r="T21" s="1"/>
      <c r="U21" s="1"/>
      <c r="V21" s="1"/>
      <c r="W21" s="47"/>
      <c r="X21" s="47"/>
      <c r="Y21" s="47"/>
      <c r="Z21" s="1" t="s">
        <v>126</v>
      </c>
      <c r="AA21" s="1"/>
      <c r="AB21" s="43" t="s">
        <v>119</v>
      </c>
      <c r="AC21" s="43" t="s">
        <v>119</v>
      </c>
      <c r="AD21" s="43" t="s">
        <v>127</v>
      </c>
      <c r="AE21" s="43" t="s">
        <v>128</v>
      </c>
      <c r="AF21" s="43" t="s">
        <v>129</v>
      </c>
      <c r="AG21" s="1" t="s">
        <v>130</v>
      </c>
      <c r="AH21" s="48">
        <v>1405.9</v>
      </c>
      <c r="AI21" s="48">
        <v>1080.2</v>
      </c>
      <c r="AJ21" s="1">
        <v>196.8</v>
      </c>
      <c r="AK21" s="1">
        <v>123.8</v>
      </c>
      <c r="AL21" s="1" t="s">
        <v>131</v>
      </c>
      <c r="AM21" s="48">
        <v>1881.8</v>
      </c>
      <c r="AN21" s="1" t="s">
        <v>131</v>
      </c>
      <c r="AO21" s="48">
        <v>2761.1</v>
      </c>
      <c r="AP21" s="1" t="s">
        <v>113</v>
      </c>
      <c r="AQ21" s="48">
        <v>22986.2</v>
      </c>
      <c r="AR21" s="48">
        <v>16316.6</v>
      </c>
      <c r="AS21" s="48">
        <v>13063.6</v>
      </c>
      <c r="AT21" s="48">
        <v>13222.2</v>
      </c>
      <c r="AU21" s="1" t="s">
        <v>113</v>
      </c>
      <c r="AV21" s="48">
        <v>13222.2</v>
      </c>
      <c r="AW21" s="48">
        <v>11129.5</v>
      </c>
      <c r="AX21" s="48">
        <v>8639.7000000000007</v>
      </c>
      <c r="AY21" s="48">
        <v>6355.9</v>
      </c>
      <c r="AZ21" s="1"/>
      <c r="BA21" s="1"/>
      <c r="BB21" s="1">
        <v>1999</v>
      </c>
      <c r="BC21" s="1">
        <v>55</v>
      </c>
      <c r="BD21" s="1">
        <v>115.8</v>
      </c>
      <c r="BE21" s="1">
        <v>55</v>
      </c>
      <c r="BF21" s="1">
        <v>115.8</v>
      </c>
      <c r="BG21" s="1">
        <v>4371200</v>
      </c>
      <c r="BH21" s="1">
        <v>7</v>
      </c>
      <c r="BI21" s="1">
        <v>426832250</v>
      </c>
      <c r="BJ21" s="1"/>
      <c r="BK21" s="1"/>
      <c r="BL21" s="1">
        <v>60.8</v>
      </c>
      <c r="BM21" s="1">
        <v>60.8</v>
      </c>
      <c r="BN21" s="1"/>
      <c r="BO21" s="1"/>
      <c r="BP21" s="29">
        <v>500180</v>
      </c>
      <c r="BQ21" s="30" t="s">
        <v>27</v>
      </c>
      <c r="BR21" s="31"/>
      <c r="BS21" s="1">
        <v>3.5</v>
      </c>
      <c r="BT21" s="1"/>
      <c r="BU21" s="1">
        <v>3.5</v>
      </c>
      <c r="BV21" s="32">
        <v>38133</v>
      </c>
      <c r="BW21" s="32">
        <v>38107</v>
      </c>
      <c r="BX21" s="32">
        <v>38112</v>
      </c>
      <c r="BY21" s="30" t="s">
        <v>68</v>
      </c>
      <c r="BZ21" s="1" t="s">
        <v>69</v>
      </c>
      <c r="CA21" s="1" t="s">
        <v>70</v>
      </c>
      <c r="CB21" s="1" t="s">
        <v>69</v>
      </c>
    </row>
    <row r="22" spans="1:80" thickBot="1">
      <c r="A22" s="26"/>
      <c r="B22" s="33" t="s">
        <v>132</v>
      </c>
      <c r="C22" s="11">
        <v>46945</v>
      </c>
      <c r="D22" s="44">
        <v>8405</v>
      </c>
      <c r="E22" s="44">
        <v>1142</v>
      </c>
      <c r="F22" s="45">
        <v>36.299999999999997</v>
      </c>
      <c r="G22" s="36">
        <f t="shared" si="4"/>
        <v>0.13587150505651399</v>
      </c>
      <c r="H22" s="14"/>
      <c r="I22" s="15">
        <v>1150</v>
      </c>
      <c r="J22" s="15">
        <v>620</v>
      </c>
      <c r="K22" s="15">
        <f t="shared" si="5"/>
        <v>31.680440771349865</v>
      </c>
      <c r="L22" s="15">
        <f t="shared" si="6"/>
        <v>17.079889807162537</v>
      </c>
      <c r="M22" s="37">
        <f t="shared" si="7"/>
        <v>0.50116092159314163</v>
      </c>
      <c r="N22" s="19"/>
      <c r="O22" s="19"/>
      <c r="P22" s="19"/>
      <c r="Q22" s="49"/>
      <c r="R22" s="49"/>
      <c r="S22" s="27"/>
      <c r="T22" s="1"/>
      <c r="U22" s="1"/>
      <c r="V22" s="1"/>
      <c r="W22" s="47"/>
      <c r="X22" s="47"/>
      <c r="Y22" s="47"/>
      <c r="Z22" s="1" t="s">
        <v>133</v>
      </c>
      <c r="AA22" s="1"/>
      <c r="AB22" s="43" t="s">
        <v>134</v>
      </c>
      <c r="AC22" s="43" t="s">
        <v>135</v>
      </c>
      <c r="AD22" s="43" t="s">
        <v>136</v>
      </c>
      <c r="AE22" s="43" t="s">
        <v>137</v>
      </c>
      <c r="AF22" s="43" t="s">
        <v>138</v>
      </c>
      <c r="AG22" s="1" t="s">
        <v>94</v>
      </c>
      <c r="AH22" s="48">
        <v>68526.2</v>
      </c>
      <c r="AI22" s="48">
        <v>52436.9</v>
      </c>
      <c r="AJ22" s="48">
        <v>43351.5</v>
      </c>
      <c r="AK22" s="48">
        <v>38076.1</v>
      </c>
      <c r="AL22" s="1" t="s">
        <v>139</v>
      </c>
      <c r="AM22" s="1">
        <v>44.8</v>
      </c>
      <c r="AN22" s="1" t="s">
        <v>139</v>
      </c>
      <c r="AO22" s="1">
        <v>36</v>
      </c>
      <c r="AP22" s="1" t="s">
        <v>123</v>
      </c>
      <c r="AQ22" s="48">
        <v>2529.4</v>
      </c>
      <c r="AR22" s="48">
        <v>1425.5</v>
      </c>
      <c r="AS22" s="48">
        <v>1140.3</v>
      </c>
      <c r="AT22" s="48">
        <v>1109.5999999999999</v>
      </c>
      <c r="AU22" s="1" t="s">
        <v>123</v>
      </c>
      <c r="AV22" s="48">
        <v>1109.5999999999999</v>
      </c>
      <c r="AW22" s="48">
        <v>1204.4000000000001</v>
      </c>
      <c r="AX22" s="48">
        <v>2139.6</v>
      </c>
      <c r="AY22" s="48">
        <v>1305.8</v>
      </c>
      <c r="AZ22" s="1"/>
      <c r="BA22" s="1"/>
      <c r="BB22" s="1">
        <v>1999</v>
      </c>
      <c r="BC22" s="1">
        <v>55</v>
      </c>
      <c r="BD22" s="1">
        <v>192.8</v>
      </c>
      <c r="BE22" s="1">
        <v>49.1</v>
      </c>
      <c r="BF22" s="1">
        <v>161.5</v>
      </c>
      <c r="BG22" s="1">
        <v>53513547</v>
      </c>
      <c r="BH22" s="1">
        <v>156211</v>
      </c>
      <c r="BI22" s="1">
        <v>4856295655</v>
      </c>
      <c r="BJ22" s="1"/>
      <c r="BK22" s="1"/>
      <c r="BL22" s="1">
        <v>143.69999999999999</v>
      </c>
      <c r="BM22" s="1">
        <v>106.5</v>
      </c>
      <c r="BN22" s="1" t="s">
        <v>80</v>
      </c>
      <c r="BO22" s="1"/>
      <c r="BP22" s="29">
        <v>500180</v>
      </c>
      <c r="BQ22" s="30" t="s">
        <v>27</v>
      </c>
      <c r="BR22" s="31"/>
      <c r="BS22" s="1">
        <v>7</v>
      </c>
      <c r="BT22" s="1"/>
      <c r="BU22" s="1">
        <v>7</v>
      </c>
      <c r="BV22" s="32">
        <v>39245</v>
      </c>
      <c r="BW22" s="32">
        <v>39216</v>
      </c>
      <c r="BX22" s="32">
        <v>39219</v>
      </c>
      <c r="BY22" s="30" t="s">
        <v>68</v>
      </c>
      <c r="BZ22" s="1" t="s">
        <v>69</v>
      </c>
      <c r="CA22" s="1" t="s">
        <v>70</v>
      </c>
      <c r="CB22" s="1" t="s">
        <v>69</v>
      </c>
    </row>
    <row r="23" spans="1:80" thickBot="1">
      <c r="A23" s="26"/>
      <c r="B23" s="33" t="s">
        <v>140</v>
      </c>
      <c r="C23" s="11">
        <v>63427</v>
      </c>
      <c r="D23" s="44">
        <v>12398</v>
      </c>
      <c r="E23" s="44">
        <v>1592</v>
      </c>
      <c r="F23" s="45">
        <v>46.2</v>
      </c>
      <c r="G23" s="36">
        <f t="shared" si="4"/>
        <v>0.12840780771092111</v>
      </c>
      <c r="H23" s="45">
        <v>1.3</v>
      </c>
      <c r="I23" s="15">
        <v>1825</v>
      </c>
      <c r="J23" s="15">
        <v>895</v>
      </c>
      <c r="K23" s="15">
        <f t="shared" si="5"/>
        <v>39.502164502164497</v>
      </c>
      <c r="L23" s="15">
        <f t="shared" si="6"/>
        <v>19.37229437229437</v>
      </c>
      <c r="M23" s="37">
        <f t="shared" si="7"/>
        <v>0.47507436049970253</v>
      </c>
      <c r="N23" s="19"/>
      <c r="O23" s="19"/>
      <c r="P23" s="19"/>
      <c r="Q23" s="49"/>
      <c r="R23" s="49"/>
      <c r="S23" s="27"/>
      <c r="T23" s="1"/>
      <c r="U23" s="1"/>
      <c r="V23" s="1"/>
      <c r="W23" s="47"/>
      <c r="X23" s="47"/>
      <c r="Y23" s="47"/>
      <c r="Z23" s="1" t="s">
        <v>141</v>
      </c>
      <c r="AA23" s="1"/>
      <c r="AB23" s="43" t="s">
        <v>119</v>
      </c>
      <c r="AC23" s="43" t="s">
        <v>119</v>
      </c>
      <c r="AD23" s="43" t="s">
        <v>119</v>
      </c>
      <c r="AE23" s="43" t="s">
        <v>119</v>
      </c>
      <c r="AF23" s="43" t="s">
        <v>119</v>
      </c>
      <c r="AG23" s="1" t="s">
        <v>108</v>
      </c>
      <c r="AH23" s="48">
        <v>419174</v>
      </c>
      <c r="AI23" s="1" t="s">
        <v>142</v>
      </c>
      <c r="AJ23" s="1" t="s">
        <v>143</v>
      </c>
      <c r="AK23" s="1">
        <v>199805</v>
      </c>
      <c r="AL23" s="1" t="s">
        <v>94</v>
      </c>
      <c r="AM23" s="48">
        <v>34365.199999999997</v>
      </c>
      <c r="AN23" s="1" t="s">
        <v>94</v>
      </c>
      <c r="AO23" s="48">
        <v>23725.7</v>
      </c>
      <c r="AP23" s="1" t="s">
        <v>130</v>
      </c>
      <c r="AQ23" s="1">
        <v>33.1</v>
      </c>
      <c r="AR23" s="1">
        <v>9.3000000000000007</v>
      </c>
      <c r="AS23" s="1">
        <v>94</v>
      </c>
      <c r="AT23" s="1">
        <v>70.900000000000006</v>
      </c>
      <c r="AU23" s="1" t="s">
        <v>130</v>
      </c>
      <c r="AV23" s="1">
        <v>70.900000000000006</v>
      </c>
      <c r="AW23" s="1">
        <v>29</v>
      </c>
      <c r="AX23" s="1">
        <v>11.3</v>
      </c>
      <c r="AY23" s="1">
        <v>1.2</v>
      </c>
      <c r="AZ23" s="1"/>
      <c r="BA23" s="1"/>
      <c r="BB23" s="1">
        <v>2000</v>
      </c>
      <c r="BC23" s="1">
        <v>234.9</v>
      </c>
      <c r="BD23" s="1">
        <v>279.5</v>
      </c>
      <c r="BE23" s="1">
        <v>210</v>
      </c>
      <c r="BF23" s="1">
        <v>215</v>
      </c>
      <c r="BG23" s="1">
        <v>9877555</v>
      </c>
      <c r="BH23" s="1">
        <v>123</v>
      </c>
      <c r="BI23" s="1">
        <v>2477439668</v>
      </c>
      <c r="BJ23" s="1"/>
      <c r="BK23" s="1"/>
      <c r="BL23" s="1">
        <v>69.5</v>
      </c>
      <c r="BM23" s="1">
        <v>-19.899999999999999</v>
      </c>
      <c r="BN23" s="1"/>
      <c r="BO23" s="1"/>
      <c r="BP23" s="29">
        <v>500180</v>
      </c>
      <c r="BQ23" s="30" t="s">
        <v>27</v>
      </c>
      <c r="BR23" s="32">
        <v>37001</v>
      </c>
      <c r="BS23" s="1">
        <v>2</v>
      </c>
      <c r="BT23" s="1"/>
      <c r="BU23" s="1">
        <v>2</v>
      </c>
      <c r="BV23" s="32">
        <v>37043</v>
      </c>
      <c r="BW23" s="32">
        <v>37001</v>
      </c>
      <c r="BX23" s="32">
        <v>37013</v>
      </c>
      <c r="BY23" s="30" t="s">
        <v>68</v>
      </c>
      <c r="BZ23" s="1" t="s">
        <v>69</v>
      </c>
      <c r="CA23" s="1" t="s">
        <v>70</v>
      </c>
      <c r="CB23" s="1" t="s">
        <v>69</v>
      </c>
    </row>
    <row r="24" spans="1:80" thickBot="1">
      <c r="A24" s="26"/>
      <c r="B24" s="33" t="s">
        <v>144</v>
      </c>
      <c r="C24" s="11">
        <v>98883</v>
      </c>
      <c r="D24" s="44">
        <v>19623</v>
      </c>
      <c r="E24" s="44">
        <v>2245</v>
      </c>
      <c r="F24" s="45">
        <v>52.9</v>
      </c>
      <c r="G24" s="36">
        <f t="shared" si="4"/>
        <v>0.11440656372623961</v>
      </c>
      <c r="H24" s="45">
        <v>1.98</v>
      </c>
      <c r="I24" s="15">
        <v>1575</v>
      </c>
      <c r="J24" s="15">
        <v>774</v>
      </c>
      <c r="K24" s="15">
        <f t="shared" si="5"/>
        <v>29.773156899810964</v>
      </c>
      <c r="L24" s="15">
        <f t="shared" si="6"/>
        <v>14.631379962192817</v>
      </c>
      <c r="M24" s="37">
        <f t="shared" si="7"/>
        <v>0.58275528311017899</v>
      </c>
      <c r="N24" s="19"/>
      <c r="O24" s="19"/>
      <c r="P24" s="19"/>
      <c r="Q24" s="49"/>
      <c r="R24" s="49"/>
      <c r="S24" s="27"/>
      <c r="T24" s="1"/>
      <c r="U24" s="1"/>
      <c r="V24" s="1"/>
      <c r="W24" s="47"/>
      <c r="X24" s="47"/>
      <c r="Y24" s="47"/>
      <c r="Z24" s="1" t="s">
        <v>145</v>
      </c>
      <c r="AA24" s="1"/>
      <c r="AB24" s="43" t="s">
        <v>134</v>
      </c>
      <c r="AC24" s="43" t="s">
        <v>135</v>
      </c>
      <c r="AD24" s="43" t="s">
        <v>136</v>
      </c>
      <c r="AE24" s="43" t="s">
        <v>137</v>
      </c>
      <c r="AF24" s="43" t="s">
        <v>138</v>
      </c>
      <c r="AG24" s="1" t="s">
        <v>146</v>
      </c>
      <c r="AH24" s="1" t="s">
        <v>147</v>
      </c>
      <c r="AI24" s="1" t="s">
        <v>148</v>
      </c>
      <c r="AJ24" s="48">
        <v>-93850.8</v>
      </c>
      <c r="AK24" s="48">
        <v>-77863</v>
      </c>
      <c r="AL24" s="1" t="s">
        <v>108</v>
      </c>
      <c r="AM24" s="1" t="s">
        <v>149</v>
      </c>
      <c r="AN24" s="1" t="s">
        <v>108</v>
      </c>
      <c r="AO24" s="1" t="s">
        <v>150</v>
      </c>
      <c r="AP24" s="1" t="s">
        <v>94</v>
      </c>
      <c r="AQ24" s="48">
        <v>15162.3</v>
      </c>
      <c r="AR24" s="48">
        <v>11239.8</v>
      </c>
      <c r="AS24" s="48">
        <v>6513.4</v>
      </c>
      <c r="AT24" s="48">
        <v>4800.3</v>
      </c>
      <c r="AU24" s="1" t="s">
        <v>94</v>
      </c>
      <c r="AV24" s="48">
        <v>4800.3</v>
      </c>
      <c r="AW24" s="48">
        <v>4731</v>
      </c>
      <c r="AX24" s="48">
        <v>3332.5</v>
      </c>
      <c r="AY24" s="48">
        <v>1855.3</v>
      </c>
      <c r="AZ24" s="1"/>
      <c r="BA24" s="1"/>
      <c r="BB24" s="1">
        <v>2000</v>
      </c>
      <c r="BC24" s="1">
        <v>165</v>
      </c>
      <c r="BD24" s="1">
        <v>295.85000000000002</v>
      </c>
      <c r="BE24" s="1">
        <v>157</v>
      </c>
      <c r="BF24" s="1">
        <v>222.5</v>
      </c>
      <c r="BG24" s="1">
        <v>41384003</v>
      </c>
      <c r="BH24" s="1">
        <v>341748</v>
      </c>
      <c r="BI24" s="1">
        <v>9702644744</v>
      </c>
      <c r="BJ24" s="1"/>
      <c r="BK24" s="1"/>
      <c r="BL24" s="1">
        <v>138.85</v>
      </c>
      <c r="BM24" s="1">
        <v>57.5</v>
      </c>
      <c r="BN24" s="1" t="s">
        <v>80</v>
      </c>
      <c r="BO24" s="1"/>
      <c r="BP24" s="29">
        <v>500180</v>
      </c>
      <c r="BQ24" s="30" t="s">
        <v>27</v>
      </c>
      <c r="BR24" s="32">
        <v>39567</v>
      </c>
      <c r="BS24" s="1">
        <v>8.5</v>
      </c>
      <c r="BT24" s="1"/>
      <c r="BU24" s="1">
        <v>8.5</v>
      </c>
      <c r="BV24" s="31"/>
      <c r="BW24" s="32">
        <v>39561</v>
      </c>
      <c r="BX24" s="32">
        <v>39567</v>
      </c>
      <c r="BY24" s="30" t="s">
        <v>68</v>
      </c>
      <c r="BZ24" s="1" t="s">
        <v>69</v>
      </c>
      <c r="CA24" s="1" t="s">
        <v>70</v>
      </c>
      <c r="CB24" s="1" t="s">
        <v>69</v>
      </c>
    </row>
    <row r="25" spans="1:80" thickBot="1">
      <c r="A25" s="26"/>
      <c r="B25" s="33" t="s">
        <v>151</v>
      </c>
      <c r="C25" s="11">
        <v>125831</v>
      </c>
      <c r="D25" s="44">
        <v>19981</v>
      </c>
      <c r="E25" s="44">
        <v>2949</v>
      </c>
      <c r="F25" s="45">
        <v>67.599999999999994</v>
      </c>
      <c r="G25" s="36">
        <f t="shared" si="4"/>
        <v>0.14759021070016515</v>
      </c>
      <c r="H25" s="45">
        <v>1.43</v>
      </c>
      <c r="I25" s="15">
        <v>1986</v>
      </c>
      <c r="J25" s="15">
        <v>952</v>
      </c>
      <c r="K25" s="15">
        <f t="shared" si="5"/>
        <v>29.378698224852073</v>
      </c>
      <c r="L25" s="15">
        <f t="shared" si="6"/>
        <v>14.082840236686392</v>
      </c>
      <c r="M25" s="37">
        <f t="shared" si="7"/>
        <v>1.8243897467257852E-2</v>
      </c>
      <c r="N25" s="19"/>
      <c r="O25" s="19"/>
      <c r="P25" s="19"/>
      <c r="Q25" s="19"/>
      <c r="R25" s="19"/>
      <c r="S25" s="27"/>
      <c r="T25" s="1"/>
      <c r="U25" s="1"/>
      <c r="V25" s="1"/>
      <c r="W25" s="47"/>
      <c r="X25" s="47"/>
      <c r="Y25" s="47"/>
      <c r="Z25" s="1" t="s">
        <v>152</v>
      </c>
      <c r="AA25" s="1"/>
      <c r="AB25" s="43" t="s">
        <v>153</v>
      </c>
      <c r="AC25" s="43">
        <v>-75894.3</v>
      </c>
      <c r="AD25" s="43">
        <v>-63417.1</v>
      </c>
      <c r="AE25" s="43">
        <v>-51128</v>
      </c>
      <c r="AF25" s="43">
        <v>-42936.7</v>
      </c>
      <c r="AG25" s="1" t="s">
        <v>154</v>
      </c>
      <c r="AH25" s="1" t="s">
        <v>155</v>
      </c>
      <c r="AI25" s="48">
        <v>-85900.6</v>
      </c>
      <c r="AJ25" s="48">
        <v>-71529.2</v>
      </c>
      <c r="AK25" s="48">
        <v>-57645</v>
      </c>
      <c r="AL25" s="1" t="s">
        <v>146</v>
      </c>
      <c r="AM25" s="48">
        <v>-89033.7</v>
      </c>
      <c r="AN25" s="1" t="s">
        <v>146</v>
      </c>
      <c r="AO25" s="48">
        <v>-48877.9</v>
      </c>
      <c r="AP25" s="1" t="s">
        <v>108</v>
      </c>
      <c r="AQ25" s="48">
        <v>84052.5</v>
      </c>
      <c r="AR25" s="48">
        <v>55993.2</v>
      </c>
      <c r="AS25" s="48">
        <v>37448.300000000003</v>
      </c>
      <c r="AT25" s="48">
        <v>30289.599999999999</v>
      </c>
      <c r="AU25" s="1" t="s">
        <v>108</v>
      </c>
      <c r="AV25" s="48">
        <v>30289.599999999999</v>
      </c>
      <c r="AW25" s="48">
        <v>24960.7</v>
      </c>
      <c r="AX25" s="48">
        <v>20362.400000000001</v>
      </c>
      <c r="AY25" s="48">
        <v>14449.9</v>
      </c>
      <c r="AZ25" s="1"/>
      <c r="BA25" s="1"/>
      <c r="BB25" s="1">
        <v>2001</v>
      </c>
      <c r="BC25" s="1">
        <v>222.85</v>
      </c>
      <c r="BD25" s="1">
        <v>279.39999999999998</v>
      </c>
      <c r="BE25" s="1">
        <v>197</v>
      </c>
      <c r="BF25" s="1">
        <v>210.6</v>
      </c>
      <c r="BG25" s="1">
        <v>16803654</v>
      </c>
      <c r="BH25" s="1">
        <v>168189</v>
      </c>
      <c r="BI25" s="1">
        <v>4074296613</v>
      </c>
      <c r="BJ25" s="1"/>
      <c r="BK25" s="1"/>
      <c r="BL25" s="1">
        <v>82.4</v>
      </c>
      <c r="BM25" s="1">
        <v>-12.25</v>
      </c>
      <c r="BN25" s="1" t="s">
        <v>80</v>
      </c>
      <c r="BO25" s="1"/>
      <c r="BP25" s="29">
        <v>500180</v>
      </c>
      <c r="BQ25" s="30" t="s">
        <v>27</v>
      </c>
      <c r="BR25" s="32">
        <v>39604</v>
      </c>
      <c r="BS25" s="1">
        <v>8.5</v>
      </c>
      <c r="BT25" s="1"/>
      <c r="BU25" s="1">
        <v>8.5</v>
      </c>
      <c r="BV25" s="32">
        <v>39609</v>
      </c>
      <c r="BW25" s="32">
        <v>39601</v>
      </c>
      <c r="BX25" s="32">
        <v>39604</v>
      </c>
      <c r="BY25" s="30" t="s">
        <v>68</v>
      </c>
      <c r="BZ25" s="1" t="s">
        <v>69</v>
      </c>
      <c r="CA25" s="1" t="s">
        <v>70</v>
      </c>
      <c r="CB25" s="1" t="s">
        <v>69</v>
      </c>
    </row>
    <row r="26" spans="1:80" thickBot="1">
      <c r="A26" s="26" t="s">
        <v>156</v>
      </c>
      <c r="B26" s="33" t="s">
        <v>157</v>
      </c>
      <c r="C26" s="11">
        <v>159983</v>
      </c>
      <c r="D26" s="44">
        <v>24263</v>
      </c>
      <c r="E26" s="44">
        <v>3926</v>
      </c>
      <c r="F26" s="50">
        <v>85</v>
      </c>
      <c r="G26" s="36">
        <f t="shared" si="4"/>
        <v>0.16181016362362444</v>
      </c>
      <c r="H26" s="42">
        <v>1.05</v>
      </c>
      <c r="I26" s="15">
        <v>2518</v>
      </c>
      <c r="J26" s="15">
        <v>1785</v>
      </c>
      <c r="K26" s="15">
        <f t="shared" si="5"/>
        <v>29.623529411764707</v>
      </c>
      <c r="L26" s="15">
        <f t="shared" si="6"/>
        <v>21</v>
      </c>
      <c r="M26" s="37">
        <f t="shared" si="7"/>
        <v>0.21430358840898855</v>
      </c>
      <c r="N26" s="19"/>
      <c r="O26" s="19"/>
      <c r="P26" s="19"/>
      <c r="Q26" s="19"/>
      <c r="R26" s="19"/>
      <c r="S26" s="27"/>
      <c r="T26" s="1"/>
      <c r="U26" s="1"/>
      <c r="V26" s="47">
        <f>(X26/Y26)^(1/1)-1</f>
        <v>0.18063940582145599</v>
      </c>
      <c r="W26" s="47">
        <f t="shared" ref="W26:W28" si="8">(AA26/AB26)^(1/1)-1</f>
        <v>0.20929480790263399</v>
      </c>
      <c r="X26" s="1">
        <v>56908</v>
      </c>
      <c r="Y26" s="1">
        <v>48201</v>
      </c>
      <c r="Z26" s="1" t="s">
        <v>45</v>
      </c>
      <c r="AA26" s="1">
        <v>224456</v>
      </c>
      <c r="AB26" s="1">
        <v>185609</v>
      </c>
      <c r="AC26" s="43" t="s">
        <v>158</v>
      </c>
      <c r="AD26" s="43" t="s">
        <v>159</v>
      </c>
      <c r="AE26" s="43" t="s">
        <v>160</v>
      </c>
      <c r="AF26" s="43">
        <v>84784</v>
      </c>
      <c r="AG26" s="1" t="s">
        <v>161</v>
      </c>
      <c r="AH26" s="48">
        <v>-39653.800000000003</v>
      </c>
      <c r="AI26" s="48">
        <v>-33999.1</v>
      </c>
      <c r="AJ26" s="48">
        <v>-28360.400000000001</v>
      </c>
      <c r="AK26" s="48">
        <v>-22891.8</v>
      </c>
      <c r="AL26" s="1" t="s">
        <v>154</v>
      </c>
      <c r="AM26" s="48">
        <v>-56492.7</v>
      </c>
      <c r="AN26" s="1" t="s">
        <v>154</v>
      </c>
      <c r="AO26" s="48">
        <v>-38286.699999999997</v>
      </c>
      <c r="AP26" s="1" t="s">
        <v>162</v>
      </c>
      <c r="AQ26" s="48">
        <v>-31794.5</v>
      </c>
      <c r="AR26" s="48">
        <v>-19295</v>
      </c>
      <c r="AS26" s="48">
        <v>-13155.6</v>
      </c>
      <c r="AT26" s="48">
        <v>-12110.5</v>
      </c>
      <c r="AU26" s="1" t="s">
        <v>162</v>
      </c>
      <c r="AV26" s="48">
        <v>-12110.5</v>
      </c>
      <c r="AW26" s="48">
        <v>-11919.6</v>
      </c>
      <c r="AX26" s="48">
        <v>-10737.4</v>
      </c>
      <c r="AY26" s="48">
        <v>-7537.5</v>
      </c>
      <c r="AZ26" s="1"/>
      <c r="BA26" s="1"/>
      <c r="BB26" s="1">
        <v>2001</v>
      </c>
      <c r="BC26" s="1">
        <v>222</v>
      </c>
      <c r="BD26" s="1">
        <v>265</v>
      </c>
      <c r="BE26" s="1">
        <v>185.85</v>
      </c>
      <c r="BF26" s="1">
        <v>224.7</v>
      </c>
      <c r="BG26" s="1">
        <v>12547055</v>
      </c>
      <c r="BH26" s="1">
        <v>68818</v>
      </c>
      <c r="BI26" s="1">
        <v>2815387420</v>
      </c>
      <c r="BJ26" s="1"/>
      <c r="BK26" s="1"/>
      <c r="BL26" s="1">
        <v>79.150000000000006</v>
      </c>
      <c r="BM26" s="1">
        <v>2.7</v>
      </c>
      <c r="BN26" s="1"/>
      <c r="BO26" s="1"/>
      <c r="BP26" s="29">
        <v>500180</v>
      </c>
      <c r="BQ26" s="30" t="s">
        <v>27</v>
      </c>
      <c r="BR26" s="32">
        <v>39986</v>
      </c>
      <c r="BS26" s="1">
        <v>10</v>
      </c>
      <c r="BT26" s="1"/>
      <c r="BU26" s="1">
        <v>10</v>
      </c>
      <c r="BV26" s="32">
        <v>40008</v>
      </c>
      <c r="BW26" s="32">
        <v>39981</v>
      </c>
      <c r="BX26" s="32">
        <v>39987</v>
      </c>
      <c r="BY26" s="30" t="s">
        <v>68</v>
      </c>
      <c r="BZ26" s="1" t="s">
        <v>69</v>
      </c>
      <c r="CA26" s="1" t="s">
        <v>70</v>
      </c>
      <c r="CB26" s="1" t="s">
        <v>69</v>
      </c>
    </row>
    <row r="27" spans="1:80" thickBot="1">
      <c r="A27" s="26"/>
      <c r="B27" s="51" t="s">
        <v>163</v>
      </c>
      <c r="C27" s="11">
        <v>195420</v>
      </c>
      <c r="D27" s="44">
        <v>33058</v>
      </c>
      <c r="E27" s="44">
        <v>5273</v>
      </c>
      <c r="F27" s="45">
        <v>22.5</v>
      </c>
      <c r="G27" s="36">
        <f t="shared" si="4"/>
        <v>0.15950753221610503</v>
      </c>
      <c r="H27" s="45">
        <v>1.02</v>
      </c>
      <c r="I27" s="15">
        <v>540</v>
      </c>
      <c r="J27" s="15">
        <v>400.45</v>
      </c>
      <c r="K27" s="15">
        <f t="shared" si="5"/>
        <v>24</v>
      </c>
      <c r="L27" s="15">
        <f t="shared" si="6"/>
        <v>17.797777777777778</v>
      </c>
      <c r="M27" s="37">
        <f t="shared" si="7"/>
        <v>0.36248608993117082</v>
      </c>
      <c r="N27" s="19"/>
      <c r="O27" s="19"/>
      <c r="P27" s="19"/>
      <c r="Q27" s="19"/>
      <c r="R27" s="19"/>
      <c r="S27" s="27"/>
      <c r="T27" s="1"/>
      <c r="U27" s="1"/>
      <c r="V27" s="1"/>
      <c r="W27" s="47">
        <f t="shared" si="8"/>
        <v>4.9477862124773564E-2</v>
      </c>
      <c r="X27" s="47"/>
      <c r="Y27" s="47"/>
      <c r="Z27" s="1" t="s">
        <v>164</v>
      </c>
      <c r="AA27" s="1">
        <v>5447</v>
      </c>
      <c r="AB27" s="1">
        <v>5190.2</v>
      </c>
      <c r="AC27" s="43">
        <v>5125.1000000000004</v>
      </c>
      <c r="AD27" s="43">
        <v>5056.3999999999996</v>
      </c>
      <c r="AE27" s="43">
        <v>5013</v>
      </c>
      <c r="AF27" s="43">
        <v>4798.1000000000004</v>
      </c>
      <c r="AG27" s="1" t="s">
        <v>165</v>
      </c>
      <c r="AH27" s="1" t="s">
        <v>166</v>
      </c>
      <c r="AI27" s="1" t="s">
        <v>167</v>
      </c>
      <c r="AJ27" s="1" t="s">
        <v>168</v>
      </c>
      <c r="AK27" s="1" t="s">
        <v>169</v>
      </c>
      <c r="AL27" s="1" t="s">
        <v>170</v>
      </c>
      <c r="AM27" s="48">
        <v>-23013.8</v>
      </c>
      <c r="AN27" s="1" t="s">
        <v>170</v>
      </c>
      <c r="AO27" s="48">
        <v>-13384.3</v>
      </c>
      <c r="AP27" s="1" t="s">
        <v>154</v>
      </c>
      <c r="AQ27" s="48">
        <v>-24208</v>
      </c>
      <c r="AR27" s="48">
        <v>-16910.900000000001</v>
      </c>
      <c r="AS27" s="48">
        <v>-10854</v>
      </c>
      <c r="AT27" s="48">
        <v>-8100</v>
      </c>
      <c r="AU27" s="1" t="s">
        <v>154</v>
      </c>
      <c r="AV27" s="48">
        <v>-8100</v>
      </c>
      <c r="AW27" s="48">
        <v>-5918.3</v>
      </c>
      <c r="AX27" s="48">
        <v>-4179.5</v>
      </c>
      <c r="AY27" s="48">
        <v>-3095.9</v>
      </c>
      <c r="AZ27" s="1"/>
      <c r="BA27" s="1"/>
      <c r="BB27" s="1">
        <v>2002</v>
      </c>
      <c r="BC27" s="1">
        <v>224.6</v>
      </c>
      <c r="BD27" s="1">
        <v>256.35000000000002</v>
      </c>
      <c r="BE27" s="1">
        <v>187</v>
      </c>
      <c r="BF27" s="1">
        <v>219</v>
      </c>
      <c r="BG27" s="1">
        <v>27127549</v>
      </c>
      <c r="BH27" s="1">
        <v>133742</v>
      </c>
      <c r="BI27" s="1">
        <v>5848754536</v>
      </c>
      <c r="BJ27" s="1">
        <v>22680833</v>
      </c>
      <c r="BK27" s="1">
        <v>83.61</v>
      </c>
      <c r="BL27" s="1">
        <v>69.349999999999994</v>
      </c>
      <c r="BM27" s="1">
        <v>-5.6</v>
      </c>
      <c r="BN27" s="1"/>
      <c r="BO27" s="1"/>
      <c r="BP27" s="29">
        <v>500180</v>
      </c>
      <c r="BQ27" s="30" t="s">
        <v>27</v>
      </c>
      <c r="BR27" s="32">
        <v>40339</v>
      </c>
      <c r="BS27" s="1">
        <v>12</v>
      </c>
      <c r="BT27" s="1"/>
      <c r="BU27" s="1">
        <v>12</v>
      </c>
      <c r="BV27" s="32">
        <v>40359</v>
      </c>
      <c r="BW27" s="32">
        <v>40336</v>
      </c>
      <c r="BX27" s="32">
        <v>40339</v>
      </c>
      <c r="BY27" s="30" t="s">
        <v>68</v>
      </c>
      <c r="BZ27" s="1" t="s">
        <v>69</v>
      </c>
      <c r="CA27" s="1" t="s">
        <v>70</v>
      </c>
      <c r="CB27" s="1" t="s">
        <v>69</v>
      </c>
    </row>
    <row r="28" spans="1:80" thickBot="1">
      <c r="A28" s="26"/>
      <c r="B28" s="51" t="s">
        <v>171</v>
      </c>
      <c r="C28" s="11">
        <v>239721</v>
      </c>
      <c r="D28" s="44">
        <v>42994</v>
      </c>
      <c r="E28" s="44">
        <v>6900</v>
      </c>
      <c r="F28" s="45">
        <v>29.1</v>
      </c>
      <c r="G28" s="36">
        <f t="shared" si="4"/>
        <v>0.16048750988510024</v>
      </c>
      <c r="H28" s="45">
        <v>0.97</v>
      </c>
      <c r="I28" s="15">
        <v>705</v>
      </c>
      <c r="J28" s="15">
        <v>482.3</v>
      </c>
      <c r="K28" s="15">
        <f t="shared" si="5"/>
        <v>24.226804123711339</v>
      </c>
      <c r="L28" s="15">
        <f t="shared" si="6"/>
        <v>16.573883161512025</v>
      </c>
      <c r="M28" s="37">
        <f t="shared" si="7"/>
        <v>0.30056264746808647</v>
      </c>
      <c r="N28" s="19"/>
      <c r="O28" s="19"/>
      <c r="P28" s="19"/>
      <c r="Q28" s="19"/>
      <c r="R28" s="19"/>
      <c r="S28" s="27"/>
      <c r="T28" s="1"/>
      <c r="U28" s="1"/>
      <c r="V28" s="47">
        <f>(X28/Y28)^(1/1)-1</f>
        <v>0.12432432432432439</v>
      </c>
      <c r="W28" s="47">
        <f t="shared" si="8"/>
        <v>0.1617852161785216</v>
      </c>
      <c r="X28" s="1">
        <v>20.8</v>
      </c>
      <c r="Y28" s="1">
        <v>18.5</v>
      </c>
      <c r="Z28" s="1" t="s">
        <v>46</v>
      </c>
      <c r="AA28" s="1">
        <v>83.3</v>
      </c>
      <c r="AB28" s="1">
        <v>71.7</v>
      </c>
      <c r="AC28" s="43">
        <v>57.2</v>
      </c>
      <c r="AD28" s="43">
        <v>48.8</v>
      </c>
      <c r="AE28" s="43">
        <v>42.1</v>
      </c>
      <c r="AF28" s="43">
        <v>35.5</v>
      </c>
      <c r="AG28" s="1" t="s">
        <v>172</v>
      </c>
      <c r="AH28" s="1" t="s">
        <v>173</v>
      </c>
      <c r="AI28" s="48">
        <v>89504</v>
      </c>
      <c r="AJ28" s="48">
        <v>77253.600000000006</v>
      </c>
      <c r="AK28" s="48">
        <v>64297.2</v>
      </c>
      <c r="AL28" s="1" t="s">
        <v>174</v>
      </c>
      <c r="AM28" s="48">
        <v>-33478.9</v>
      </c>
      <c r="AN28" s="1" t="s">
        <v>174</v>
      </c>
      <c r="AO28" s="48">
        <v>-24902.400000000001</v>
      </c>
      <c r="AP28" s="1" t="s">
        <v>161</v>
      </c>
      <c r="AQ28" s="48">
        <v>-7768.6</v>
      </c>
      <c r="AR28" s="48">
        <v>-4868.2</v>
      </c>
      <c r="AS28" s="48">
        <v>-2766.7</v>
      </c>
      <c r="AT28" s="48">
        <v>-2040.9</v>
      </c>
      <c r="AU28" s="1" t="s">
        <v>161</v>
      </c>
      <c r="AV28" s="48">
        <v>-2040.9</v>
      </c>
      <c r="AW28" s="48">
        <v>-1519.5</v>
      </c>
      <c r="AX28" s="48">
        <v>-1092.4000000000001</v>
      </c>
      <c r="AY28" s="1">
        <v>-780</v>
      </c>
      <c r="AZ28" s="1"/>
      <c r="BA28" s="1"/>
      <c r="BB28" s="1">
        <v>2003</v>
      </c>
      <c r="BC28" s="1">
        <v>219.75</v>
      </c>
      <c r="BD28" s="1">
        <v>382</v>
      </c>
      <c r="BE28" s="1">
        <v>211.85</v>
      </c>
      <c r="BF28" s="1">
        <v>366.65</v>
      </c>
      <c r="BG28" s="1">
        <v>42670188</v>
      </c>
      <c r="BH28" s="1">
        <v>250666</v>
      </c>
      <c r="BI28" s="1">
        <v>11584996039</v>
      </c>
      <c r="BJ28" s="1">
        <v>35077740</v>
      </c>
      <c r="BK28" s="1">
        <v>82.21</v>
      </c>
      <c r="BL28" s="1">
        <v>170.15</v>
      </c>
      <c r="BM28" s="1">
        <v>146.9</v>
      </c>
      <c r="BN28" s="1"/>
      <c r="BO28" s="1"/>
      <c r="BP28" s="29">
        <v>500180</v>
      </c>
      <c r="BQ28" s="30" t="s">
        <v>27</v>
      </c>
      <c r="BR28" s="32">
        <v>40696</v>
      </c>
      <c r="BS28" s="1">
        <v>16.5</v>
      </c>
      <c r="BT28" s="1"/>
      <c r="BU28" s="1">
        <v>16.5</v>
      </c>
      <c r="BV28" s="32">
        <v>40704</v>
      </c>
      <c r="BW28" s="32">
        <v>40693</v>
      </c>
      <c r="BX28" s="32">
        <v>40696</v>
      </c>
      <c r="BY28" s="30" t="s">
        <v>68</v>
      </c>
      <c r="BZ28" s="1" t="s">
        <v>69</v>
      </c>
      <c r="CA28" s="1" t="s">
        <v>70</v>
      </c>
      <c r="CB28" s="1" t="s">
        <v>69</v>
      </c>
    </row>
    <row r="29" spans="1:80" thickBot="1">
      <c r="A29" s="26"/>
      <c r="B29" s="51" t="s">
        <v>175</v>
      </c>
      <c r="C29" s="11">
        <v>303000</v>
      </c>
      <c r="D29" s="44">
        <v>50853</v>
      </c>
      <c r="E29" s="44">
        <v>8765</v>
      </c>
      <c r="F29" s="45">
        <v>36.6</v>
      </c>
      <c r="G29" s="36">
        <f t="shared" si="4"/>
        <v>0.17235954614280377</v>
      </c>
      <c r="H29" s="45">
        <v>1</v>
      </c>
      <c r="I29" s="15">
        <v>760.5</v>
      </c>
      <c r="J29" s="15">
        <v>528</v>
      </c>
      <c r="K29" s="15">
        <f t="shared" si="5"/>
        <v>20.778688524590162</v>
      </c>
      <c r="L29" s="15">
        <f t="shared" si="6"/>
        <v>14.426229508196721</v>
      </c>
      <c r="M29" s="37">
        <f t="shared" si="7"/>
        <v>0.18279294785318889</v>
      </c>
      <c r="N29" s="19"/>
      <c r="O29" s="19"/>
      <c r="P29" s="19"/>
      <c r="Q29" s="49"/>
      <c r="R29" s="49"/>
      <c r="S29" s="27"/>
      <c r="T29" s="1"/>
      <c r="U29" s="1"/>
      <c r="V29" s="1"/>
      <c r="W29" s="47"/>
      <c r="X29" s="47"/>
      <c r="Y29" s="47"/>
      <c r="Z29" s="1" t="s">
        <v>176</v>
      </c>
      <c r="AA29" s="1"/>
      <c r="AB29" s="43" t="s">
        <v>177</v>
      </c>
      <c r="AC29" s="43">
        <v>56.78</v>
      </c>
      <c r="AD29" s="43">
        <v>48.64</v>
      </c>
      <c r="AE29" s="43">
        <v>40.76</v>
      </c>
      <c r="AF29" s="43">
        <v>35.340000000000003</v>
      </c>
      <c r="AG29" s="1" t="s">
        <v>152</v>
      </c>
      <c r="AH29" s="48">
        <v>-30243.4</v>
      </c>
      <c r="AI29" s="48">
        <v>-23460.799999999999</v>
      </c>
      <c r="AJ29" s="48">
        <v>-18922.599999999999</v>
      </c>
      <c r="AK29" s="48">
        <v>-13404.4</v>
      </c>
      <c r="AL29" s="1" t="s">
        <v>165</v>
      </c>
      <c r="AM29" s="1" t="s">
        <v>178</v>
      </c>
      <c r="AN29" s="1" t="s">
        <v>165</v>
      </c>
      <c r="AO29" s="48">
        <v>-87164.6</v>
      </c>
      <c r="AP29" s="1" t="s">
        <v>179</v>
      </c>
      <c r="AQ29" s="48">
        <v>-16439.400000000001</v>
      </c>
      <c r="AR29" s="48">
        <v>-12042.7</v>
      </c>
      <c r="AS29" s="48">
        <v>-8087.3</v>
      </c>
      <c r="AT29" s="48">
        <v>-6059.1</v>
      </c>
      <c r="AU29" s="1" t="s">
        <v>179</v>
      </c>
      <c r="AV29" s="48">
        <v>-6059.1</v>
      </c>
      <c r="AW29" s="48">
        <v>-4398.8</v>
      </c>
      <c r="AX29" s="48">
        <v>-3087.1</v>
      </c>
      <c r="AY29" s="48">
        <v>-2315.9</v>
      </c>
      <c r="AZ29" s="1"/>
      <c r="BA29" s="1"/>
      <c r="BB29" s="1">
        <v>2004</v>
      </c>
      <c r="BC29" s="1">
        <v>362</v>
      </c>
      <c r="BD29" s="1">
        <v>525</v>
      </c>
      <c r="BE29" s="1">
        <v>262</v>
      </c>
      <c r="BF29" s="1">
        <v>518.85</v>
      </c>
      <c r="BG29" s="1">
        <v>33211930</v>
      </c>
      <c r="BH29" s="1">
        <v>359626</v>
      </c>
      <c r="BI29" s="1">
        <v>13010617787</v>
      </c>
      <c r="BJ29" s="1">
        <v>22882292</v>
      </c>
      <c r="BK29" s="1">
        <v>68.900000000000006</v>
      </c>
      <c r="BL29" s="1">
        <v>263</v>
      </c>
      <c r="BM29" s="1">
        <v>156.85</v>
      </c>
      <c r="BN29" s="1"/>
      <c r="BO29" s="1"/>
      <c r="BP29" s="29">
        <v>500180</v>
      </c>
      <c r="BQ29" s="30" t="s">
        <v>27</v>
      </c>
      <c r="BR29" s="32">
        <v>41088</v>
      </c>
      <c r="BS29" s="1">
        <v>4.3</v>
      </c>
      <c r="BT29" s="1">
        <v>5</v>
      </c>
      <c r="BU29" s="1">
        <f t="shared" ref="BU29:BU34" si="9">BT29*BS29</f>
        <v>21.5</v>
      </c>
      <c r="BV29" s="32">
        <v>41103</v>
      </c>
      <c r="BW29" s="32">
        <v>41085</v>
      </c>
      <c r="BX29" s="32">
        <v>41087</v>
      </c>
      <c r="BY29" s="30" t="s">
        <v>68</v>
      </c>
      <c r="BZ29" s="1" t="s">
        <v>69</v>
      </c>
      <c r="CA29" s="1" t="s">
        <v>70</v>
      </c>
      <c r="CB29" s="1" t="s">
        <v>69</v>
      </c>
    </row>
    <row r="30" spans="1:80" thickBot="1">
      <c r="A30" s="26"/>
      <c r="B30" s="51" t="s">
        <v>180</v>
      </c>
      <c r="C30" s="11">
        <v>365495</v>
      </c>
      <c r="D30" s="44">
        <v>60212</v>
      </c>
      <c r="E30" s="44">
        <v>10700</v>
      </c>
      <c r="F30" s="45">
        <v>44.1</v>
      </c>
      <c r="G30" s="36">
        <f t="shared" si="4"/>
        <v>0.17770544077592507</v>
      </c>
      <c r="H30" s="45">
        <v>0.9</v>
      </c>
      <c r="I30" s="15">
        <v>1105</v>
      </c>
      <c r="J30" s="15">
        <v>707.5</v>
      </c>
      <c r="K30" s="15">
        <f t="shared" si="5"/>
        <v>25.056689342403626</v>
      </c>
      <c r="L30" s="15">
        <f t="shared" si="6"/>
        <v>16.043083900226758</v>
      </c>
      <c r="M30" s="37">
        <f t="shared" si="7"/>
        <v>0.18404027294358238</v>
      </c>
      <c r="N30" s="19"/>
      <c r="O30" s="19"/>
      <c r="P30" s="19"/>
      <c r="Q30" s="25"/>
      <c r="R30" s="19"/>
      <c r="S30" s="27"/>
      <c r="T30" s="1"/>
      <c r="U30" s="1"/>
      <c r="V30" s="1"/>
      <c r="W30" s="47"/>
      <c r="X30" s="47"/>
      <c r="Y30" s="47"/>
      <c r="Z30" s="1" t="s">
        <v>181</v>
      </c>
      <c r="AA30" s="1"/>
      <c r="AB30" s="43" t="s">
        <v>119</v>
      </c>
      <c r="AC30" s="43" t="s">
        <v>119</v>
      </c>
      <c r="AD30" s="43" t="s">
        <v>119</v>
      </c>
      <c r="AE30" s="43" t="s">
        <v>119</v>
      </c>
      <c r="AF30" s="43" t="s">
        <v>119</v>
      </c>
      <c r="AG30" s="1" t="s">
        <v>182</v>
      </c>
      <c r="AH30" s="48">
        <v>-16770</v>
      </c>
      <c r="AI30" s="48">
        <v>-14372.5</v>
      </c>
      <c r="AJ30" s="48">
        <v>-19067.099999999999</v>
      </c>
      <c r="AK30" s="48">
        <v>-21405.9</v>
      </c>
      <c r="AL30" s="1" t="s">
        <v>183</v>
      </c>
      <c r="AM30" s="48">
        <v>51979</v>
      </c>
      <c r="AN30" s="1" t="s">
        <v>184</v>
      </c>
      <c r="AO30" s="48">
        <v>22941.8</v>
      </c>
      <c r="AP30" s="1" t="s">
        <v>165</v>
      </c>
      <c r="AQ30" s="48">
        <v>-56002.5</v>
      </c>
      <c r="AR30" s="48">
        <v>-36205.9</v>
      </c>
      <c r="AS30" s="48">
        <v>-24009.599999999999</v>
      </c>
      <c r="AT30" s="48">
        <v>-20210.5</v>
      </c>
      <c r="AU30" s="1" t="s">
        <v>165</v>
      </c>
      <c r="AV30" s="48">
        <v>-20210.5</v>
      </c>
      <c r="AW30" s="48">
        <v>-17837.900000000001</v>
      </c>
      <c r="AX30" s="48">
        <v>-14916.9</v>
      </c>
      <c r="AY30" s="48">
        <v>-10633.4</v>
      </c>
      <c r="AZ30" s="1"/>
      <c r="BA30" s="1"/>
      <c r="BB30" s="1">
        <v>2005</v>
      </c>
      <c r="BC30" s="1">
        <v>522</v>
      </c>
      <c r="BD30" s="1">
        <v>748.55</v>
      </c>
      <c r="BE30" s="1">
        <v>461.15</v>
      </c>
      <c r="BF30" s="1">
        <v>707.45</v>
      </c>
      <c r="BG30" s="1">
        <v>66938853</v>
      </c>
      <c r="BH30" s="1">
        <v>233728</v>
      </c>
      <c r="BI30" s="1">
        <v>41662858937</v>
      </c>
      <c r="BJ30" s="1">
        <v>55911441</v>
      </c>
      <c r="BK30" s="1">
        <v>83.53</v>
      </c>
      <c r="BL30" s="1">
        <v>287.39999999999998</v>
      </c>
      <c r="BM30" s="1">
        <v>185.45</v>
      </c>
      <c r="BN30" s="1"/>
      <c r="BO30" s="1"/>
      <c r="BP30" s="29">
        <v>500180</v>
      </c>
      <c r="BQ30" s="30" t="s">
        <v>27</v>
      </c>
      <c r="BR30" s="32">
        <v>41438</v>
      </c>
      <c r="BS30" s="1">
        <v>5.5</v>
      </c>
      <c r="BT30" s="1">
        <v>5</v>
      </c>
      <c r="BU30" s="1">
        <f t="shared" si="9"/>
        <v>27.5</v>
      </c>
      <c r="BV30" s="32">
        <v>41452</v>
      </c>
      <c r="BW30" s="32">
        <v>41435</v>
      </c>
      <c r="BX30" s="32">
        <v>41438</v>
      </c>
      <c r="BY30" s="30" t="s">
        <v>68</v>
      </c>
      <c r="BZ30" s="1" t="s">
        <v>69</v>
      </c>
      <c r="CA30" s="1" t="s">
        <v>70</v>
      </c>
      <c r="CB30" s="1" t="s">
        <v>69</v>
      </c>
    </row>
    <row r="31" spans="1:80" thickBot="1">
      <c r="A31" s="26"/>
      <c r="B31" s="51" t="s">
        <v>185</v>
      </c>
      <c r="C31" s="11">
        <v>464594</v>
      </c>
      <c r="D31" s="44">
        <v>74273</v>
      </c>
      <c r="E31" s="44">
        <v>12817</v>
      </c>
      <c r="F31" s="45">
        <v>50.9</v>
      </c>
      <c r="G31" s="36">
        <f t="shared" si="4"/>
        <v>0.1725660738087865</v>
      </c>
      <c r="H31" s="45">
        <v>0.94</v>
      </c>
      <c r="I31" s="15">
        <v>1127.9000000000001</v>
      </c>
      <c r="J31" s="15">
        <v>928.8</v>
      </c>
      <c r="K31" s="15">
        <f t="shared" si="5"/>
        <v>22.159135559921417</v>
      </c>
      <c r="L31" s="15">
        <f t="shared" si="6"/>
        <v>18.2475442043222</v>
      </c>
      <c r="M31" s="37">
        <f t="shared" si="7"/>
        <v>0.23352487876170858</v>
      </c>
      <c r="N31" s="19"/>
      <c r="O31" s="19"/>
      <c r="P31" s="19"/>
      <c r="Q31" s="25"/>
      <c r="R31" s="19"/>
      <c r="S31" s="27"/>
      <c r="T31" s="1"/>
      <c r="U31" s="1"/>
      <c r="V31" s="47">
        <f t="shared" ref="V31:V32" si="10">(X31/Y31)^(1/1)-1</f>
        <v>-3.6900658043066303E-2</v>
      </c>
      <c r="W31" s="47">
        <f t="shared" ref="W31:W32" si="11">(AA31/AB31)^(1/1)-1</f>
        <v>-1.2021857923497414E-2</v>
      </c>
      <c r="X31" s="52">
        <f t="shared" ref="X31:Y31" si="12">(100*X26)/X19</f>
        <v>16.579411207737913</v>
      </c>
      <c r="Y31" s="52">
        <f t="shared" si="12"/>
        <v>17.214642857142856</v>
      </c>
      <c r="Z31" s="1" t="s">
        <v>186</v>
      </c>
      <c r="AA31" s="46">
        <v>18.079999999999998</v>
      </c>
      <c r="AB31" s="1">
        <v>18.3</v>
      </c>
      <c r="AC31" s="43">
        <v>20.99</v>
      </c>
      <c r="AD31" s="43">
        <v>20.420000000000002</v>
      </c>
      <c r="AE31" s="43">
        <v>21.08</v>
      </c>
      <c r="AF31" s="43">
        <v>20.61</v>
      </c>
      <c r="AG31" s="1" t="s">
        <v>45</v>
      </c>
      <c r="AH31" s="48">
        <v>67262.8</v>
      </c>
      <c r="AI31" s="48">
        <v>51670.7</v>
      </c>
      <c r="AJ31" s="48">
        <v>39263.9</v>
      </c>
      <c r="AK31" s="48">
        <v>29486.9</v>
      </c>
      <c r="AL31" s="1" t="s">
        <v>187</v>
      </c>
      <c r="AM31" s="48">
        <v>-18798.5</v>
      </c>
      <c r="AN31" s="1" t="s">
        <v>152</v>
      </c>
      <c r="AO31" s="48">
        <v>-7019.7</v>
      </c>
      <c r="AP31" s="1" t="s">
        <v>188</v>
      </c>
      <c r="AQ31" s="48">
        <v>28050</v>
      </c>
      <c r="AR31" s="48">
        <v>19787.3</v>
      </c>
      <c r="AS31" s="48">
        <v>13438.7</v>
      </c>
      <c r="AT31" s="48">
        <v>10079.1</v>
      </c>
      <c r="AU31" s="1" t="s">
        <v>188</v>
      </c>
      <c r="AV31" s="48">
        <v>10079.1</v>
      </c>
      <c r="AW31" s="48">
        <v>7122.8</v>
      </c>
      <c r="AX31" s="48">
        <v>5445.5</v>
      </c>
      <c r="AY31" s="48">
        <v>3816.5</v>
      </c>
      <c r="AZ31" s="1"/>
      <c r="BA31" s="1"/>
      <c r="BB31" s="1">
        <v>2006</v>
      </c>
      <c r="BC31" s="1">
        <v>710.9</v>
      </c>
      <c r="BD31" s="1">
        <v>1150</v>
      </c>
      <c r="BE31" s="1">
        <v>620</v>
      </c>
      <c r="BF31" s="1">
        <v>1069.75</v>
      </c>
      <c r="BG31" s="1">
        <v>46778640</v>
      </c>
      <c r="BH31" s="1">
        <v>339721</v>
      </c>
      <c r="BI31" s="1">
        <v>37973827495</v>
      </c>
      <c r="BJ31" s="1">
        <v>34979988</v>
      </c>
      <c r="BK31" s="1">
        <v>74.78</v>
      </c>
      <c r="BL31" s="1">
        <v>530</v>
      </c>
      <c r="BM31" s="1">
        <v>358.85</v>
      </c>
      <c r="BN31" s="1"/>
      <c r="BO31" s="1"/>
      <c r="BP31" s="29">
        <v>500180</v>
      </c>
      <c r="BQ31" s="30" t="s">
        <v>27</v>
      </c>
      <c r="BR31" s="32">
        <v>41795</v>
      </c>
      <c r="BS31" s="1">
        <v>6.85</v>
      </c>
      <c r="BT31" s="1">
        <v>5</v>
      </c>
      <c r="BU31" s="1">
        <f t="shared" si="9"/>
        <v>34.25</v>
      </c>
      <c r="BV31" s="32">
        <v>41815</v>
      </c>
      <c r="BW31" s="32">
        <v>41792</v>
      </c>
      <c r="BX31" s="32">
        <v>41795</v>
      </c>
      <c r="BY31" s="30" t="s">
        <v>68</v>
      </c>
      <c r="BZ31" s="1" t="s">
        <v>69</v>
      </c>
      <c r="CA31" s="1" t="s">
        <v>70</v>
      </c>
      <c r="CB31" s="1" t="s">
        <v>69</v>
      </c>
    </row>
    <row r="32" spans="1:80" ht="15.75" customHeight="1" thickBot="1">
      <c r="A32" s="26"/>
      <c r="B32" s="51" t="s">
        <v>189</v>
      </c>
      <c r="C32" s="11">
        <v>554568</v>
      </c>
      <c r="D32" s="44">
        <v>86149</v>
      </c>
      <c r="E32" s="44">
        <v>15287</v>
      </c>
      <c r="F32" s="45">
        <v>60</v>
      </c>
      <c r="G32" s="36">
        <f t="shared" si="4"/>
        <v>0.17744837432819882</v>
      </c>
      <c r="H32" s="45">
        <v>1.05</v>
      </c>
      <c r="I32" s="15">
        <v>1478</v>
      </c>
      <c r="J32" s="15">
        <v>1043</v>
      </c>
      <c r="K32" s="15">
        <f t="shared" si="5"/>
        <v>24.633333333333333</v>
      </c>
      <c r="L32" s="15">
        <f t="shared" si="6"/>
        <v>17.383333333333333</v>
      </c>
      <c r="M32" s="37">
        <f t="shared" si="7"/>
        <v>0.15989659768691178</v>
      </c>
      <c r="N32" s="19"/>
      <c r="O32" s="19"/>
      <c r="P32" s="19"/>
      <c r="Q32" s="19"/>
      <c r="R32" s="19"/>
      <c r="S32" s="27"/>
      <c r="T32" s="1"/>
      <c r="U32" s="1"/>
      <c r="V32" s="47">
        <f t="shared" si="10"/>
        <v>5.2631578947368363E-2</v>
      </c>
      <c r="W32" s="47">
        <f t="shared" si="11"/>
        <v>4.6153846153846212E-2</v>
      </c>
      <c r="X32" s="52">
        <v>1.4</v>
      </c>
      <c r="Y32" s="52">
        <v>1.33</v>
      </c>
      <c r="Z32" s="1" t="s">
        <v>190</v>
      </c>
      <c r="AA32" s="1">
        <v>1.36</v>
      </c>
      <c r="AB32" s="1">
        <v>1.3</v>
      </c>
      <c r="AC32" s="1" t="s">
        <v>191</v>
      </c>
      <c r="AD32" s="1" t="s">
        <v>191</v>
      </c>
      <c r="AE32" s="1" t="s">
        <v>191</v>
      </c>
      <c r="AF32" s="1" t="s">
        <v>191</v>
      </c>
      <c r="AG32" s="1" t="s">
        <v>192</v>
      </c>
      <c r="AH32" s="48">
        <v>4758.8</v>
      </c>
      <c r="AI32" s="48">
        <v>4693.3999999999996</v>
      </c>
      <c r="AJ32" s="48">
        <v>4652.3</v>
      </c>
      <c r="AK32" s="48">
        <v>4577.3999999999996</v>
      </c>
      <c r="AL32" s="1" t="s">
        <v>193</v>
      </c>
      <c r="AM32" s="1">
        <v>0</v>
      </c>
      <c r="AN32" s="1" t="s">
        <v>187</v>
      </c>
      <c r="AO32" s="48">
        <v>-14848.9</v>
      </c>
      <c r="AP32" s="1" t="s">
        <v>172</v>
      </c>
      <c r="AQ32" s="48">
        <v>28050</v>
      </c>
      <c r="AR32" s="48">
        <v>19787.3</v>
      </c>
      <c r="AS32" s="48">
        <v>13438.7</v>
      </c>
      <c r="AT32" s="48">
        <v>10079.1</v>
      </c>
      <c r="AU32" s="1" t="s">
        <v>172</v>
      </c>
      <c r="AV32" s="48">
        <v>10079.1</v>
      </c>
      <c r="AW32" s="48">
        <v>7122.8</v>
      </c>
      <c r="AX32" s="48">
        <v>5445.5</v>
      </c>
      <c r="AY32" s="48">
        <v>3816.5</v>
      </c>
      <c r="AZ32" s="1"/>
      <c r="BA32" s="1"/>
      <c r="BB32" s="1">
        <v>2007</v>
      </c>
      <c r="BC32" s="1">
        <v>1070</v>
      </c>
      <c r="BD32" s="1">
        <v>1799</v>
      </c>
      <c r="BE32" s="1">
        <v>890</v>
      </c>
      <c r="BF32" s="1">
        <v>1727.8</v>
      </c>
      <c r="BG32" s="1">
        <v>33300873</v>
      </c>
      <c r="BH32" s="1">
        <v>386160</v>
      </c>
      <c r="BI32" s="1">
        <v>37780971567</v>
      </c>
      <c r="BJ32" s="1">
        <v>23605982</v>
      </c>
      <c r="BK32" s="1">
        <v>70.89</v>
      </c>
      <c r="BL32" s="1">
        <v>909</v>
      </c>
      <c r="BM32" s="1">
        <v>657.8</v>
      </c>
      <c r="BN32" s="1"/>
      <c r="BO32" s="1"/>
      <c r="BP32" s="29">
        <v>500180</v>
      </c>
      <c r="BQ32" s="30" t="s">
        <v>27</v>
      </c>
      <c r="BR32" s="32">
        <v>42187</v>
      </c>
      <c r="BS32" s="1">
        <v>8</v>
      </c>
      <c r="BT32" s="1">
        <v>5</v>
      </c>
      <c r="BU32" s="1">
        <f t="shared" si="9"/>
        <v>40</v>
      </c>
      <c r="BV32" s="32">
        <v>42206</v>
      </c>
      <c r="BW32" s="32">
        <v>42184</v>
      </c>
      <c r="BX32" s="32">
        <v>42187</v>
      </c>
      <c r="BY32" s="30" t="s">
        <v>68</v>
      </c>
      <c r="BZ32" s="1" t="s">
        <v>69</v>
      </c>
      <c r="CA32" s="1" t="s">
        <v>70</v>
      </c>
      <c r="CB32" s="1" t="s">
        <v>69</v>
      </c>
    </row>
    <row r="33" spans="1:80" ht="15.75" customHeight="1" thickBot="1">
      <c r="A33" s="26"/>
      <c r="B33" s="51" t="s">
        <v>194</v>
      </c>
      <c r="C33" s="11">
        <v>658333</v>
      </c>
      <c r="D33" s="44">
        <v>101345</v>
      </c>
      <c r="E33" s="44">
        <v>18561</v>
      </c>
      <c r="F33" s="45">
        <v>71.7</v>
      </c>
      <c r="G33" s="36">
        <f t="shared" si="4"/>
        <v>0.18314667719177069</v>
      </c>
      <c r="H33" s="45">
        <v>1.3</v>
      </c>
      <c r="I33" s="15">
        <v>2014</v>
      </c>
      <c r="J33" s="15">
        <v>1425</v>
      </c>
      <c r="K33" s="15">
        <f t="shared" si="5"/>
        <v>28.089260808926081</v>
      </c>
      <c r="L33" s="15">
        <f t="shared" si="6"/>
        <v>19.874476987447697</v>
      </c>
      <c r="M33" s="37">
        <f t="shared" si="7"/>
        <v>0.17639206491079418</v>
      </c>
      <c r="N33" s="19"/>
      <c r="O33" s="19"/>
      <c r="P33" s="19"/>
      <c r="Q33" s="19"/>
      <c r="R33" s="19"/>
      <c r="S33" s="1"/>
      <c r="T33" s="1"/>
      <c r="U33" s="1"/>
      <c r="V33" s="1"/>
      <c r="W33" s="47"/>
      <c r="X33" s="47"/>
      <c r="Y33" s="47"/>
      <c r="Z33" s="1" t="s">
        <v>195</v>
      </c>
      <c r="AA33" s="1">
        <v>15</v>
      </c>
      <c r="AB33" s="1"/>
      <c r="AC33" s="1" t="s">
        <v>196</v>
      </c>
      <c r="AD33" s="1" t="s">
        <v>196</v>
      </c>
      <c r="AE33" s="1" t="s">
        <v>196</v>
      </c>
      <c r="AF33" s="1" t="s">
        <v>196</v>
      </c>
      <c r="AG33" s="1" t="s">
        <v>197</v>
      </c>
      <c r="AH33" s="1" t="s">
        <v>198</v>
      </c>
      <c r="AI33" s="1" t="s">
        <v>199</v>
      </c>
      <c r="AJ33" s="1" t="s">
        <v>200</v>
      </c>
      <c r="AK33" s="1" t="s">
        <v>201</v>
      </c>
      <c r="AL33" s="1" t="s">
        <v>184</v>
      </c>
      <c r="AM33" s="48">
        <v>33180.5</v>
      </c>
      <c r="AN33" s="1" t="s">
        <v>202</v>
      </c>
      <c r="AO33" s="48">
        <v>15922.1</v>
      </c>
      <c r="AP33" s="1" t="s">
        <v>152</v>
      </c>
      <c r="AQ33" s="48">
        <v>-4973</v>
      </c>
      <c r="AR33" s="48">
        <v>-3827.3</v>
      </c>
      <c r="AS33" s="48">
        <v>-3133.8</v>
      </c>
      <c r="AT33" s="48">
        <v>-2094.6</v>
      </c>
      <c r="AU33" s="1" t="s">
        <v>152</v>
      </c>
      <c r="AV33" s="48">
        <v>-2094.6</v>
      </c>
      <c r="AW33" s="48">
        <v>-1832.5</v>
      </c>
      <c r="AX33" s="48">
        <v>-1283.4000000000001</v>
      </c>
      <c r="AY33" s="48">
        <v>-1049.4000000000001</v>
      </c>
      <c r="AZ33" s="1"/>
      <c r="BA33" s="1"/>
      <c r="BB33" s="1">
        <v>2008</v>
      </c>
      <c r="BC33" s="1">
        <v>1728</v>
      </c>
      <c r="BD33" s="1">
        <v>1825</v>
      </c>
      <c r="BE33" s="1">
        <v>800</v>
      </c>
      <c r="BF33" s="1">
        <v>997.6</v>
      </c>
      <c r="BG33" s="1">
        <v>60521244</v>
      </c>
      <c r="BH33" s="1">
        <v>1788719</v>
      </c>
      <c r="BI33" s="1">
        <v>70389135447</v>
      </c>
      <c r="BJ33" s="1">
        <v>23616190</v>
      </c>
      <c r="BK33" s="1">
        <v>39.020000000000003</v>
      </c>
      <c r="BL33" s="1">
        <v>1025</v>
      </c>
      <c r="BM33" s="1">
        <v>-730.4</v>
      </c>
      <c r="BN33" s="1"/>
      <c r="BO33" s="1"/>
      <c r="BP33" s="29">
        <v>500180</v>
      </c>
      <c r="BQ33" s="30" t="s">
        <v>27</v>
      </c>
      <c r="BR33" s="32">
        <v>42550</v>
      </c>
      <c r="BS33" s="1">
        <v>9.5</v>
      </c>
      <c r="BT33" s="1">
        <v>5</v>
      </c>
      <c r="BU33" s="1">
        <f t="shared" si="9"/>
        <v>47.5</v>
      </c>
      <c r="BV33" s="31"/>
      <c r="BW33" s="32">
        <v>42544</v>
      </c>
      <c r="BX33" s="32">
        <v>42550</v>
      </c>
      <c r="BY33" s="30" t="s">
        <v>68</v>
      </c>
      <c r="BZ33" s="1" t="s">
        <v>69</v>
      </c>
      <c r="CA33" s="1" t="s">
        <v>70</v>
      </c>
      <c r="CB33" s="1" t="s">
        <v>69</v>
      </c>
    </row>
    <row r="34" spans="1:80" ht="15.75" customHeight="1" thickBot="1">
      <c r="A34" s="26"/>
      <c r="B34" s="51" t="s">
        <v>203</v>
      </c>
      <c r="C34" s="11">
        <v>819401</v>
      </c>
      <c r="D34" s="44">
        <v>124108</v>
      </c>
      <c r="E34" s="44">
        <v>22446</v>
      </c>
      <c r="F34" s="45">
        <v>83.3</v>
      </c>
      <c r="G34" s="36">
        <f t="shared" si="4"/>
        <v>0.18085860701969253</v>
      </c>
      <c r="H34" s="45">
        <v>1.36</v>
      </c>
      <c r="I34" s="15">
        <v>2332.35</v>
      </c>
      <c r="J34" s="15">
        <v>1880.25</v>
      </c>
      <c r="K34" s="15">
        <f t="shared" si="5"/>
        <v>27.999399759903962</v>
      </c>
      <c r="L34" s="15">
        <f t="shared" si="6"/>
        <v>22.572028811524611</v>
      </c>
      <c r="M34" s="37">
        <f t="shared" si="7"/>
        <v>0.22460900883122004</v>
      </c>
      <c r="N34" s="19"/>
      <c r="O34" s="19"/>
      <c r="P34" s="19"/>
      <c r="Q34" s="19"/>
      <c r="R34" s="19"/>
      <c r="S34" s="1"/>
      <c r="T34" s="1"/>
      <c r="U34" s="1"/>
      <c r="V34" s="1"/>
      <c r="W34" s="1"/>
      <c r="X34" s="1"/>
      <c r="Y34" s="1"/>
      <c r="Z34" s="1" t="s">
        <v>204</v>
      </c>
      <c r="AA34" s="46">
        <f>(AA33*100)/AA28</f>
        <v>18.007202881152462</v>
      </c>
      <c r="AB34" s="1" t="s">
        <v>205</v>
      </c>
      <c r="AC34" s="1" t="s">
        <v>205</v>
      </c>
      <c r="AD34" s="1" t="s">
        <v>205</v>
      </c>
      <c r="AE34" s="1" t="s">
        <v>205</v>
      </c>
      <c r="AF34" s="1" t="s">
        <v>205</v>
      </c>
      <c r="AG34" s="1" t="s">
        <v>206</v>
      </c>
      <c r="AH34" s="1">
        <v>0</v>
      </c>
      <c r="AI34" s="1">
        <v>16.5</v>
      </c>
      <c r="AJ34" s="1">
        <v>16.2</v>
      </c>
      <c r="AK34" s="1">
        <v>17.399999999999999</v>
      </c>
      <c r="AL34" s="1" t="s">
        <v>152</v>
      </c>
      <c r="AM34" s="48">
        <v>-10659.2</v>
      </c>
      <c r="AN34" s="1" t="s">
        <v>207</v>
      </c>
      <c r="AO34" s="1">
        <v>0</v>
      </c>
      <c r="AP34" s="1" t="s">
        <v>182</v>
      </c>
      <c r="AQ34" s="48">
        <v>-11662.5</v>
      </c>
      <c r="AR34" s="48">
        <v>-7252.2</v>
      </c>
      <c r="AS34" s="48">
        <v>-3649.3</v>
      </c>
      <c r="AT34" s="48">
        <v>-2889.5</v>
      </c>
      <c r="AU34" s="1" t="s">
        <v>182</v>
      </c>
      <c r="AV34" s="48">
        <v>-2889.5</v>
      </c>
      <c r="AW34" s="48">
        <v>-1414.3</v>
      </c>
      <c r="AX34" s="48">
        <v>-1191.7</v>
      </c>
      <c r="AY34" s="1">
        <v>-665.9</v>
      </c>
      <c r="AZ34" s="1"/>
      <c r="BA34" s="1"/>
      <c r="BB34" s="1">
        <v>2009</v>
      </c>
      <c r="BC34" s="1">
        <v>1007.25</v>
      </c>
      <c r="BD34" s="1">
        <v>1836</v>
      </c>
      <c r="BE34" s="1">
        <v>774</v>
      </c>
      <c r="BF34" s="1">
        <v>1700.4</v>
      </c>
      <c r="BG34" s="1">
        <v>59713591</v>
      </c>
      <c r="BH34" s="1">
        <v>1288863</v>
      </c>
      <c r="BI34" s="1">
        <v>69614649581</v>
      </c>
      <c r="BJ34" s="1">
        <v>29603215</v>
      </c>
      <c r="BK34" s="1">
        <v>49.58</v>
      </c>
      <c r="BL34" s="1">
        <v>1062</v>
      </c>
      <c r="BM34" s="1">
        <v>693.15</v>
      </c>
      <c r="BN34" s="1"/>
      <c r="BO34" s="1"/>
      <c r="BP34" s="29">
        <v>500180</v>
      </c>
      <c r="BQ34" s="30" t="s">
        <v>27</v>
      </c>
      <c r="BR34" s="32">
        <v>42915</v>
      </c>
      <c r="BS34" s="1">
        <v>11</v>
      </c>
      <c r="BT34" s="1">
        <v>5</v>
      </c>
      <c r="BU34" s="1">
        <f t="shared" si="9"/>
        <v>55</v>
      </c>
      <c r="BV34" s="31"/>
      <c r="BW34" s="32">
        <v>42908</v>
      </c>
      <c r="BX34" s="32">
        <v>42915</v>
      </c>
      <c r="BY34" s="30" t="s">
        <v>68</v>
      </c>
      <c r="BZ34" s="1" t="s">
        <v>69</v>
      </c>
      <c r="CA34" s="1" t="s">
        <v>70</v>
      </c>
      <c r="CB34" s="1" t="s">
        <v>69</v>
      </c>
    </row>
    <row r="35" spans="1:80" ht="15.75" customHeight="1" thickBot="1">
      <c r="A35" s="26"/>
      <c r="B35" s="51" t="s">
        <v>208</v>
      </c>
      <c r="C35" s="11">
        <v>993703</v>
      </c>
      <c r="D35" s="44">
        <v>147068</v>
      </c>
      <c r="E35" s="44">
        <v>27254</v>
      </c>
      <c r="F35" s="53">
        <v>49.8</v>
      </c>
      <c r="G35" s="36">
        <f t="shared" si="4"/>
        <v>0.18531563630429462</v>
      </c>
      <c r="H35" s="53">
        <v>1.26</v>
      </c>
      <c r="I35" s="54">
        <v>1306</v>
      </c>
      <c r="J35" s="54">
        <v>738</v>
      </c>
      <c r="K35" s="15">
        <f t="shared" si="5"/>
        <v>26.224899598393577</v>
      </c>
      <c r="L35" s="15">
        <f t="shared" si="6"/>
        <v>14.819277108433736</v>
      </c>
      <c r="M35" s="37">
        <f t="shared" si="7"/>
        <v>0.18500016114996609</v>
      </c>
      <c r="N35" s="19"/>
      <c r="O35" s="19"/>
      <c r="P35" s="19"/>
      <c r="Q35" s="19"/>
      <c r="R35" s="19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48"/>
      <c r="AN35" s="1"/>
      <c r="AO35" s="48"/>
      <c r="AP35" s="1"/>
      <c r="AQ35" s="48"/>
      <c r="AR35" s="48"/>
      <c r="AS35" s="48"/>
      <c r="AT35" s="48"/>
      <c r="AU35" s="1"/>
      <c r="AV35" s="48"/>
      <c r="AW35" s="48"/>
      <c r="AX35" s="48"/>
      <c r="AY35" s="48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38"/>
      <c r="BQ35" s="30"/>
      <c r="BR35" s="32"/>
      <c r="BS35" s="1"/>
      <c r="BT35" s="1"/>
      <c r="BU35" s="1"/>
      <c r="BV35" s="31"/>
      <c r="BW35" s="32"/>
      <c r="BX35" s="32"/>
      <c r="BY35" s="30"/>
      <c r="BZ35" s="1"/>
      <c r="CA35" s="1"/>
      <c r="CB35" s="1"/>
    </row>
    <row r="36" spans="1:80" ht="15.75" customHeight="1" thickBot="1">
      <c r="A36" s="26"/>
      <c r="B36" s="51" t="s">
        <v>209</v>
      </c>
      <c r="C36" s="11">
        <v>1132837</v>
      </c>
      <c r="D36" s="44">
        <v>155885</v>
      </c>
      <c r="E36" s="44">
        <v>31833</v>
      </c>
      <c r="F36" s="53">
        <v>57.9</v>
      </c>
      <c r="G36" s="36">
        <f t="shared" si="4"/>
        <v>0.20420823042627578</v>
      </c>
      <c r="H36" s="55">
        <v>1.32</v>
      </c>
      <c r="I36" s="14">
        <v>1641</v>
      </c>
      <c r="J36" s="56">
        <v>810</v>
      </c>
      <c r="K36" s="15">
        <f t="shared" si="5"/>
        <v>28.3419689119171</v>
      </c>
      <c r="L36" s="15">
        <f t="shared" si="6"/>
        <v>13.989637305699482</v>
      </c>
      <c r="M36" s="37">
        <f t="shared" si="7"/>
        <v>5.9951859003998242E-2</v>
      </c>
      <c r="N36" s="19"/>
      <c r="O36" s="19"/>
      <c r="P36" s="19"/>
      <c r="Q36" s="19"/>
      <c r="R36" s="19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48"/>
      <c r="AN36" s="1"/>
      <c r="AO36" s="48"/>
      <c r="AP36" s="1"/>
      <c r="AQ36" s="48"/>
      <c r="AR36" s="48"/>
      <c r="AS36" s="48"/>
      <c r="AT36" s="48"/>
      <c r="AU36" s="1"/>
      <c r="AV36" s="48"/>
      <c r="AW36" s="48"/>
      <c r="AX36" s="48"/>
      <c r="AY36" s="48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38"/>
      <c r="BQ36" s="30"/>
      <c r="BR36" s="32"/>
      <c r="BS36" s="1"/>
      <c r="BT36" s="1"/>
      <c r="BU36" s="1"/>
      <c r="BV36" s="31"/>
      <c r="BW36" s="32"/>
      <c r="BX36" s="32"/>
      <c r="BY36" s="30"/>
      <c r="BZ36" s="1"/>
      <c r="CA36" s="1"/>
      <c r="CB36" s="1"/>
    </row>
    <row r="37" spans="1:80" ht="15.75" customHeight="1" thickBot="1">
      <c r="A37" s="26"/>
      <c r="B37" s="51" t="s">
        <v>210</v>
      </c>
      <c r="C37" s="11">
        <v>1368821</v>
      </c>
      <c r="D37" s="44">
        <v>167695</v>
      </c>
      <c r="E37" s="44">
        <v>38053</v>
      </c>
      <c r="F37" s="53">
        <v>68.8</v>
      </c>
      <c r="G37" s="36">
        <f t="shared" si="4"/>
        <v>0.22691791645546974</v>
      </c>
      <c r="H37" s="55">
        <v>1.17</v>
      </c>
      <c r="I37" s="14">
        <v>1724</v>
      </c>
      <c r="J37" s="56">
        <v>1292</v>
      </c>
      <c r="K37" s="15">
        <f t="shared" si="5"/>
        <v>25.058139534883722</v>
      </c>
      <c r="L37" s="15">
        <f t="shared" si="6"/>
        <v>18.779069767441861</v>
      </c>
      <c r="M37" s="37">
        <f t="shared" si="7"/>
        <v>7.5760977643775762E-2</v>
      </c>
      <c r="N37" s="19"/>
      <c r="O37" s="19"/>
      <c r="P37" s="19"/>
      <c r="Q37" s="19"/>
      <c r="R37" s="19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48"/>
      <c r="AN37" s="1"/>
      <c r="AO37" s="48"/>
      <c r="AP37" s="1"/>
      <c r="AQ37" s="48"/>
      <c r="AR37" s="48"/>
      <c r="AS37" s="48"/>
      <c r="AT37" s="48"/>
      <c r="AU37" s="1"/>
      <c r="AV37" s="48"/>
      <c r="AW37" s="48"/>
      <c r="AX37" s="48"/>
      <c r="AY37" s="48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38"/>
      <c r="BQ37" s="30"/>
      <c r="BR37" s="32"/>
      <c r="BS37" s="1"/>
      <c r="BT37" s="1"/>
      <c r="BU37" s="1"/>
      <c r="BV37" s="31"/>
      <c r="BW37" s="32"/>
      <c r="BX37" s="32"/>
      <c r="BY37" s="30"/>
      <c r="BZ37" s="1"/>
      <c r="CA37" s="1"/>
      <c r="CB37" s="1"/>
    </row>
    <row r="38" spans="1:80" ht="15.75" customHeight="1" thickBot="1">
      <c r="A38" s="26"/>
      <c r="B38" s="51" t="s">
        <v>211</v>
      </c>
      <c r="C38" s="11">
        <v>1600586</v>
      </c>
      <c r="D38" s="44">
        <v>204667</v>
      </c>
      <c r="E38" s="44">
        <v>45997</v>
      </c>
      <c r="F38" s="53">
        <v>82.64</v>
      </c>
      <c r="G38" s="36">
        <f t="shared" si="4"/>
        <v>0.22474067631811676</v>
      </c>
      <c r="H38" s="55">
        <v>1.1200000000000001</v>
      </c>
      <c r="I38" s="14">
        <v>1722</v>
      </c>
      <c r="J38" s="56">
        <v>1272</v>
      </c>
      <c r="K38" s="15">
        <f t="shared" si="5"/>
        <v>20.837366892545983</v>
      </c>
      <c r="L38" s="15">
        <f t="shared" si="6"/>
        <v>15.392061955469506</v>
      </c>
      <c r="M38" s="37">
        <f t="shared" si="7"/>
        <v>0.22047168967470698</v>
      </c>
      <c r="N38" s="57"/>
      <c r="O38" s="57"/>
      <c r="P38" s="57"/>
      <c r="Q38" s="57"/>
      <c r="R38" s="57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48"/>
      <c r="AN38" s="1"/>
      <c r="AO38" s="48"/>
      <c r="AP38" s="1"/>
      <c r="AQ38" s="48"/>
      <c r="AR38" s="48"/>
      <c r="AS38" s="48"/>
      <c r="AT38" s="48"/>
      <c r="AU38" s="1"/>
      <c r="AV38" s="48"/>
      <c r="AW38" s="48"/>
      <c r="AX38" s="48"/>
      <c r="AY38" s="48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38"/>
      <c r="BQ38" s="30"/>
      <c r="BR38" s="32"/>
      <c r="BS38" s="1"/>
      <c r="BT38" s="1"/>
      <c r="BU38" s="1"/>
      <c r="BV38" s="31"/>
      <c r="BW38" s="32"/>
      <c r="BX38" s="32"/>
      <c r="BY38" s="30"/>
      <c r="BZ38" s="1"/>
      <c r="CA38" s="1"/>
      <c r="CB38" s="1"/>
    </row>
    <row r="39" spans="1:80" ht="15.75" customHeight="1" thickBot="1">
      <c r="A39" s="26"/>
      <c r="B39" s="51" t="s">
        <v>212</v>
      </c>
      <c r="C39" s="11">
        <v>2565891</v>
      </c>
      <c r="D39" s="58">
        <v>407995</v>
      </c>
      <c r="E39" s="58">
        <v>64062</v>
      </c>
      <c r="F39" s="59">
        <v>90.42</v>
      </c>
      <c r="G39" s="36">
        <f t="shared" si="4"/>
        <v>0.15701663010576111</v>
      </c>
      <c r="H39" s="59">
        <v>1.24</v>
      </c>
      <c r="I39" s="58">
        <v>1757</v>
      </c>
      <c r="J39" s="58">
        <v>1363</v>
      </c>
      <c r="K39" s="15">
        <f t="shared" si="5"/>
        <v>19.431541694315417</v>
      </c>
      <c r="L39" s="15">
        <f t="shared" si="6"/>
        <v>15.074098650740986</v>
      </c>
      <c r="M39" s="37">
        <f t="shared" si="7"/>
        <v>0.99345766537839508</v>
      </c>
      <c r="N39" s="57"/>
      <c r="O39" s="57"/>
      <c r="P39" s="57"/>
      <c r="Q39" s="57"/>
      <c r="R39" s="57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48"/>
      <c r="AN39" s="1"/>
      <c r="AO39" s="48"/>
      <c r="AP39" s="1"/>
      <c r="AQ39" s="48"/>
      <c r="AR39" s="48"/>
      <c r="AS39" s="48"/>
      <c r="AT39" s="48"/>
      <c r="AU39" s="1"/>
      <c r="AV39" s="48"/>
      <c r="AW39" s="48"/>
      <c r="AX39" s="48"/>
      <c r="AY39" s="48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38"/>
      <c r="BQ39" s="30"/>
      <c r="BR39" s="32"/>
      <c r="BS39" s="1"/>
      <c r="BT39" s="1"/>
      <c r="BU39" s="1"/>
      <c r="BV39" s="31"/>
      <c r="BW39" s="32"/>
      <c r="BX39" s="32"/>
      <c r="BY39" s="30"/>
      <c r="BZ39" s="1"/>
      <c r="CA39" s="1"/>
      <c r="CB39" s="1"/>
    </row>
    <row r="40" spans="1:80" ht="15.75" customHeight="1" thickBot="1">
      <c r="B40" s="51" t="s">
        <v>213</v>
      </c>
      <c r="C40" s="11">
        <v>2563900</v>
      </c>
      <c r="D40" s="58">
        <f>D39+J59-K59</f>
        <v>477861</v>
      </c>
      <c r="E40" s="58">
        <f>E39+J63-K63</f>
        <v>69180</v>
      </c>
      <c r="F40" s="59">
        <v>91</v>
      </c>
      <c r="G40" s="36">
        <f t="shared" si="4"/>
        <v>0.14477013190028062</v>
      </c>
      <c r="H40" s="59">
        <v>1.36</v>
      </c>
      <c r="I40" s="58">
        <v>1794</v>
      </c>
      <c r="J40" s="58">
        <v>1532</v>
      </c>
      <c r="K40" s="15">
        <f t="shared" si="5"/>
        <v>19.714285714285715</v>
      </c>
      <c r="L40" s="15">
        <f t="shared" si="6"/>
        <v>16.835164835164836</v>
      </c>
      <c r="M40" s="37">
        <f t="shared" si="7"/>
        <v>0.17124229463596374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48"/>
      <c r="AN40" s="1"/>
      <c r="AO40" s="48"/>
      <c r="AP40" s="1"/>
      <c r="AQ40" s="48"/>
      <c r="AR40" s="48"/>
      <c r="AS40" s="48"/>
      <c r="AT40" s="48"/>
      <c r="AU40" s="1"/>
      <c r="AV40" s="48"/>
      <c r="AW40" s="48"/>
      <c r="AX40" s="48"/>
      <c r="AY40" s="48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38"/>
      <c r="BQ40" s="30"/>
      <c r="BR40" s="32"/>
      <c r="BS40" s="1"/>
      <c r="BT40" s="1"/>
      <c r="BU40" s="1"/>
      <c r="BV40" s="31"/>
      <c r="BW40" s="32"/>
      <c r="BX40" s="32"/>
      <c r="BY40" s="30"/>
      <c r="BZ40" s="1"/>
      <c r="CA40" s="1"/>
      <c r="CB40" s="1"/>
    </row>
    <row r="41" spans="1:80" ht="15.75" customHeight="1" thickBot="1">
      <c r="C41" s="49"/>
      <c r="D41" s="49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48"/>
      <c r="AN41" s="1"/>
      <c r="AO41" s="48"/>
      <c r="AP41" s="1"/>
      <c r="AQ41" s="48"/>
      <c r="AR41" s="48"/>
      <c r="AS41" s="48"/>
      <c r="AT41" s="48"/>
      <c r="AU41" s="1"/>
      <c r="AV41" s="48"/>
      <c r="AW41" s="48"/>
      <c r="AX41" s="48"/>
      <c r="AY41" s="48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38"/>
      <c r="BQ41" s="30"/>
      <c r="BR41" s="32"/>
      <c r="BS41" s="1"/>
      <c r="BT41" s="1"/>
      <c r="BU41" s="1"/>
      <c r="BV41" s="31"/>
      <c r="BW41" s="32"/>
      <c r="BX41" s="32"/>
      <c r="BY41" s="30"/>
      <c r="BZ41" s="1"/>
      <c r="CA41" s="1"/>
      <c r="CB41" s="1"/>
    </row>
    <row r="42" spans="1:80" ht="15.75" customHeight="1" thickBot="1">
      <c r="A42" s="26"/>
      <c r="B42" s="60" t="s">
        <v>29</v>
      </c>
      <c r="C42" s="5" t="s">
        <v>21</v>
      </c>
      <c r="D42" s="4" t="s">
        <v>44</v>
      </c>
      <c r="E42" s="4" t="s">
        <v>45</v>
      </c>
      <c r="F42" s="4" t="s">
        <v>46</v>
      </c>
      <c r="G42" s="4" t="s">
        <v>47</v>
      </c>
      <c r="H42" s="4" t="s">
        <v>32</v>
      </c>
      <c r="I42" s="4" t="s">
        <v>48</v>
      </c>
      <c r="J42" s="4" t="s">
        <v>49</v>
      </c>
      <c r="K42" s="4" t="s">
        <v>50</v>
      </c>
      <c r="L42" s="4" t="s">
        <v>51</v>
      </c>
      <c r="M42" s="61" t="s">
        <v>214</v>
      </c>
      <c r="N42" s="57"/>
      <c r="O42" s="57"/>
      <c r="P42" s="57"/>
      <c r="Q42" s="57"/>
      <c r="R42" s="57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 t="s">
        <v>215</v>
      </c>
      <c r="AH42" s="1">
        <v>28.5</v>
      </c>
      <c r="AI42" s="1">
        <v>22.1</v>
      </c>
      <c r="AJ42" s="1">
        <v>85</v>
      </c>
      <c r="AK42" s="1">
        <v>67.599999999999994</v>
      </c>
      <c r="AL42" s="1" t="s">
        <v>202</v>
      </c>
      <c r="AM42" s="48">
        <v>22521.3</v>
      </c>
      <c r="AN42" s="1" t="s">
        <v>45</v>
      </c>
      <c r="AO42" s="48">
        <v>15922.1</v>
      </c>
      <c r="AP42" s="1" t="s">
        <v>216</v>
      </c>
      <c r="AQ42" s="48">
        <v>11414.5</v>
      </c>
      <c r="AR42" s="48">
        <v>8707.7999999999993</v>
      </c>
      <c r="AS42" s="48">
        <v>6655.6</v>
      </c>
      <c r="AT42" s="48">
        <v>5095</v>
      </c>
      <c r="AU42" s="1" t="s">
        <v>216</v>
      </c>
      <c r="AV42" s="48">
        <v>5095</v>
      </c>
      <c r="AW42" s="48">
        <v>3876</v>
      </c>
      <c r="AX42" s="48">
        <v>2970.4</v>
      </c>
      <c r="AY42" s="48">
        <v>2101.1999999999998</v>
      </c>
      <c r="AZ42" s="1"/>
      <c r="BA42" s="1"/>
      <c r="BB42" s="1">
        <v>2010</v>
      </c>
      <c r="BC42" s="1">
        <v>1690.25</v>
      </c>
      <c r="BD42" s="1">
        <v>2518</v>
      </c>
      <c r="BE42" s="1">
        <v>1550</v>
      </c>
      <c r="BF42" s="1">
        <v>2346.5</v>
      </c>
      <c r="BG42" s="1">
        <v>19643539</v>
      </c>
      <c r="BH42" s="1">
        <v>641768</v>
      </c>
      <c r="BI42" s="1">
        <v>39218494751</v>
      </c>
      <c r="BJ42" s="1">
        <v>8797508</v>
      </c>
      <c r="BK42" s="1">
        <v>44.79</v>
      </c>
      <c r="BL42" s="1">
        <v>968</v>
      </c>
      <c r="BM42" s="1">
        <v>656.25</v>
      </c>
      <c r="BN42" s="1"/>
      <c r="BO42" s="1"/>
      <c r="BP42" s="29">
        <v>500180</v>
      </c>
      <c r="BQ42" s="30" t="s">
        <v>27</v>
      </c>
      <c r="BR42" s="32">
        <v>43251</v>
      </c>
      <c r="BS42" s="1">
        <v>13</v>
      </c>
      <c r="BT42" s="1">
        <v>5</v>
      </c>
      <c r="BU42" s="1">
        <f>BT42*BS42</f>
        <v>65</v>
      </c>
      <c r="BV42" s="31"/>
      <c r="BW42" s="32">
        <v>43245</v>
      </c>
      <c r="BX42" s="32">
        <v>43251</v>
      </c>
      <c r="BY42" s="30" t="s">
        <v>68</v>
      </c>
      <c r="BZ42" s="1" t="s">
        <v>69</v>
      </c>
      <c r="CA42" s="1" t="s">
        <v>70</v>
      </c>
      <c r="CB42" s="1" t="s">
        <v>69</v>
      </c>
    </row>
    <row r="43" spans="1:80" ht="15.75" customHeight="1" thickBot="1">
      <c r="A43" s="26"/>
      <c r="B43" s="60" t="s">
        <v>217</v>
      </c>
      <c r="C43" s="62">
        <f t="shared" ref="C43:F43" si="13">(C39/C38)-1</f>
        <v>0.60309474155090692</v>
      </c>
      <c r="D43" s="62">
        <f t="shared" si="13"/>
        <v>0.99345766537839508</v>
      </c>
      <c r="E43" s="62">
        <f t="shared" si="13"/>
        <v>0.39274300497858561</v>
      </c>
      <c r="F43" s="62">
        <f t="shared" si="13"/>
        <v>9.414327202323336E-2</v>
      </c>
      <c r="G43" s="62">
        <f t="shared" ref="G43:H43" si="14">G39</f>
        <v>0.15701663010576111</v>
      </c>
      <c r="H43" s="59">
        <f t="shared" si="14"/>
        <v>1.24</v>
      </c>
      <c r="I43" s="62">
        <f t="shared" ref="I43:J43" si="15">(I39/I38)-1</f>
        <v>2.0325203252032464E-2</v>
      </c>
      <c r="J43" s="62">
        <f t="shared" si="15"/>
        <v>7.1540880503144555E-2</v>
      </c>
      <c r="K43" s="58">
        <f t="shared" ref="K43:L43" si="16">K39</f>
        <v>19.431541694315417</v>
      </c>
      <c r="L43" s="58">
        <f t="shared" si="16"/>
        <v>15.074098650740986</v>
      </c>
      <c r="M43" s="63">
        <f t="shared" ref="M43:M46" si="17">AVERAGE(K43:L43)</f>
        <v>17.252820172528203</v>
      </c>
      <c r="N43" s="19"/>
      <c r="O43" s="19"/>
      <c r="P43" s="19"/>
      <c r="Q43" s="19"/>
      <c r="R43" s="19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48"/>
      <c r="AR43" s="48"/>
      <c r="AS43" s="48"/>
      <c r="AT43" s="48"/>
      <c r="AU43" s="1"/>
      <c r="AV43" s="48"/>
      <c r="AW43" s="48"/>
      <c r="AX43" s="48"/>
      <c r="AY43" s="48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64"/>
      <c r="BQ43" s="64"/>
      <c r="BR43" s="64"/>
      <c r="BS43" s="65"/>
      <c r="BT43" s="65"/>
      <c r="BU43" s="65"/>
      <c r="BV43" s="64"/>
      <c r="BW43" s="64"/>
      <c r="BX43" s="64"/>
      <c r="BY43" s="64"/>
      <c r="BZ43" s="1"/>
      <c r="CA43" s="1"/>
      <c r="CB43" s="1"/>
    </row>
    <row r="44" spans="1:80" ht="15.75" customHeight="1">
      <c r="A44" s="26"/>
      <c r="B44" s="60" t="s">
        <v>218</v>
      </c>
      <c r="C44" s="62">
        <f t="shared" ref="C44:E44" si="18">(C39/C34)^(1/5)-1</f>
        <v>0.25645906142985342</v>
      </c>
      <c r="D44" s="62">
        <f t="shared" si="18"/>
        <v>0.26873526891160426</v>
      </c>
      <c r="E44" s="62">
        <f t="shared" si="18"/>
        <v>0.23336695073837244</v>
      </c>
      <c r="F44" s="62">
        <f>((F39*2)/F34)^(1/5)-1</f>
        <v>0.16769628736352593</v>
      </c>
      <c r="G44" s="62">
        <f t="shared" ref="G44:H44" si="19">MEDIAN(G34:G39)</f>
        <v>0.19476193336528519</v>
      </c>
      <c r="H44" s="59">
        <f t="shared" si="19"/>
        <v>1.25</v>
      </c>
      <c r="I44" s="62">
        <f t="shared" ref="I44:J44" si="20">((I39*2)/I34)^(1/5)-1</f>
        <v>8.5429465436647867E-2</v>
      </c>
      <c r="J44" s="62">
        <f t="shared" si="20"/>
        <v>7.7114942642374285E-2</v>
      </c>
      <c r="K44" s="58">
        <f t="shared" ref="K44:L44" si="21">MEDIAN(K34:K39)</f>
        <v>25.64151956663865</v>
      </c>
      <c r="L44" s="58">
        <f t="shared" si="21"/>
        <v>15.233080303105247</v>
      </c>
      <c r="M44" s="63">
        <f t="shared" si="17"/>
        <v>20.437299934871948</v>
      </c>
      <c r="N44" s="19"/>
      <c r="O44" s="19"/>
      <c r="P44" s="19"/>
      <c r="Q44" s="19"/>
      <c r="R44" s="19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 t="s">
        <v>219</v>
      </c>
      <c r="AH44" s="1">
        <v>28.2</v>
      </c>
      <c r="AI44" s="1">
        <v>21.9</v>
      </c>
      <c r="AJ44" s="1">
        <v>84</v>
      </c>
      <c r="AK44" s="1">
        <v>66.900000000000006</v>
      </c>
      <c r="AL44" s="1" t="s">
        <v>207</v>
      </c>
      <c r="AM44" s="1">
        <v>0</v>
      </c>
      <c r="AN44" s="1" t="s">
        <v>220</v>
      </c>
      <c r="AO44" s="1">
        <v>-67</v>
      </c>
      <c r="AP44" s="1" t="s">
        <v>45</v>
      </c>
      <c r="AQ44" s="48">
        <v>11414.5</v>
      </c>
      <c r="AR44" s="48">
        <v>8707.7999999999993</v>
      </c>
      <c r="AS44" s="48">
        <v>6655.6</v>
      </c>
      <c r="AT44" s="48">
        <v>5095</v>
      </c>
      <c r="AU44" s="1" t="s">
        <v>45</v>
      </c>
      <c r="AV44" s="48">
        <v>5095</v>
      </c>
      <c r="AW44" s="48">
        <v>3876</v>
      </c>
      <c r="AX44" s="48">
        <v>2970.4</v>
      </c>
      <c r="AY44" s="48">
        <v>2101</v>
      </c>
      <c r="AZ44" s="1"/>
      <c r="BA44" s="1"/>
      <c r="BB44" s="1">
        <v>2011</v>
      </c>
      <c r="BC44" s="1">
        <v>2369</v>
      </c>
      <c r="BD44" s="1">
        <v>2582.5</v>
      </c>
      <c r="BE44" s="1">
        <v>400.45</v>
      </c>
      <c r="BF44" s="1">
        <v>427.05</v>
      </c>
      <c r="BG44" s="1">
        <v>42483338</v>
      </c>
      <c r="BH44" s="1">
        <v>980950</v>
      </c>
      <c r="BI44" s="1">
        <v>38897459288</v>
      </c>
      <c r="BJ44" s="1">
        <v>18746817</v>
      </c>
      <c r="BK44" s="1">
        <v>44.13</v>
      </c>
      <c r="BL44" s="1">
        <v>2182.0500000000002</v>
      </c>
      <c r="BM44" s="1">
        <v>-1941.95</v>
      </c>
      <c r="BN44" s="1"/>
      <c r="BO44" s="1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1"/>
      <c r="CA44" s="1"/>
      <c r="CB44" s="1"/>
    </row>
    <row r="45" spans="1:80" ht="15.75" customHeight="1">
      <c r="A45" s="26" t="s">
        <v>221</v>
      </c>
      <c r="B45" s="66" t="s">
        <v>222</v>
      </c>
      <c r="C45" s="62">
        <f t="shared" ref="C45:E45" si="22">(C39/C29)^(1/10)-1</f>
        <v>0.23816794826665078</v>
      </c>
      <c r="D45" s="62">
        <f t="shared" si="22"/>
        <v>0.23149832711159757</v>
      </c>
      <c r="E45" s="62">
        <f t="shared" si="22"/>
        <v>0.22007030557481344</v>
      </c>
      <c r="F45" s="62">
        <f>((F39*2)/F29)^(1/10)-1</f>
        <v>0.17322508807177694</v>
      </c>
      <c r="G45" s="62">
        <f t="shared" ref="G45:H45" si="23">MEDIAN(G29:G39)</f>
        <v>0.18085860701969253</v>
      </c>
      <c r="H45" s="59">
        <f t="shared" si="23"/>
        <v>1.17</v>
      </c>
      <c r="I45" s="62">
        <f t="shared" ref="I45:J45" si="24">((I39*2)/I29)^(1/10)-1</f>
        <v>0.16538722726027766</v>
      </c>
      <c r="J45" s="62">
        <f t="shared" si="24"/>
        <v>0.178390392177177</v>
      </c>
      <c r="K45" s="58">
        <f t="shared" ref="K45:L45" si="25">MEDIAN(K29:K39)</f>
        <v>25.056689342403626</v>
      </c>
      <c r="L45" s="58">
        <f t="shared" si="25"/>
        <v>16.043083900226758</v>
      </c>
      <c r="M45" s="63">
        <f t="shared" si="17"/>
        <v>20.549886621315192</v>
      </c>
      <c r="N45" s="19"/>
      <c r="O45" s="19"/>
      <c r="P45" s="19"/>
      <c r="Q45" s="19"/>
      <c r="R45" s="19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 t="s">
        <v>223</v>
      </c>
      <c r="AH45" s="1" t="s">
        <v>224</v>
      </c>
      <c r="AI45" s="1" t="s">
        <v>225</v>
      </c>
      <c r="AJ45" s="1" t="s">
        <v>226</v>
      </c>
      <c r="AK45" s="1" t="s">
        <v>227</v>
      </c>
      <c r="AL45" s="1" t="s">
        <v>45</v>
      </c>
      <c r="AM45" s="48">
        <v>22521.3</v>
      </c>
      <c r="AN45" s="1" t="s">
        <v>228</v>
      </c>
      <c r="AO45" s="1">
        <v>95.6</v>
      </c>
      <c r="AP45" s="1" t="s">
        <v>192</v>
      </c>
      <c r="AQ45" s="48">
        <v>3193.9</v>
      </c>
      <c r="AR45" s="48">
        <v>3131.4</v>
      </c>
      <c r="AS45" s="48">
        <v>3098.8</v>
      </c>
      <c r="AT45" s="48">
        <v>2847.9</v>
      </c>
      <c r="AU45" s="1" t="s">
        <v>192</v>
      </c>
      <c r="AV45" s="48">
        <v>2847.9</v>
      </c>
      <c r="AW45" s="48">
        <v>2820.5</v>
      </c>
      <c r="AX45" s="48">
        <v>2813.7</v>
      </c>
      <c r="AY45" s="48">
        <v>2436</v>
      </c>
      <c r="AZ45" s="1"/>
      <c r="BA45" s="48">
        <v>5</v>
      </c>
      <c r="BB45" s="1">
        <v>2012</v>
      </c>
      <c r="BC45" s="1">
        <v>431.8</v>
      </c>
      <c r="BD45" s="1">
        <v>705</v>
      </c>
      <c r="BE45" s="1">
        <v>419.35</v>
      </c>
      <c r="BF45" s="1">
        <v>678.8</v>
      </c>
      <c r="BG45" s="1">
        <v>41256694</v>
      </c>
      <c r="BH45" s="1">
        <v>692535</v>
      </c>
      <c r="BI45" s="1">
        <v>23407321416</v>
      </c>
      <c r="BJ45" s="1">
        <v>22374374</v>
      </c>
      <c r="BK45" s="1">
        <v>54.23</v>
      </c>
      <c r="BL45" s="1">
        <v>285.64999999999998</v>
      </c>
      <c r="BM45" s="1">
        <v>247</v>
      </c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</row>
    <row r="46" spans="1:80" ht="15.75" customHeight="1">
      <c r="A46" s="26"/>
      <c r="B46" s="60" t="s">
        <v>229</v>
      </c>
      <c r="C46" s="62">
        <f t="shared" ref="C46:E46" si="26">(C39/C19)^(1/20)-1</f>
        <v>0.28235452904024183</v>
      </c>
      <c r="D46" s="62">
        <f t="shared" si="26"/>
        <v>0.27781440112098199</v>
      </c>
      <c r="E46" s="62">
        <f t="shared" si="26"/>
        <v>0.27336091649474326</v>
      </c>
      <c r="F46" s="62">
        <f>((F39*10)/F19)^(1/20)-1</f>
        <v>0.21649408752616806</v>
      </c>
      <c r="G46" s="62">
        <f t="shared" ref="G46:H46" si="27">MEDIAN(G19:G39)</f>
        <v>0.17235954614280377</v>
      </c>
      <c r="H46" s="59">
        <f t="shared" si="27"/>
        <v>1.17</v>
      </c>
      <c r="I46" s="62">
        <f t="shared" ref="I46:J46" si="28">((I39*10)/I19)^(1/20)-1</f>
        <v>0.20759003288563571</v>
      </c>
      <c r="J46" s="62">
        <f t="shared" si="28"/>
        <v>0.22641767526527246</v>
      </c>
      <c r="K46" s="58">
        <f t="shared" ref="K46:L46" si="29">MEDIAN(K19:K39)</f>
        <v>26.224899598393577</v>
      </c>
      <c r="L46" s="58">
        <f t="shared" si="29"/>
        <v>16.573883161512025</v>
      </c>
      <c r="M46" s="63">
        <f t="shared" si="17"/>
        <v>21.399391379952803</v>
      </c>
      <c r="N46" s="19"/>
      <c r="O46" s="19"/>
      <c r="P46" s="25"/>
      <c r="Q46" s="19"/>
      <c r="R46" s="19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48"/>
      <c r="AP46" s="1"/>
      <c r="AQ46" s="48"/>
      <c r="AR46" s="48"/>
      <c r="AS46" s="48"/>
      <c r="AT46" s="48"/>
      <c r="AU46" s="1"/>
      <c r="AV46" s="48"/>
      <c r="AW46" s="48"/>
      <c r="AX46" s="48"/>
      <c r="AY46" s="48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</row>
    <row r="47" spans="1:80" ht="15.75" customHeight="1">
      <c r="A47" s="26"/>
      <c r="B47" s="67"/>
      <c r="C47" s="68"/>
      <c r="D47" s="68"/>
      <c r="E47" s="68"/>
      <c r="F47" s="69"/>
      <c r="G47" s="57"/>
      <c r="H47" s="57"/>
      <c r="I47" s="57"/>
      <c r="J47" s="57"/>
      <c r="K47" s="57"/>
      <c r="L47" s="70"/>
      <c r="M47" s="70"/>
      <c r="N47" s="70"/>
      <c r="O47" s="57"/>
      <c r="P47" s="57"/>
      <c r="Q47" s="57"/>
      <c r="R47" s="57"/>
      <c r="S47" s="1"/>
      <c r="T47" s="1"/>
      <c r="U47" s="1"/>
      <c r="V47" s="1"/>
      <c r="W47" s="48"/>
      <c r="X47" s="48"/>
      <c r="Y47" s="1"/>
      <c r="Z47" s="1"/>
      <c r="AA47" s="1"/>
      <c r="AB47" s="1"/>
      <c r="AC47" s="1"/>
      <c r="AD47" s="1"/>
      <c r="AE47" s="1"/>
      <c r="AF47" s="1"/>
      <c r="AG47" s="1" t="s">
        <v>230</v>
      </c>
      <c r="AH47" s="1">
        <v>60.1</v>
      </c>
      <c r="AI47" s="1">
        <v>59.6</v>
      </c>
      <c r="AJ47" s="1">
        <v>59.2</v>
      </c>
      <c r="AK47" s="1">
        <v>76.3</v>
      </c>
      <c r="AL47" s="1" t="s">
        <v>220</v>
      </c>
      <c r="AM47" s="1">
        <v>-63.5</v>
      </c>
      <c r="AN47" s="1" t="s">
        <v>231</v>
      </c>
      <c r="AO47" s="48">
        <v>15950.7</v>
      </c>
      <c r="AP47" s="1" t="s">
        <v>197</v>
      </c>
      <c r="AQ47" s="48">
        <v>61137.599999999999</v>
      </c>
      <c r="AR47" s="48">
        <v>49863.9</v>
      </c>
      <c r="AS47" s="48">
        <v>42099.7</v>
      </c>
      <c r="AT47" s="48">
        <v>24070.9</v>
      </c>
      <c r="AU47" s="1" t="s">
        <v>197</v>
      </c>
      <c r="AV47" s="48">
        <v>24070.9</v>
      </c>
      <c r="AW47" s="48">
        <v>19627.8</v>
      </c>
      <c r="AX47" s="48">
        <v>16609.099999999999</v>
      </c>
      <c r="AY47" s="48">
        <v>6694.9</v>
      </c>
      <c r="AZ47" s="1"/>
      <c r="BA47" s="1"/>
      <c r="BB47" s="1">
        <v>2013</v>
      </c>
      <c r="BC47" s="1">
        <v>682.95</v>
      </c>
      <c r="BD47" s="1">
        <v>727</v>
      </c>
      <c r="BE47" s="1">
        <v>528</v>
      </c>
      <c r="BF47" s="1">
        <v>665.75</v>
      </c>
      <c r="BG47" s="1">
        <v>51326848</v>
      </c>
      <c r="BH47" s="1">
        <v>1094343</v>
      </c>
      <c r="BI47" s="1">
        <v>33148077865</v>
      </c>
      <c r="BJ47" s="1">
        <v>27814055</v>
      </c>
      <c r="BK47" s="1">
        <v>54.19</v>
      </c>
      <c r="BL47" s="1">
        <v>199</v>
      </c>
      <c r="BM47" s="1">
        <v>-17.2</v>
      </c>
      <c r="BN47" s="1"/>
      <c r="BO47" s="1"/>
      <c r="BP47" s="1"/>
      <c r="BQ47" s="1"/>
      <c r="BR47" s="1"/>
      <c r="BS47" s="1"/>
      <c r="BT47" s="1"/>
      <c r="BU47" s="1">
        <f>SUM(BU10:BU42)</f>
        <v>377.15</v>
      </c>
      <c r="BV47" s="1"/>
      <c r="BW47" s="1"/>
      <c r="BX47" s="1"/>
      <c r="BY47" s="1"/>
      <c r="BZ47" s="1"/>
      <c r="CA47" s="1"/>
      <c r="CB47" s="1"/>
    </row>
    <row r="48" spans="1:80" ht="15.75" customHeight="1">
      <c r="A48" s="26"/>
      <c r="B48" s="71" t="s">
        <v>232</v>
      </c>
      <c r="C48" s="5" t="s">
        <v>21</v>
      </c>
      <c r="D48" s="72" t="s">
        <v>108</v>
      </c>
      <c r="E48" s="72" t="s">
        <v>45</v>
      </c>
      <c r="F48" s="72" t="s">
        <v>46</v>
      </c>
      <c r="G48" s="72" t="s">
        <v>233</v>
      </c>
      <c r="I48" s="73" t="s">
        <v>234</v>
      </c>
      <c r="J48" s="74" t="s">
        <v>235</v>
      </c>
      <c r="K48" s="74" t="s">
        <v>236</v>
      </c>
      <c r="L48" s="74" t="s">
        <v>237</v>
      </c>
      <c r="M48" s="74" t="s">
        <v>238</v>
      </c>
      <c r="N48" s="74" t="s">
        <v>239</v>
      </c>
      <c r="T48" s="1"/>
      <c r="U48" s="1"/>
      <c r="V48" s="1"/>
      <c r="W48" s="48"/>
      <c r="X48" s="48"/>
      <c r="Y48" s="1"/>
      <c r="Z48" s="1"/>
      <c r="AA48" s="1"/>
      <c r="AB48" s="1"/>
      <c r="AC48" s="1"/>
      <c r="AD48" s="1"/>
      <c r="AE48" s="1"/>
      <c r="AF48" s="1"/>
      <c r="AG48" s="1" t="s">
        <v>240</v>
      </c>
      <c r="AH48" s="1">
        <v>19.18</v>
      </c>
      <c r="AI48" s="1">
        <v>18.940000000000001</v>
      </c>
      <c r="AJ48" s="1">
        <v>19.7</v>
      </c>
      <c r="AK48" s="1">
        <v>18.23</v>
      </c>
      <c r="AL48" s="1" t="s">
        <v>228</v>
      </c>
      <c r="AM48" s="1">
        <v>32.1</v>
      </c>
      <c r="AN48" s="1" t="s">
        <v>241</v>
      </c>
      <c r="AO48" s="1">
        <v>0</v>
      </c>
      <c r="AP48" s="1" t="s">
        <v>206</v>
      </c>
      <c r="AQ48" s="1">
        <v>13.1</v>
      </c>
      <c r="AR48" s="1">
        <v>11.4</v>
      </c>
      <c r="AS48" s="1">
        <v>12.2</v>
      </c>
      <c r="AT48" s="1">
        <v>11.66</v>
      </c>
      <c r="AU48" s="1" t="s">
        <v>206</v>
      </c>
      <c r="AV48" s="1">
        <v>11.66</v>
      </c>
      <c r="AW48" s="1">
        <v>11.12</v>
      </c>
      <c r="AX48" s="1">
        <v>13.93</v>
      </c>
      <c r="AY48" s="1">
        <v>11.09</v>
      </c>
      <c r="AZ48" s="1"/>
      <c r="BA48" s="1"/>
      <c r="BB48" s="1">
        <v>2014</v>
      </c>
      <c r="BC48" s="1">
        <v>666.75</v>
      </c>
      <c r="BD48" s="1">
        <v>973.85</v>
      </c>
      <c r="BE48" s="1">
        <v>618</v>
      </c>
      <c r="BF48" s="1">
        <v>952</v>
      </c>
      <c r="BG48" s="1">
        <v>48092166</v>
      </c>
      <c r="BH48" s="1">
        <v>1279693</v>
      </c>
      <c r="BI48" s="1">
        <v>38664234055</v>
      </c>
      <c r="BJ48" s="1">
        <v>23993397</v>
      </c>
      <c r="BK48" s="1">
        <v>49.89</v>
      </c>
      <c r="BL48" s="1">
        <v>355.85</v>
      </c>
      <c r="BM48" s="1">
        <v>285.25</v>
      </c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</row>
    <row r="49" spans="1:80" ht="15.75" customHeight="1">
      <c r="A49" s="26"/>
      <c r="B49" s="75" t="s">
        <v>242</v>
      </c>
      <c r="C49" s="76">
        <v>0.15</v>
      </c>
      <c r="D49" s="77">
        <v>0.15</v>
      </c>
      <c r="E49" s="77">
        <f>(E53/E39)-1</f>
        <v>9.8609745246792002E-2</v>
      </c>
      <c r="F49" s="77">
        <v>0.08</v>
      </c>
      <c r="G49" s="78">
        <v>0.15</v>
      </c>
      <c r="I49" s="79" t="s">
        <v>14</v>
      </c>
      <c r="J49" s="80">
        <v>0.92300000000000004</v>
      </c>
      <c r="K49" s="80">
        <v>0.99299999999999999</v>
      </c>
      <c r="L49" s="80">
        <v>0.91700000000000004</v>
      </c>
      <c r="M49" s="80">
        <v>0.41399999999999998</v>
      </c>
      <c r="N49" s="80">
        <v>0.15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</row>
    <row r="50" spans="1:80" ht="15.75" customHeight="1">
      <c r="A50" s="1"/>
      <c r="B50" s="72" t="s">
        <v>243</v>
      </c>
      <c r="C50" s="76">
        <v>0.15</v>
      </c>
      <c r="D50" s="77">
        <v>0.15</v>
      </c>
      <c r="E50" s="77">
        <v>0.15</v>
      </c>
      <c r="F50" s="77">
        <v>0.15</v>
      </c>
      <c r="G50" s="78">
        <v>0.17</v>
      </c>
      <c r="I50" s="79" t="s">
        <v>15</v>
      </c>
      <c r="J50" s="80">
        <v>0.39</v>
      </c>
      <c r="K50" s="80">
        <v>0.39300000000000002</v>
      </c>
      <c r="L50" s="80">
        <v>0.33200000000000002</v>
      </c>
      <c r="M50" s="80">
        <v>0.17499999999999999</v>
      </c>
      <c r="N50" s="80">
        <v>0.1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 t="s">
        <v>241</v>
      </c>
      <c r="AM50" s="1">
        <v>0</v>
      </c>
      <c r="AN50" s="1" t="s">
        <v>244</v>
      </c>
      <c r="AO50" s="1">
        <v>0</v>
      </c>
      <c r="AP50" s="1" t="s">
        <v>245</v>
      </c>
      <c r="AQ50" s="1" t="s">
        <v>246</v>
      </c>
      <c r="AR50" s="1" t="s">
        <v>247</v>
      </c>
      <c r="AS50" s="1" t="s">
        <v>248</v>
      </c>
      <c r="AT50" s="1" t="s">
        <v>249</v>
      </c>
      <c r="AU50" s="1" t="s">
        <v>245</v>
      </c>
      <c r="AV50" s="1" t="s">
        <v>249</v>
      </c>
      <c r="AW50" s="1" t="s">
        <v>250</v>
      </c>
      <c r="AX50" s="1" t="s">
        <v>251</v>
      </c>
      <c r="AY50" s="1">
        <v>0</v>
      </c>
      <c r="AZ50" s="1"/>
      <c r="BA50" s="1"/>
      <c r="BB50" s="1">
        <v>2016</v>
      </c>
      <c r="BC50" s="1">
        <v>1084.9000000000001</v>
      </c>
      <c r="BD50" s="1">
        <v>1318.2</v>
      </c>
      <c r="BE50" s="1">
        <v>928.8</v>
      </c>
      <c r="BF50" s="1">
        <v>1204.2</v>
      </c>
      <c r="BG50" s="1">
        <v>28191280</v>
      </c>
      <c r="BH50" s="1">
        <v>576769</v>
      </c>
      <c r="BI50" s="1">
        <v>32402569817</v>
      </c>
      <c r="BJ50" s="1">
        <v>15446011</v>
      </c>
      <c r="BK50" s="1">
        <v>54.79</v>
      </c>
      <c r="BL50" s="1">
        <v>389.4</v>
      </c>
      <c r="BM50" s="1">
        <v>119.3</v>
      </c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</row>
    <row r="51" spans="1:80" ht="15.75" customHeight="1">
      <c r="A51" s="1"/>
      <c r="G51" s="19"/>
      <c r="I51" s="79" t="s">
        <v>46</v>
      </c>
      <c r="J51" s="80">
        <v>0.11799999999999999</v>
      </c>
      <c r="K51" s="80">
        <v>9.4E-2</v>
      </c>
      <c r="L51" s="80">
        <v>-2.1999999999999999E-2</v>
      </c>
      <c r="M51" s="80">
        <v>0.01</v>
      </c>
      <c r="N51" s="80">
        <v>0.08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>
        <v>2017</v>
      </c>
      <c r="AI51" s="1">
        <v>1205</v>
      </c>
      <c r="AJ51" s="1">
        <v>1905</v>
      </c>
      <c r="AK51" s="1">
        <v>1181.75</v>
      </c>
      <c r="AL51" s="1">
        <v>1873.55</v>
      </c>
      <c r="AM51" s="1">
        <v>45009684</v>
      </c>
      <c r="AN51" s="1">
        <v>599601</v>
      </c>
      <c r="AO51" s="1">
        <v>69091363465</v>
      </c>
      <c r="AP51" s="1">
        <v>21286665</v>
      </c>
      <c r="AQ51" s="1">
        <v>47.29</v>
      </c>
      <c r="AR51" s="1">
        <v>723.25</v>
      </c>
      <c r="AS51" s="1">
        <v>668.55</v>
      </c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</row>
    <row r="52" spans="1:80" ht="15.75" customHeight="1">
      <c r="A52" s="1"/>
      <c r="B52" s="66" t="s">
        <v>43</v>
      </c>
      <c r="C52" s="5" t="s">
        <v>21</v>
      </c>
      <c r="D52" s="4" t="s">
        <v>44</v>
      </c>
      <c r="E52" s="4" t="s">
        <v>45</v>
      </c>
      <c r="F52" s="4" t="s">
        <v>46</v>
      </c>
      <c r="G52" s="81" t="s">
        <v>252</v>
      </c>
      <c r="I52" s="79" t="s">
        <v>233</v>
      </c>
      <c r="J52" s="37">
        <v>0.16400000000000001</v>
      </c>
      <c r="K52" s="37">
        <v>0.157</v>
      </c>
      <c r="L52" s="37">
        <v>0.14099999999999999</v>
      </c>
      <c r="M52" s="37">
        <v>1.6E-2</v>
      </c>
      <c r="N52" s="37">
        <v>0.15</v>
      </c>
      <c r="T52" s="4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>
        <v>2018</v>
      </c>
      <c r="AI52" s="1">
        <v>1873</v>
      </c>
      <c r="AJ52" s="1">
        <v>2064.9</v>
      </c>
      <c r="AK52" s="1">
        <v>1830</v>
      </c>
      <c r="AL52" s="1">
        <v>2046.85</v>
      </c>
      <c r="AM52" s="1">
        <v>9914408</v>
      </c>
      <c r="AN52" s="1">
        <v>216276</v>
      </c>
      <c r="AO52" s="1">
        <v>19109405020</v>
      </c>
      <c r="AP52" s="1">
        <v>5049296</v>
      </c>
      <c r="AQ52" s="1">
        <v>50.93</v>
      </c>
      <c r="AR52" s="1">
        <v>234.9</v>
      </c>
      <c r="AS52" s="1">
        <v>173.85</v>
      </c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</row>
    <row r="53" spans="1:80" ht="15.75" customHeight="1">
      <c r="A53" s="1"/>
      <c r="B53" s="82" t="s">
        <v>253</v>
      </c>
      <c r="C53" s="83">
        <f t="shared" ref="C53:D53" si="30">FV(C49,1,0,-C39,0)</f>
        <v>2950774.65</v>
      </c>
      <c r="D53" s="83">
        <f t="shared" si="30"/>
        <v>469194.24999999994</v>
      </c>
      <c r="E53" s="83">
        <f t="shared" ref="E53:E54" si="31">D53*G49</f>
        <v>70379.137499999983</v>
      </c>
      <c r="F53" s="83">
        <f>FV(F49,1,0,-F39,0)</f>
        <v>97.653600000000012</v>
      </c>
      <c r="G53" s="83">
        <f t="shared" ref="G53:G55" si="32">F53*20</f>
        <v>1953.0720000000001</v>
      </c>
      <c r="I53" s="79" t="s">
        <v>32</v>
      </c>
      <c r="J53" s="84">
        <v>1.26E-2</v>
      </c>
      <c r="K53" s="84">
        <v>1.24E-2</v>
      </c>
      <c r="L53" s="84">
        <v>1.3299999999999999E-2</v>
      </c>
      <c r="M53" s="84">
        <v>1.3599999999999999E-2</v>
      </c>
      <c r="N53" s="84">
        <v>1.3599999999999999E-2</v>
      </c>
      <c r="O53" s="1"/>
      <c r="P53" s="85" t="s">
        <v>254</v>
      </c>
      <c r="Q53" s="85" t="s">
        <v>16</v>
      </c>
      <c r="R53" s="85" t="s">
        <v>255</v>
      </c>
      <c r="S53" s="85" t="s">
        <v>40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</row>
    <row r="54" spans="1:80" ht="15.75" customHeight="1">
      <c r="A54" s="1"/>
      <c r="B54" s="86" t="s">
        <v>256</v>
      </c>
      <c r="C54" s="83">
        <f t="shared" ref="C54:D54" si="33">FV(C50,5,0,-C53,0)</f>
        <v>5935061.8009702945</v>
      </c>
      <c r="D54" s="83">
        <f t="shared" si="33"/>
        <v>943717.22707117151</v>
      </c>
      <c r="E54" s="83">
        <f t="shared" si="31"/>
        <v>160431.92860209916</v>
      </c>
      <c r="F54" s="83">
        <f>(E54*F53)/E53</f>
        <v>222.60510627795</v>
      </c>
      <c r="G54" s="83">
        <f t="shared" si="32"/>
        <v>4452.1021255590003</v>
      </c>
      <c r="P54" s="87">
        <v>90.4</v>
      </c>
      <c r="Q54" s="87">
        <v>91.01</v>
      </c>
      <c r="R54" s="88">
        <v>98</v>
      </c>
      <c r="S54" s="89">
        <f ca="1">R56/8</f>
        <v>2.249872448979592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</row>
    <row r="55" spans="1:80" ht="15.75" customHeight="1">
      <c r="A55" s="1"/>
      <c r="B55" s="86" t="s">
        <v>257</v>
      </c>
      <c r="C55" s="83">
        <f t="shared" ref="C55:F55" si="34">FV(12%,5,0,(-C54),0)</f>
        <v>10459606.804218015</v>
      </c>
      <c r="D55" s="83">
        <f t="shared" si="34"/>
        <v>1663152.2064214456</v>
      </c>
      <c r="E55" s="83">
        <f t="shared" si="34"/>
        <v>282735.87509164575</v>
      </c>
      <c r="F55" s="83">
        <f t="shared" si="34"/>
        <v>392.30625768679738</v>
      </c>
      <c r="G55" s="83">
        <f t="shared" si="32"/>
        <v>7846.1251537359476</v>
      </c>
      <c r="I55" s="74" t="s">
        <v>258</v>
      </c>
      <c r="J55" s="74" t="s">
        <v>259</v>
      </c>
      <c r="K55" s="74" t="s">
        <v>260</v>
      </c>
      <c r="L55" s="74" t="s">
        <v>261</v>
      </c>
      <c r="M55" s="74" t="s">
        <v>262</v>
      </c>
      <c r="N55" s="74" t="s">
        <v>254</v>
      </c>
      <c r="P55" s="85" t="s">
        <v>263</v>
      </c>
      <c r="Q55" s="85" t="s">
        <v>263</v>
      </c>
      <c r="R55" s="85" t="s">
        <v>264</v>
      </c>
      <c r="S55" s="90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</row>
    <row r="56" spans="1:80" ht="15.75" customHeight="1">
      <c r="A56" s="1"/>
      <c r="B56" s="19"/>
      <c r="C56" s="91"/>
      <c r="D56" s="91"/>
      <c r="E56" s="91"/>
      <c r="F56" s="91"/>
      <c r="I56" s="74" t="s">
        <v>46</v>
      </c>
      <c r="J56" s="10">
        <v>22.74</v>
      </c>
      <c r="K56" s="10">
        <v>23.2</v>
      </c>
      <c r="L56" s="10">
        <v>21.67</v>
      </c>
      <c r="M56" s="10">
        <v>23.4</v>
      </c>
      <c r="N56" s="92">
        <f>SUM(J56:M56)</f>
        <v>91.009999999999991</v>
      </c>
      <c r="P56" s="93">
        <f>C4/P54</f>
        <v>16.006637168141591</v>
      </c>
      <c r="Q56" s="93">
        <f ca="1">C3/Q54</f>
        <v>19.381386660806506</v>
      </c>
      <c r="R56" s="93">
        <f ca="1">$C$3/R54</f>
        <v>17.998979591836736</v>
      </c>
      <c r="S56" s="94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</row>
    <row r="57" spans="1:80" ht="15.75" customHeight="1">
      <c r="A57" s="1"/>
      <c r="E57" s="27"/>
      <c r="F57" s="27"/>
      <c r="G57" s="27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</row>
    <row r="58" spans="1:80" ht="15.75" customHeight="1">
      <c r="A58" s="27"/>
      <c r="I58" s="74" t="s">
        <v>265</v>
      </c>
      <c r="J58" s="74" t="s">
        <v>238</v>
      </c>
      <c r="K58" s="74" t="s">
        <v>266</v>
      </c>
      <c r="L58" s="73" t="s">
        <v>221</v>
      </c>
      <c r="M58" s="19"/>
      <c r="N58" s="74" t="s">
        <v>265</v>
      </c>
      <c r="O58" s="74" t="s">
        <v>267</v>
      </c>
      <c r="P58" s="74" t="s">
        <v>268</v>
      </c>
      <c r="Q58" s="73" t="s">
        <v>221</v>
      </c>
      <c r="S58" s="74" t="s">
        <v>265</v>
      </c>
      <c r="T58" s="74" t="s">
        <v>237</v>
      </c>
      <c r="U58" s="74" t="s">
        <v>269</v>
      </c>
      <c r="V58" s="73" t="s">
        <v>221</v>
      </c>
      <c r="W58" s="19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</row>
    <row r="59" spans="1:80" ht="15.75" customHeight="1">
      <c r="A59" s="27"/>
      <c r="I59" s="95" t="s">
        <v>44</v>
      </c>
      <c r="J59" s="44">
        <v>238453</v>
      </c>
      <c r="K59" s="44">
        <v>168587</v>
      </c>
      <c r="L59" s="36">
        <f t="shared" ref="L59:L65" si="35">(J59/K59)^(1/1)-1</f>
        <v>0.41442104076826802</v>
      </c>
      <c r="N59" s="95" t="s">
        <v>44</v>
      </c>
      <c r="O59" s="44">
        <v>121456</v>
      </c>
      <c r="P59" s="44">
        <v>107566</v>
      </c>
      <c r="Q59" s="36">
        <f t="shared" ref="Q59:Q65" si="36">(O59/P59)^(1/1)-1</f>
        <v>0.12913002249781536</v>
      </c>
      <c r="S59" s="95" t="s">
        <v>44</v>
      </c>
      <c r="T59" s="44">
        <v>116996</v>
      </c>
      <c r="U59" s="44">
        <v>61021</v>
      </c>
      <c r="V59" s="36">
        <f t="shared" ref="V59:V65" si="37">(T59/U59)^(1/1)-1</f>
        <v>0.91730715655266226</v>
      </c>
      <c r="W59" s="19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</row>
    <row r="60" spans="1:80" ht="15.75" customHeight="1">
      <c r="A60" s="27"/>
      <c r="I60" s="95" t="s">
        <v>270</v>
      </c>
      <c r="J60" s="44">
        <v>185345</v>
      </c>
      <c r="K60" s="44">
        <v>124420</v>
      </c>
      <c r="L60" s="36">
        <f t="shared" si="35"/>
        <v>0.48967207844398009</v>
      </c>
      <c r="M60" s="96"/>
      <c r="N60" s="95" t="s">
        <v>270</v>
      </c>
      <c r="O60" s="44">
        <v>94219</v>
      </c>
      <c r="P60" s="44">
        <v>83287</v>
      </c>
      <c r="Q60" s="36">
        <f t="shared" si="36"/>
        <v>0.13125697888025734</v>
      </c>
      <c r="S60" s="95" t="s">
        <v>270</v>
      </c>
      <c r="T60" s="44">
        <v>91126</v>
      </c>
      <c r="U60" s="44">
        <v>41132</v>
      </c>
      <c r="V60" s="36">
        <f t="shared" si="37"/>
        <v>1.2154526889040165</v>
      </c>
      <c r="W60" s="19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</row>
    <row r="61" spans="1:80" ht="15.75" customHeight="1">
      <c r="A61" s="27"/>
      <c r="I61" s="95" t="s">
        <v>271</v>
      </c>
      <c r="J61" s="44">
        <v>6412</v>
      </c>
      <c r="K61" s="44">
        <v>6604</v>
      </c>
      <c r="L61" s="36">
        <f t="shared" si="35"/>
        <v>-2.9073288915808626E-2</v>
      </c>
      <c r="M61" s="96"/>
      <c r="N61" s="95" t="s">
        <v>271</v>
      </c>
      <c r="O61" s="44">
        <v>3269</v>
      </c>
      <c r="P61" s="44">
        <v>3311</v>
      </c>
      <c r="Q61" s="36">
        <f t="shared" si="36"/>
        <v>-1.2684989429175508E-2</v>
      </c>
      <c r="S61" s="95" t="s">
        <v>271</v>
      </c>
      <c r="T61" s="44">
        <v>3143</v>
      </c>
      <c r="U61" s="44">
        <v>3292</v>
      </c>
      <c r="V61" s="36">
        <f t="shared" si="37"/>
        <v>-4.5261239368165285E-2</v>
      </c>
      <c r="W61" s="19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</row>
    <row r="62" spans="1:80" ht="15.75" customHeight="1">
      <c r="A62" s="27"/>
      <c r="I62" s="11" t="s">
        <v>272</v>
      </c>
      <c r="J62" s="7">
        <f t="shared" ref="J62:K62" si="38">SUM(J60:J61)</f>
        <v>191757</v>
      </c>
      <c r="K62" s="7">
        <f t="shared" si="38"/>
        <v>131024</v>
      </c>
      <c r="L62" s="36">
        <f t="shared" si="35"/>
        <v>0.46352576627182795</v>
      </c>
      <c r="M62" s="96"/>
      <c r="N62" s="11" t="s">
        <v>272</v>
      </c>
      <c r="O62" s="7">
        <f t="shared" ref="O62:P62" si="39">SUM(O60:O61)</f>
        <v>97488</v>
      </c>
      <c r="P62" s="7">
        <f t="shared" si="39"/>
        <v>86598</v>
      </c>
      <c r="Q62" s="36">
        <f t="shared" si="36"/>
        <v>0.12575348160465594</v>
      </c>
      <c r="S62" s="11" t="s">
        <v>272</v>
      </c>
      <c r="T62" s="7">
        <f t="shared" ref="T62:U62" si="40">SUM(T60:T61)</f>
        <v>94269</v>
      </c>
      <c r="U62" s="7">
        <f t="shared" si="40"/>
        <v>44424</v>
      </c>
      <c r="V62" s="36">
        <f t="shared" si="37"/>
        <v>1.1220286331712588</v>
      </c>
      <c r="W62" s="1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 t="s">
        <v>273</v>
      </c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</row>
    <row r="63" spans="1:80" ht="15.75" customHeight="1">
      <c r="A63" s="27"/>
      <c r="I63" s="79" t="s">
        <v>274</v>
      </c>
      <c r="J63" s="44">
        <v>34300</v>
      </c>
      <c r="K63" s="44">
        <v>29182</v>
      </c>
      <c r="L63" s="36">
        <f t="shared" si="35"/>
        <v>0.17538208484682349</v>
      </c>
      <c r="M63" s="97"/>
      <c r="N63" s="79" t="s">
        <v>274</v>
      </c>
      <c r="O63" s="44">
        <v>17826</v>
      </c>
      <c r="P63" s="44">
        <v>16811</v>
      </c>
      <c r="Q63" s="36">
        <f t="shared" si="36"/>
        <v>6.0377134019392154E-2</v>
      </c>
      <c r="S63" s="79" t="s">
        <v>274</v>
      </c>
      <c r="T63" s="44">
        <v>16474</v>
      </c>
      <c r="U63" s="44">
        <v>12370</v>
      </c>
      <c r="V63" s="36">
        <f t="shared" si="37"/>
        <v>0.33177041228779314</v>
      </c>
      <c r="W63" s="1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</row>
    <row r="64" spans="1:80" ht="15.75" customHeight="1">
      <c r="A64" s="1"/>
      <c r="I64" s="79" t="s">
        <v>17</v>
      </c>
      <c r="J64" s="44">
        <v>763</v>
      </c>
      <c r="K64" s="44">
        <v>558</v>
      </c>
      <c r="L64" s="36">
        <f t="shared" si="35"/>
        <v>0.36738351254480284</v>
      </c>
      <c r="M64" s="19"/>
      <c r="N64" s="79" t="s">
        <v>17</v>
      </c>
      <c r="O64" s="44">
        <v>763</v>
      </c>
      <c r="P64" s="44">
        <v>758</v>
      </c>
      <c r="Q64" s="36">
        <f t="shared" si="36"/>
        <v>6.5963060686016206E-3</v>
      </c>
      <c r="S64" s="79" t="s">
        <v>17</v>
      </c>
      <c r="T64" s="44">
        <v>760.81</v>
      </c>
      <c r="U64" s="44">
        <v>558</v>
      </c>
      <c r="V64" s="36">
        <f t="shared" si="37"/>
        <v>0.36345878136200716</v>
      </c>
      <c r="W64" s="19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</row>
    <row r="65" spans="1:80" ht="15.75" customHeight="1">
      <c r="A65" s="1"/>
      <c r="G65" s="49"/>
      <c r="I65" s="79" t="s">
        <v>46</v>
      </c>
      <c r="J65" s="95">
        <v>45.07</v>
      </c>
      <c r="K65" s="95">
        <v>44.36</v>
      </c>
      <c r="L65" s="36">
        <f t="shared" si="35"/>
        <v>1.6005410279531063E-2</v>
      </c>
      <c r="M65" s="19"/>
      <c r="N65" s="79" t="s">
        <v>46</v>
      </c>
      <c r="O65" s="95">
        <v>23.4</v>
      </c>
      <c r="P65" s="95">
        <v>22.24</v>
      </c>
      <c r="Q65" s="36">
        <f t="shared" si="36"/>
        <v>5.2158273381295084E-2</v>
      </c>
      <c r="S65" s="79" t="s">
        <v>46</v>
      </c>
      <c r="T65" s="95">
        <v>21.67</v>
      </c>
      <c r="U65" s="95">
        <v>22.15</v>
      </c>
      <c r="V65" s="36">
        <f t="shared" si="37"/>
        <v>-2.1670428893905025E-2</v>
      </c>
      <c r="W65" s="19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</row>
    <row r="66" spans="1:80" ht="15.75" customHeight="1">
      <c r="A66" s="1"/>
      <c r="I66" s="79" t="s">
        <v>275</v>
      </c>
      <c r="J66" s="98">
        <v>1.3599999999999999E-2</v>
      </c>
      <c r="K66" s="98">
        <v>1.34E-2</v>
      </c>
      <c r="L66" s="99">
        <f t="shared" ref="L66:L67" si="41">J66-K66</f>
        <v>1.9999999999999879E-4</v>
      </c>
      <c r="M66" s="19"/>
      <c r="N66" s="79" t="s">
        <v>275</v>
      </c>
      <c r="O66" s="98">
        <v>1.3599999999999999E-2</v>
      </c>
      <c r="P66" s="98">
        <v>1.34E-2</v>
      </c>
      <c r="Q66" s="99">
        <f t="shared" ref="Q66:Q67" si="42">O66-P66</f>
        <v>1.9999999999999879E-4</v>
      </c>
      <c r="S66" s="79" t="s">
        <v>275</v>
      </c>
      <c r="T66" s="98">
        <v>1.3299999999999999E-2</v>
      </c>
      <c r="U66" s="98">
        <v>1.17E-2</v>
      </c>
      <c r="V66" s="99">
        <f t="shared" ref="V66:V67" si="43">T66-U66</f>
        <v>1.599999999999999E-3</v>
      </c>
      <c r="W66" s="19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>
        <f>(100*BU47)/BC26</f>
        <v>169.88738738738738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</row>
    <row r="67" spans="1:80" ht="15.75" customHeight="1">
      <c r="A67" s="1"/>
      <c r="F67" s="19"/>
      <c r="I67" s="79" t="s">
        <v>276</v>
      </c>
      <c r="J67" s="36">
        <f t="shared" ref="J67:K67" si="44">J63/J59</f>
        <v>0.14384386021563997</v>
      </c>
      <c r="K67" s="36">
        <f t="shared" si="44"/>
        <v>0.17309756980075569</v>
      </c>
      <c r="L67" s="36">
        <f t="shared" si="41"/>
        <v>-2.9253709585115723E-2</v>
      </c>
      <c r="M67" s="49"/>
      <c r="N67" s="79" t="s">
        <v>276</v>
      </c>
      <c r="O67" s="36">
        <f t="shared" ref="O67:P67" si="45">O63/O59</f>
        <v>0.14676920036885785</v>
      </c>
      <c r="P67" s="36">
        <f t="shared" si="45"/>
        <v>0.15628544335570718</v>
      </c>
      <c r="Q67" s="36">
        <f t="shared" si="42"/>
        <v>-9.5162429868493326E-3</v>
      </c>
      <c r="S67" s="79" t="s">
        <v>276</v>
      </c>
      <c r="T67" s="36">
        <f t="shared" ref="T67:U67" si="46">T63/T59</f>
        <v>0.14080823276009435</v>
      </c>
      <c r="U67" s="36">
        <f t="shared" si="46"/>
        <v>0.20271709739270088</v>
      </c>
      <c r="V67" s="36">
        <f t="shared" si="43"/>
        <v>-6.1908864632606531E-2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</row>
    <row r="68" spans="1:80" ht="15.75" customHeight="1">
      <c r="A68" s="1"/>
      <c r="D68" s="27"/>
      <c r="E68" s="1"/>
      <c r="F68" s="1"/>
      <c r="G68" s="1"/>
      <c r="I68" s="79" t="s">
        <v>41</v>
      </c>
      <c r="J68" s="14"/>
      <c r="K68" s="14"/>
      <c r="L68" s="36" t="e">
        <f>(J68/K68)^(1/1)-1</f>
        <v>#DIV/0!</v>
      </c>
      <c r="M68" s="47"/>
      <c r="N68" s="79" t="s">
        <v>41</v>
      </c>
      <c r="O68" s="14"/>
      <c r="P68" s="14"/>
      <c r="Q68" s="36" t="e">
        <f>(O68/P68)^(1/1)-1</f>
        <v>#DIV/0!</v>
      </c>
      <c r="R68" s="19"/>
      <c r="S68" s="79" t="s">
        <v>41</v>
      </c>
      <c r="T68" s="14">
        <v>625</v>
      </c>
      <c r="U68" s="14">
        <v>543</v>
      </c>
      <c r="V68" s="36">
        <f>(T68/U68)^(1/1)-1</f>
        <v>0.15101289134438312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</row>
    <row r="69" spans="1:80" ht="15.75" customHeight="1">
      <c r="A69" s="1"/>
      <c r="D69" s="27"/>
      <c r="E69" s="1"/>
      <c r="F69" s="1"/>
      <c r="G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</row>
    <row r="70" spans="1:80" ht="16.5" customHeight="1">
      <c r="A70" s="1"/>
      <c r="D70" s="27"/>
      <c r="E70" s="1"/>
      <c r="F70" s="1"/>
      <c r="G70" s="1"/>
      <c r="I70" s="74" t="s">
        <v>270</v>
      </c>
      <c r="J70" s="74" t="s">
        <v>238</v>
      </c>
      <c r="K70" s="74" t="s">
        <v>266</v>
      </c>
      <c r="L70" s="74" t="s">
        <v>277</v>
      </c>
      <c r="M70" s="73" t="s">
        <v>221</v>
      </c>
      <c r="O70" s="74" t="s">
        <v>278</v>
      </c>
      <c r="P70" s="74" t="s">
        <v>279</v>
      </c>
      <c r="Q70" s="74" t="s">
        <v>280</v>
      </c>
      <c r="R70" s="74" t="s">
        <v>274</v>
      </c>
      <c r="S70" s="74" t="s">
        <v>281</v>
      </c>
      <c r="T70" s="100" t="s">
        <v>46</v>
      </c>
      <c r="U70" s="100" t="s">
        <v>282</v>
      </c>
      <c r="V70" s="100" t="s">
        <v>283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</row>
    <row r="71" spans="1:80" ht="16.5" customHeight="1">
      <c r="A71" s="1"/>
      <c r="D71" s="27"/>
      <c r="E71" s="1"/>
      <c r="F71" s="1"/>
      <c r="G71" s="1"/>
      <c r="I71" s="95" t="s">
        <v>284</v>
      </c>
      <c r="J71" s="44">
        <v>89993</v>
      </c>
      <c r="K71" s="44">
        <v>67205</v>
      </c>
      <c r="L71" s="80">
        <f t="shared" ref="L71:L75" si="47">J71/$J$77</f>
        <v>0.46930995640292872</v>
      </c>
      <c r="M71" s="36">
        <f t="shared" ref="M71:M75" si="48">(J71/K71)^(1/1)-1</f>
        <v>0.33908191354809913</v>
      </c>
      <c r="O71" s="11" t="s">
        <v>285</v>
      </c>
      <c r="P71" s="84">
        <v>0.94540000000000002</v>
      </c>
      <c r="Q71" s="44">
        <v>3500</v>
      </c>
      <c r="R71" s="44">
        <v>590</v>
      </c>
      <c r="S71" s="44">
        <v>187.4</v>
      </c>
      <c r="T71" s="101">
        <v>7.4</v>
      </c>
      <c r="U71" s="102">
        <v>0.27</v>
      </c>
      <c r="V71" s="10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</row>
    <row r="72" spans="1:80" ht="15.75" customHeight="1">
      <c r="A72" s="1"/>
      <c r="D72" s="27"/>
      <c r="E72" s="1"/>
      <c r="F72" s="1"/>
      <c r="G72" s="1"/>
      <c r="I72" s="95" t="s">
        <v>286</v>
      </c>
      <c r="J72" s="44">
        <v>16808</v>
      </c>
      <c r="K72" s="44">
        <v>13740</v>
      </c>
      <c r="L72" s="80">
        <f t="shared" si="47"/>
        <v>8.7653059095934419E-2</v>
      </c>
      <c r="M72" s="36">
        <f t="shared" si="48"/>
        <v>0.22328966521106253</v>
      </c>
      <c r="O72" s="11" t="s">
        <v>287</v>
      </c>
      <c r="P72" s="84">
        <v>0.50339999999999996</v>
      </c>
      <c r="Q72" s="44">
        <v>5600</v>
      </c>
      <c r="R72" s="44">
        <v>430</v>
      </c>
      <c r="S72" s="44">
        <v>72.400000000000006</v>
      </c>
      <c r="T72" s="103">
        <v>2</v>
      </c>
      <c r="U72" s="104">
        <v>0.12</v>
      </c>
      <c r="V72" s="104">
        <v>0.15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</row>
    <row r="73" spans="1:80" ht="15.75" customHeight="1">
      <c r="A73" s="1"/>
      <c r="D73" s="27"/>
      <c r="E73" s="1"/>
      <c r="F73" s="1"/>
      <c r="G73" s="1"/>
      <c r="I73" s="95" t="s">
        <v>288</v>
      </c>
      <c r="J73" s="44">
        <v>55149</v>
      </c>
      <c r="K73" s="44">
        <v>23714</v>
      </c>
      <c r="L73" s="80">
        <f t="shared" si="47"/>
        <v>0.28759986649700664</v>
      </c>
      <c r="M73" s="36">
        <f t="shared" si="48"/>
        <v>1.3255882600995195</v>
      </c>
      <c r="O73" s="11" t="s">
        <v>289</v>
      </c>
      <c r="P73" s="84">
        <v>0.50480000000000003</v>
      </c>
      <c r="Q73" s="44">
        <v>2800</v>
      </c>
      <c r="R73" s="44">
        <v>200</v>
      </c>
      <c r="S73" s="44">
        <v>65.7</v>
      </c>
      <c r="T73" s="105">
        <v>2.8</v>
      </c>
      <c r="U73" s="106">
        <v>-0.04</v>
      </c>
      <c r="V73" s="105">
        <v>-20</v>
      </c>
      <c r="W73" s="1"/>
      <c r="X73" s="1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</row>
    <row r="74" spans="1:80" ht="15.75" customHeight="1">
      <c r="A74" s="1"/>
      <c r="D74" s="27"/>
      <c r="E74" s="1"/>
      <c r="F74" s="1"/>
      <c r="G74" s="1"/>
      <c r="I74" s="95" t="s">
        <v>290</v>
      </c>
      <c r="J74" s="44">
        <v>23394</v>
      </c>
      <c r="K74" s="44">
        <v>19761</v>
      </c>
      <c r="L74" s="80">
        <f t="shared" si="47"/>
        <v>0.12199879012912243</v>
      </c>
      <c r="M74" s="36">
        <f t="shared" si="48"/>
        <v>0.18384697130712002</v>
      </c>
      <c r="O74" s="11" t="s">
        <v>291</v>
      </c>
      <c r="P74" s="84">
        <v>0.52510000000000001</v>
      </c>
      <c r="Q74" s="11">
        <v>200</v>
      </c>
      <c r="R74" s="107">
        <v>580</v>
      </c>
      <c r="S74" s="107">
        <v>318.3</v>
      </c>
      <c r="T74" s="108">
        <v>27</v>
      </c>
      <c r="U74" s="109">
        <v>0.38</v>
      </c>
      <c r="V74" s="109">
        <v>0.32</v>
      </c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</row>
    <row r="75" spans="1:80" ht="15.75" customHeight="1">
      <c r="A75" s="1"/>
      <c r="D75" s="27"/>
      <c r="E75" s="1"/>
      <c r="F75" s="1"/>
      <c r="G75" s="1"/>
      <c r="I75" s="11" t="s">
        <v>271</v>
      </c>
      <c r="J75" s="44">
        <v>6412</v>
      </c>
      <c r="K75" s="44">
        <v>6604</v>
      </c>
      <c r="L75" s="80">
        <f t="shared" si="47"/>
        <v>3.343832787500782E-2</v>
      </c>
      <c r="M75" s="36">
        <f t="shared" si="48"/>
        <v>-2.9073288915808626E-2</v>
      </c>
      <c r="O75" s="11" t="s">
        <v>292</v>
      </c>
      <c r="P75" s="84">
        <v>0.94889999999999997</v>
      </c>
      <c r="Q75" s="44">
        <v>1300</v>
      </c>
      <c r="R75" s="44">
        <v>320</v>
      </c>
      <c r="S75" s="44">
        <v>1793</v>
      </c>
      <c r="T75" s="110">
        <v>178.5</v>
      </c>
      <c r="U75" s="111">
        <v>0.51</v>
      </c>
      <c r="V75" s="111">
        <v>0.47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</row>
    <row r="76" spans="1:80" ht="15.75" customHeight="1">
      <c r="A76" s="1"/>
      <c r="B76" s="1"/>
      <c r="C76" s="1"/>
      <c r="D76" s="1"/>
      <c r="E76" s="1"/>
      <c r="F76" s="1"/>
      <c r="G76" s="1"/>
      <c r="I76" s="79"/>
      <c r="J76" s="44"/>
      <c r="K76" s="44"/>
      <c r="L76" s="11"/>
      <c r="M76" s="36"/>
      <c r="N76" s="19"/>
      <c r="O76" s="11" t="s">
        <v>139</v>
      </c>
      <c r="P76" s="84"/>
      <c r="Q76" s="44">
        <v>500</v>
      </c>
      <c r="R76" s="44">
        <f>0.4*100</f>
        <v>40</v>
      </c>
      <c r="S76" s="44"/>
      <c r="T76" s="110"/>
      <c r="U76" s="111"/>
      <c r="V76" s="111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</row>
    <row r="77" spans="1:80" ht="15.75" customHeight="1" thickBot="1">
      <c r="A77" s="1"/>
      <c r="B77" s="1"/>
      <c r="C77" s="1"/>
      <c r="D77" s="1"/>
      <c r="E77" s="1"/>
      <c r="F77" s="1"/>
      <c r="G77" s="19"/>
      <c r="I77" s="112" t="s">
        <v>293</v>
      </c>
      <c r="J77" s="113">
        <f t="shared" ref="J77:K77" si="49">SUM(J71:J75)</f>
        <v>191756</v>
      </c>
      <c r="K77" s="113">
        <f t="shared" si="49"/>
        <v>131024</v>
      </c>
      <c r="L77" s="114">
        <f>J77/$J$77</f>
        <v>1</v>
      </c>
      <c r="M77" s="115">
        <f>(J77/K77)^(1/1)-1</f>
        <v>0.46351813408230558</v>
      </c>
      <c r="N77" s="19"/>
      <c r="W77" s="19"/>
      <c r="X77" s="19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</row>
    <row r="78" spans="1:80" ht="15.75" customHeight="1" thickTop="1">
      <c r="A78" s="1"/>
      <c r="B78" s="1"/>
      <c r="C78" s="1"/>
      <c r="D78" s="1"/>
      <c r="E78" s="1"/>
      <c r="F78" s="1"/>
      <c r="G78" s="19"/>
      <c r="I78" s="19"/>
      <c r="J78" s="19"/>
      <c r="K78" s="19"/>
      <c r="L78" s="19"/>
      <c r="M78" s="19"/>
      <c r="N78" s="19"/>
      <c r="O78" s="116" t="s">
        <v>293</v>
      </c>
      <c r="P78" s="116"/>
      <c r="Q78" s="117">
        <f t="shared" ref="Q78:T78" si="50">SUM(Q71:Q76)</f>
        <v>13900</v>
      </c>
      <c r="R78" s="117">
        <f t="shared" si="50"/>
        <v>2160</v>
      </c>
      <c r="S78" s="117">
        <f t="shared" si="50"/>
        <v>2436.8000000000002</v>
      </c>
      <c r="T78" s="117">
        <f t="shared" si="50"/>
        <v>217.7</v>
      </c>
      <c r="U78" s="117"/>
      <c r="V78" s="118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</row>
    <row r="79" spans="1:80" ht="15.75" customHeight="1">
      <c r="A79" s="1"/>
      <c r="B79" s="1"/>
      <c r="C79" s="1"/>
      <c r="D79" s="1"/>
      <c r="E79" s="1"/>
      <c r="F79" s="1"/>
      <c r="G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 spans="1:80" ht="15.75" customHeight="1">
      <c r="A80" s="1"/>
      <c r="B80" s="1"/>
      <c r="C80" s="1"/>
      <c r="D80" s="1"/>
      <c r="E80" s="1"/>
      <c r="F80" s="1"/>
      <c r="G80" s="19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</row>
    <row r="81" spans="1:80" ht="15.75" customHeight="1">
      <c r="A81" s="1"/>
      <c r="B81" s="1"/>
      <c r="C81" s="1"/>
      <c r="D81" s="1"/>
      <c r="E81" s="1"/>
      <c r="F81" s="1"/>
      <c r="G81" s="1"/>
      <c r="I81" s="73" t="s">
        <v>294</v>
      </c>
      <c r="J81" s="73" t="s">
        <v>295</v>
      </c>
      <c r="K81" s="74" t="s">
        <v>296</v>
      </c>
      <c r="L81" s="74" t="s">
        <v>297</v>
      </c>
      <c r="M81" s="74" t="s">
        <v>298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</row>
    <row r="82" spans="1:80" ht="15.75" customHeight="1">
      <c r="A82" s="1"/>
      <c r="B82" s="1"/>
      <c r="C82" s="1"/>
      <c r="D82" s="1"/>
      <c r="E82" s="1"/>
      <c r="F82" s="1"/>
      <c r="G82" s="1"/>
      <c r="I82" s="95" t="s">
        <v>299</v>
      </c>
      <c r="J82" s="119">
        <v>0.28299999999999997</v>
      </c>
      <c r="K82" s="119">
        <v>0.25729999999999997</v>
      </c>
      <c r="L82" s="37">
        <v>0.25519999999999998</v>
      </c>
      <c r="M82" s="37">
        <v>0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</row>
    <row r="83" spans="1:80" ht="15.75" customHeight="1">
      <c r="A83" s="1"/>
      <c r="B83" s="1"/>
      <c r="C83" s="1"/>
      <c r="D83" s="1"/>
      <c r="E83" s="1"/>
      <c r="F83" s="1"/>
      <c r="G83" s="1"/>
      <c r="I83" s="95" t="s">
        <v>300</v>
      </c>
      <c r="J83" s="119">
        <v>4.53E-2</v>
      </c>
      <c r="K83" s="119">
        <f>18.03%+0.36%+0.73%+7.95%</f>
        <v>0.2707</v>
      </c>
      <c r="L83" s="37">
        <v>0.26989999999999997</v>
      </c>
      <c r="M83" s="37">
        <v>0.27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</row>
    <row r="84" spans="1:80" ht="15.75" customHeight="1">
      <c r="A84" s="1"/>
      <c r="B84" s="1"/>
      <c r="C84" s="1"/>
      <c r="D84" s="1"/>
      <c r="E84" s="1"/>
      <c r="F84" s="1"/>
      <c r="G84" s="1"/>
      <c r="I84" s="95" t="s">
        <v>301</v>
      </c>
      <c r="J84" s="119">
        <v>0.17199999999999999</v>
      </c>
      <c r="K84" s="119">
        <f>32.31%</f>
        <v>0.3231</v>
      </c>
      <c r="L84" s="37">
        <v>0.33379999999999999</v>
      </c>
      <c r="M84" s="37">
        <v>0.41699999999999998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</row>
    <row r="85" spans="1:80" ht="15.75" customHeight="1">
      <c r="A85" s="1"/>
      <c r="B85" s="1"/>
      <c r="C85" s="1"/>
      <c r="D85" s="1"/>
      <c r="E85" s="1"/>
      <c r="F85" s="1"/>
      <c r="G85" s="1"/>
      <c r="I85" s="95" t="s">
        <v>302</v>
      </c>
      <c r="J85" s="119">
        <v>0.14000000000000001</v>
      </c>
      <c r="K85" s="119">
        <v>2.5999999999999999E-2</v>
      </c>
      <c r="L85" s="84">
        <v>2.5000000000000001E-2</v>
      </c>
      <c r="M85" s="80">
        <v>4.5999999999999999E-2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</row>
    <row r="86" spans="1:80" ht="15.75" customHeight="1">
      <c r="A86" s="1"/>
      <c r="B86" s="1"/>
      <c r="C86" s="1"/>
      <c r="D86" s="1"/>
      <c r="E86" s="1"/>
      <c r="F86" s="1"/>
      <c r="G86" s="1"/>
      <c r="H86" s="1"/>
      <c r="I86" s="95" t="s">
        <v>303</v>
      </c>
      <c r="J86" s="119">
        <f>26%+10%</f>
        <v>0.36</v>
      </c>
      <c r="K86" s="119">
        <f>10.78%+1.55%</f>
        <v>0.12329999999999999</v>
      </c>
      <c r="L86" s="84">
        <v>0.1162</v>
      </c>
      <c r="M86" s="37">
        <v>0.13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</row>
    <row r="87" spans="1:80" ht="15.75" customHeight="1">
      <c r="A87" s="1"/>
      <c r="B87" s="1"/>
      <c r="C87" s="1"/>
      <c r="D87" s="1"/>
      <c r="E87" s="1"/>
      <c r="F87" s="1"/>
      <c r="G87" s="1"/>
      <c r="H87" s="1"/>
      <c r="I87" s="14" t="s">
        <v>304</v>
      </c>
      <c r="J87" s="11"/>
      <c r="K87" s="14"/>
      <c r="L87" s="14"/>
      <c r="M87" s="84">
        <v>0.13500000000000001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</row>
    <row r="88" spans="1:80" ht="15.75" customHeight="1">
      <c r="A88" s="1"/>
      <c r="B88" s="1"/>
      <c r="C88" s="1"/>
      <c r="D88" s="1"/>
      <c r="E88" s="1"/>
      <c r="F88" s="1"/>
      <c r="G88" s="1"/>
      <c r="H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</row>
    <row r="89" spans="1:80" ht="15.75" customHeight="1">
      <c r="A89" s="1"/>
      <c r="B89" s="1"/>
      <c r="C89" s="1"/>
      <c r="D89" s="1"/>
      <c r="E89" s="1"/>
      <c r="F89" s="1"/>
      <c r="G89" s="1"/>
      <c r="H89" s="1"/>
      <c r="I89" s="120" t="s">
        <v>293</v>
      </c>
      <c r="J89" s="121">
        <f t="shared" ref="J89:L89" si="51">SUM(J82:J86)</f>
        <v>1.0003</v>
      </c>
      <c r="K89" s="121">
        <f t="shared" si="51"/>
        <v>1.0004</v>
      </c>
      <c r="L89" s="121">
        <f t="shared" si="51"/>
        <v>1.0001</v>
      </c>
      <c r="M89" s="122">
        <v>1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</row>
    <row r="90" spans="1:8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</row>
    <row r="91" spans="1:8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</row>
    <row r="92" spans="1:8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</row>
    <row r="93" spans="1:80" ht="15.75" customHeight="1">
      <c r="A93" s="1"/>
      <c r="B93" s="123" t="s">
        <v>305</v>
      </c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</row>
    <row r="94" spans="1:80" ht="15.75" customHeight="1">
      <c r="A94" s="1"/>
      <c r="B94" s="125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</row>
    <row r="95" spans="1:8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</row>
    <row r="96" spans="1:8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</row>
    <row r="97" spans="1:8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</row>
    <row r="98" spans="1:8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</row>
    <row r="99" spans="1:8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</row>
    <row r="100" spans="1:8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</row>
    <row r="101" spans="1:8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</row>
    <row r="102" spans="1:80" ht="15.75" customHeight="1">
      <c r="A102" s="1"/>
      <c r="B102" s="19"/>
      <c r="C102" s="19"/>
      <c r="D102" s="19"/>
      <c r="E102" s="19"/>
      <c r="F102" s="19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</row>
    <row r="103" spans="1:80" ht="15.75" customHeight="1">
      <c r="A103" s="1"/>
      <c r="B103" s="19"/>
      <c r="C103" s="19"/>
      <c r="D103" s="19"/>
      <c r="E103" s="19"/>
      <c r="F103" s="19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</row>
    <row r="104" spans="1:80" ht="15.75" customHeight="1">
      <c r="A104" s="1"/>
      <c r="B104" s="19"/>
      <c r="C104" s="19"/>
      <c r="D104" s="19"/>
      <c r="E104" s="19"/>
      <c r="F104" s="19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</row>
    <row r="105" spans="1:80" ht="15.75" customHeight="1">
      <c r="A105" s="1"/>
      <c r="B105" s="19"/>
      <c r="C105" s="19"/>
      <c r="D105" s="19"/>
      <c r="E105" s="19"/>
      <c r="F105" s="19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</row>
    <row r="106" spans="1:80" ht="15.75" customHeight="1">
      <c r="A106" s="1"/>
      <c r="B106" s="19"/>
      <c r="C106" s="127"/>
      <c r="D106" s="127"/>
      <c r="E106" s="19"/>
      <c r="F106" s="19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</row>
    <row r="107" spans="1:80" ht="15.75" customHeight="1">
      <c r="A107" s="1"/>
      <c r="B107" s="19"/>
      <c r="C107" s="97"/>
      <c r="D107" s="97"/>
      <c r="E107" s="19"/>
      <c r="F107" s="19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</row>
    <row r="108" spans="1:80" ht="15.75" customHeight="1">
      <c r="A108" s="1"/>
      <c r="B108" s="19"/>
      <c r="C108" s="97"/>
      <c r="D108" s="97"/>
      <c r="E108" s="19"/>
      <c r="F108" s="19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</row>
    <row r="109" spans="1:80" ht="15.75" customHeight="1">
      <c r="A109" s="1"/>
      <c r="B109" s="19"/>
      <c r="C109" s="97"/>
      <c r="D109" s="97"/>
      <c r="E109" s="19"/>
      <c r="F109" s="19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</row>
    <row r="110" spans="1:80" ht="15.75" customHeight="1">
      <c r="A110" s="1"/>
      <c r="B110" s="19"/>
      <c r="C110" s="19"/>
      <c r="D110" s="19"/>
      <c r="E110" s="19"/>
      <c r="F110" s="19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</row>
    <row r="111" spans="1:80" ht="15.75" customHeight="1">
      <c r="A111" s="1"/>
      <c r="B111" s="19"/>
      <c r="C111" s="97"/>
      <c r="D111" s="97"/>
      <c r="E111" s="19"/>
      <c r="F111" s="1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</row>
    <row r="112" spans="1:80" ht="15.75" customHeight="1">
      <c r="A112" s="1"/>
      <c r="C112" s="19"/>
      <c r="D112" s="19"/>
      <c r="E112" s="19"/>
      <c r="F112" s="19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</row>
    <row r="113" spans="1:80" ht="15.75" customHeight="1">
      <c r="A113" s="1"/>
      <c r="B113" s="19"/>
      <c r="C113" s="19"/>
      <c r="D113" s="19"/>
      <c r="E113" s="19"/>
      <c r="F113" s="19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</row>
    <row r="114" spans="1:80" ht="15.75" customHeight="1">
      <c r="A114" s="27"/>
      <c r="B114" s="19"/>
      <c r="C114" s="19"/>
      <c r="D114" s="1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</row>
    <row r="115" spans="1:80" ht="15.75" customHeight="1">
      <c r="A115" s="27"/>
      <c r="B115" s="19"/>
      <c r="C115" s="19"/>
      <c r="D115" s="19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</row>
    <row r="116" spans="1:80" ht="15.75" customHeight="1">
      <c r="A116" s="27"/>
      <c r="B116" s="19"/>
      <c r="C116" s="19"/>
      <c r="D116" s="1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</row>
    <row r="117" spans="1:80" ht="15.75" customHeight="1">
      <c r="A117" s="27"/>
      <c r="B117" s="19"/>
      <c r="C117" s="19"/>
      <c r="D117" s="1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</row>
    <row r="118" spans="1:80" ht="15.75" customHeight="1">
      <c r="A118" s="1"/>
      <c r="B118" s="27"/>
      <c r="C118" s="2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</row>
    <row r="119" spans="1:8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</row>
    <row r="120" spans="1:8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</row>
    <row r="121" spans="1:8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</row>
    <row r="122" spans="1:8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</row>
    <row r="123" spans="1:8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</row>
    <row r="124" spans="1:8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</row>
    <row r="125" spans="1:8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</row>
    <row r="126" spans="1:8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</row>
    <row r="127" spans="1:80" ht="15.75" customHeight="1">
      <c r="A127" s="1"/>
      <c r="B127" s="27"/>
      <c r="C127" s="2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</row>
    <row r="128" spans="1:80" ht="15.75" customHeight="1">
      <c r="A128" s="2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</row>
    <row r="129" spans="1:80" ht="15.75" customHeight="1">
      <c r="A129" s="2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</row>
    <row r="130" spans="1:80" ht="15.75" customHeight="1">
      <c r="A130" s="2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</row>
    <row r="131" spans="1:80" ht="15.75" customHeight="1">
      <c r="A131" s="2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</row>
    <row r="132" spans="1:80" ht="15.75" customHeight="1">
      <c r="A132" s="2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</row>
    <row r="133" spans="1:80" ht="15.75" customHeight="1">
      <c r="A133" s="2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</row>
    <row r="134" spans="1:80" ht="15.75" customHeight="1">
      <c r="A134" s="2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</row>
    <row r="135" spans="1:80" ht="15.75" customHeight="1">
      <c r="A135" s="2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</row>
    <row r="136" spans="1:80" ht="15.75" customHeight="1">
      <c r="A136" s="1"/>
      <c r="B136" s="27"/>
      <c r="C136" s="2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</row>
    <row r="137" spans="1:8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</row>
    <row r="138" spans="1:8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</row>
    <row r="139" spans="1:8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</row>
    <row r="140" spans="1:8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</row>
    <row r="141" spans="1:8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</row>
    <row r="142" spans="1:8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</row>
    <row r="143" spans="1:8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</row>
    <row r="144" spans="1:8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</row>
    <row r="145" spans="1:8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</row>
    <row r="146" spans="1:8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</row>
    <row r="147" spans="1:8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</row>
    <row r="148" spans="1:8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</row>
    <row r="149" spans="1:8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</row>
    <row r="150" spans="1:8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</row>
    <row r="151" spans="1:8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</row>
    <row r="152" spans="1:8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</row>
    <row r="153" spans="1:8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</row>
    <row r="154" spans="1:8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</row>
    <row r="155" spans="1:8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</row>
    <row r="156" spans="1:8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</row>
    <row r="157" spans="1:8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</row>
    <row r="158" spans="1:8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</row>
    <row r="159" spans="1:8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</row>
    <row r="160" spans="1:8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</row>
    <row r="161" spans="1:8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</row>
    <row r="162" spans="1:8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</row>
    <row r="163" spans="1:8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</row>
    <row r="164" spans="1:8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</row>
    <row r="165" spans="1:8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</row>
    <row r="166" spans="1:8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</row>
    <row r="167" spans="1:8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</row>
    <row r="168" spans="1:8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</row>
    <row r="169" spans="1:8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</row>
    <row r="170" spans="1:8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</row>
    <row r="171" spans="1:8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</row>
    <row r="172" spans="1:8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</row>
    <row r="173" spans="1:8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</row>
    <row r="174" spans="1:8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</row>
    <row r="175" spans="1:8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</row>
    <row r="176" spans="1:8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</row>
    <row r="177" spans="1:8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</row>
    <row r="178" spans="1:8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</row>
    <row r="179" spans="1:8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</row>
    <row r="180" spans="1: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</row>
    <row r="181" spans="1:8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</row>
    <row r="182" spans="1:8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</row>
    <row r="183" spans="1:8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</row>
    <row r="184" spans="1:8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</row>
    <row r="185" spans="1:8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</row>
    <row r="186" spans="1:8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</row>
    <row r="187" spans="1:8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</row>
    <row r="188" spans="1:8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</row>
    <row r="189" spans="1:8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</row>
    <row r="190" spans="1:8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</row>
    <row r="191" spans="1:8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</row>
    <row r="192" spans="1:8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</row>
    <row r="193" spans="1:8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</row>
    <row r="194" spans="1:8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</row>
    <row r="195" spans="1:8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</row>
    <row r="196" spans="1:8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</row>
    <row r="197" spans="1:8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</row>
    <row r="198" spans="1:8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</row>
    <row r="199" spans="1:8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</row>
    <row r="200" spans="1:8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</row>
    <row r="201" spans="1:8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</row>
    <row r="202" spans="1:8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</row>
    <row r="203" spans="1:8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</row>
    <row r="204" spans="1:8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</row>
    <row r="205" spans="1:8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</row>
    <row r="206" spans="1:8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</row>
    <row r="207" spans="1:8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</row>
    <row r="208" spans="1:8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</row>
    <row r="209" spans="1:8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</row>
    <row r="210" spans="1:8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</row>
    <row r="211" spans="1:8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</row>
    <row r="212" spans="1:8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</row>
    <row r="213" spans="1:8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</row>
    <row r="214" spans="1:8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</row>
    <row r="215" spans="1:8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</row>
    <row r="216" spans="1:8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</row>
    <row r="217" spans="1:8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</row>
    <row r="218" spans="1:8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</row>
    <row r="219" spans="1:8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</row>
    <row r="220" spans="1:8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</row>
    <row r="221" spans="1:8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</row>
    <row r="222" spans="1:8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</row>
    <row r="223" spans="1:8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</row>
    <row r="224" spans="1:8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</row>
    <row r="225" spans="1:8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</row>
    <row r="226" spans="1:8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</row>
    <row r="227" spans="1:8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</row>
    <row r="228" spans="1:8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</row>
    <row r="229" spans="1:8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</row>
    <row r="230" spans="1:8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</row>
    <row r="231" spans="1:8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</row>
    <row r="232" spans="1:80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</row>
    <row r="233" spans="1:80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</row>
    <row r="234" spans="1:80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</row>
    <row r="235" spans="1:80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</row>
    <row r="236" spans="1:80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</row>
    <row r="237" spans="1:80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</row>
    <row r="238" spans="1:80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</row>
    <row r="239" spans="1:80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</row>
    <row r="240" spans="1:8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</row>
    <row r="241" spans="1:80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</row>
    <row r="242" spans="1:80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</row>
    <row r="243" spans="1:80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</row>
    <row r="244" spans="1:80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</row>
    <row r="245" spans="1:80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</row>
    <row r="246" spans="1:80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</row>
    <row r="247" spans="1:80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</row>
    <row r="248" spans="1:80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</row>
    <row r="249" spans="1:80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</row>
    <row r="250" spans="1:8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</row>
    <row r="251" spans="1:80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</row>
    <row r="252" spans="1:80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</row>
    <row r="253" spans="1:80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</row>
    <row r="254" spans="1:80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</row>
    <row r="255" spans="1:80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</row>
    <row r="256" spans="1:80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</row>
    <row r="257" spans="1:80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</row>
    <row r="258" spans="1:80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</row>
    <row r="259" spans="1:80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</row>
    <row r="260" spans="1:8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</row>
    <row r="261" spans="1:80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</row>
    <row r="262" spans="1:80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</row>
    <row r="263" spans="1:80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</row>
    <row r="264" spans="1:80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</row>
    <row r="265" spans="1:80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</row>
    <row r="266" spans="1:80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</row>
    <row r="267" spans="1:80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</row>
    <row r="268" spans="1:80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</row>
    <row r="269" spans="1:80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</row>
    <row r="270" spans="1:8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</row>
    <row r="271" spans="1:80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</row>
    <row r="272" spans="1:80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</row>
    <row r="273" spans="1:80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</row>
    <row r="274" spans="1:80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</row>
    <row r="275" spans="1:80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</row>
    <row r="276" spans="1:80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</row>
    <row r="277" spans="1:80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</row>
    <row r="278" spans="1:80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</row>
    <row r="279" spans="1:80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</row>
    <row r="280" spans="1: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</row>
    <row r="281" spans="1:80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</row>
    <row r="282" spans="1:80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</row>
    <row r="283" spans="1:80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</row>
    <row r="284" spans="1:80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</row>
    <row r="285" spans="1:80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</row>
    <row r="286" spans="1:80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</row>
    <row r="287" spans="1:80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</row>
    <row r="288" spans="1:80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</row>
    <row r="289" spans="1:80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</row>
    <row r="290" spans="1:8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</row>
    <row r="291" spans="1:80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</row>
    <row r="292" spans="1:80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</row>
    <row r="293" spans="1:80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</row>
    <row r="294" spans="1:80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</row>
    <row r="295" spans="1:80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</row>
    <row r="296" spans="1:80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</row>
    <row r="297" spans="1:80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</row>
    <row r="298" spans="1:80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</row>
    <row r="299" spans="1:80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</row>
    <row r="300" spans="1:8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</row>
    <row r="301" spans="1:80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</row>
    <row r="302" spans="1:80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</row>
    <row r="303" spans="1:80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</row>
    <row r="304" spans="1:80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</row>
    <row r="305" spans="1:80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</row>
    <row r="306" spans="1:80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</row>
    <row r="307" spans="1:80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</row>
    <row r="308" spans="1:80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</row>
    <row r="309" spans="1:80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</row>
    <row r="310" spans="1:8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</row>
    <row r="311" spans="1:80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</row>
    <row r="312" spans="1:80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</row>
    <row r="313" spans="1:80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</row>
    <row r="314" spans="1:80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</row>
    <row r="315" spans="1:80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</row>
    <row r="316" spans="1:80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</row>
    <row r="317" spans="1:80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</row>
    <row r="318" spans="1:80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</row>
    <row r="319" spans="1:80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</row>
    <row r="320" spans="1:8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</row>
    <row r="321" spans="1:80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</row>
    <row r="322" spans="1:80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</row>
    <row r="323" spans="1:80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</row>
    <row r="324" spans="1:80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</row>
    <row r="325" spans="1:80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</row>
    <row r="326" spans="1:80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</row>
    <row r="327" spans="1:80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</row>
    <row r="328" spans="1:80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</row>
    <row r="329" spans="1:80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</row>
    <row r="330" spans="1:8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</row>
    <row r="331" spans="1:80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</row>
    <row r="332" spans="1:80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</row>
    <row r="333" spans="1:80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</row>
    <row r="334" spans="1:80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</row>
    <row r="335" spans="1:80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</row>
    <row r="336" spans="1:80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</row>
    <row r="337" spans="1:80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</row>
    <row r="338" spans="1:80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</row>
    <row r="339" spans="1:80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</row>
    <row r="340" spans="1:8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</row>
    <row r="341" spans="1:80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</row>
    <row r="342" spans="1:80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</row>
    <row r="343" spans="1:80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</row>
    <row r="344" spans="1:80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</row>
    <row r="345" spans="1:80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</row>
    <row r="346" spans="1:80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</row>
    <row r="347" spans="1:80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</row>
    <row r="348" spans="1:80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</row>
    <row r="349" spans="1:80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</row>
    <row r="350" spans="1:8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</row>
    <row r="351" spans="1:80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</row>
    <row r="352" spans="1:80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</row>
    <row r="353" spans="1:80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</row>
    <row r="354" spans="1:80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</row>
    <row r="355" spans="1:80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</row>
    <row r="356" spans="1:80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</row>
    <row r="357" spans="1:80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</row>
    <row r="358" spans="1:80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</row>
    <row r="359" spans="1:80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</row>
    <row r="360" spans="1:8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</row>
    <row r="361" spans="1:80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</row>
    <row r="362" spans="1:80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</row>
    <row r="363" spans="1:80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</row>
    <row r="364" spans="1:80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</row>
    <row r="365" spans="1:80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</row>
    <row r="366" spans="1:80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</row>
    <row r="367" spans="1:80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</row>
    <row r="368" spans="1:80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</row>
    <row r="369" spans="1:80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</row>
    <row r="370" spans="1:8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</row>
    <row r="371" spans="1:80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</row>
    <row r="372" spans="1:80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</row>
    <row r="373" spans="1:80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</row>
    <row r="374" spans="1:80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</row>
    <row r="375" spans="1:80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</row>
    <row r="376" spans="1:80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</row>
    <row r="377" spans="1:80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</row>
    <row r="378" spans="1:80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</row>
    <row r="379" spans="1:80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</row>
    <row r="380" spans="1: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</row>
    <row r="381" spans="1:80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</row>
    <row r="382" spans="1:80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</row>
    <row r="383" spans="1:80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</row>
    <row r="384" spans="1:80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</row>
    <row r="385" spans="1:80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</row>
    <row r="386" spans="1:80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</row>
    <row r="387" spans="1:80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</row>
    <row r="388" spans="1:80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</row>
    <row r="389" spans="1:80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</row>
    <row r="390" spans="1:8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</row>
    <row r="391" spans="1:80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</row>
    <row r="392" spans="1:80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</row>
    <row r="393" spans="1:80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</row>
    <row r="394" spans="1:80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</row>
    <row r="395" spans="1:80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</row>
    <row r="396" spans="1:80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</row>
    <row r="397" spans="1:80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</row>
    <row r="398" spans="1:80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</row>
    <row r="399" spans="1:80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</row>
    <row r="400" spans="1:8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</row>
    <row r="401" spans="1:80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</row>
    <row r="402" spans="1:80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</row>
    <row r="403" spans="1:80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</row>
    <row r="404" spans="1:80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</row>
    <row r="405" spans="1:80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</row>
    <row r="406" spans="1:80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</row>
    <row r="407" spans="1:80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</row>
    <row r="408" spans="1:80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</row>
    <row r="409" spans="1:80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</row>
    <row r="410" spans="1:8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</row>
    <row r="411" spans="1:80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</row>
    <row r="412" spans="1:80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</row>
    <row r="413" spans="1:80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</row>
    <row r="414" spans="1:80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</row>
    <row r="415" spans="1:80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</row>
    <row r="416" spans="1:80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</row>
    <row r="417" spans="1:80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</row>
    <row r="418" spans="1:80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</row>
    <row r="419" spans="1:80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</row>
    <row r="420" spans="1:8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</row>
    <row r="421" spans="1:80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</row>
    <row r="422" spans="1:80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</row>
    <row r="423" spans="1:80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</row>
    <row r="424" spans="1:80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</row>
    <row r="425" spans="1:80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</row>
    <row r="426" spans="1:80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</row>
    <row r="427" spans="1:80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</row>
    <row r="428" spans="1:80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</row>
    <row r="429" spans="1:80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</row>
    <row r="430" spans="1:8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</row>
    <row r="431" spans="1:80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</row>
    <row r="432" spans="1:80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</row>
    <row r="433" spans="1:80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</row>
    <row r="434" spans="1:80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</row>
    <row r="435" spans="1:80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</row>
    <row r="436" spans="1:80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</row>
    <row r="437" spans="1:80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</row>
    <row r="438" spans="1:80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</row>
    <row r="439" spans="1:80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</row>
    <row r="440" spans="1:8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</row>
    <row r="441" spans="1:80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</row>
    <row r="442" spans="1:80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</row>
    <row r="443" spans="1:80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</row>
    <row r="444" spans="1:80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</row>
    <row r="445" spans="1:80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</row>
    <row r="446" spans="1:80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</row>
    <row r="447" spans="1:80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</row>
    <row r="448" spans="1:80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</row>
    <row r="449" spans="1:80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</row>
    <row r="450" spans="1:8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</row>
    <row r="451" spans="1:80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</row>
    <row r="452" spans="1:80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</row>
    <row r="453" spans="1:80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</row>
    <row r="454" spans="1:80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</row>
    <row r="455" spans="1:80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</row>
    <row r="456" spans="1:80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</row>
    <row r="457" spans="1:80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</row>
    <row r="458" spans="1:80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</row>
    <row r="459" spans="1:80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</row>
    <row r="460" spans="1:8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</row>
    <row r="461" spans="1:80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</row>
    <row r="462" spans="1:80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</row>
    <row r="463" spans="1:80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</row>
    <row r="464" spans="1:80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</row>
    <row r="465" spans="1:80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</row>
    <row r="466" spans="1:80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</row>
    <row r="467" spans="1:80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</row>
    <row r="468" spans="1:80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</row>
    <row r="469" spans="1:80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</row>
    <row r="470" spans="1:8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</row>
    <row r="471" spans="1:80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</row>
    <row r="472" spans="1:80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</row>
    <row r="473" spans="1:80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</row>
    <row r="474" spans="1:80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</row>
    <row r="475" spans="1:80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</row>
    <row r="476" spans="1:80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</row>
    <row r="477" spans="1:80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</row>
    <row r="478" spans="1:80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</row>
    <row r="479" spans="1:80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</row>
    <row r="480" spans="1: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</row>
    <row r="481" spans="1:80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</row>
    <row r="482" spans="1:80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</row>
    <row r="483" spans="1:80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</row>
    <row r="484" spans="1:80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</row>
    <row r="485" spans="1:80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</row>
    <row r="486" spans="1:80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</row>
    <row r="487" spans="1:80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</row>
    <row r="488" spans="1:80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</row>
    <row r="489" spans="1:80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</row>
    <row r="490" spans="1:8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</row>
    <row r="491" spans="1:80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</row>
    <row r="492" spans="1:80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</row>
    <row r="493" spans="1:80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</row>
    <row r="494" spans="1:80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</row>
    <row r="495" spans="1:80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</row>
    <row r="496" spans="1:80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</row>
    <row r="497" spans="1:80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</row>
    <row r="498" spans="1:80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</row>
    <row r="499" spans="1:80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</row>
    <row r="500" spans="1:8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</row>
    <row r="501" spans="1:80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</row>
    <row r="502" spans="1:80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</row>
    <row r="503" spans="1:80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</row>
    <row r="504" spans="1:80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</row>
    <row r="505" spans="1:80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</row>
    <row r="506" spans="1:80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</row>
    <row r="507" spans="1:80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</row>
    <row r="508" spans="1:80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</row>
    <row r="509" spans="1:80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</row>
    <row r="510" spans="1:8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</row>
    <row r="511" spans="1:80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</row>
    <row r="512" spans="1:80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</row>
    <row r="513" spans="1:80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</row>
    <row r="514" spans="1:80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</row>
    <row r="515" spans="1:80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</row>
    <row r="516" spans="1:80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</row>
    <row r="517" spans="1:80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</row>
    <row r="518" spans="1:80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</row>
    <row r="519" spans="1:80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</row>
    <row r="520" spans="1:8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</row>
    <row r="521" spans="1:80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</row>
    <row r="522" spans="1:80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</row>
    <row r="523" spans="1:80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</row>
    <row r="524" spans="1:80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</row>
    <row r="525" spans="1:80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</row>
    <row r="526" spans="1:80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</row>
    <row r="527" spans="1:80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</row>
    <row r="528" spans="1:80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</row>
    <row r="529" spans="1:80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</row>
    <row r="530" spans="1:8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</row>
    <row r="531" spans="1:80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</row>
    <row r="532" spans="1:80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</row>
    <row r="533" spans="1:80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</row>
    <row r="534" spans="1:80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</row>
    <row r="535" spans="1:80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</row>
    <row r="536" spans="1:80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</row>
    <row r="537" spans="1:80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</row>
    <row r="538" spans="1:80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</row>
    <row r="539" spans="1:80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</row>
    <row r="540" spans="1:8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</row>
    <row r="541" spans="1:80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</row>
    <row r="542" spans="1:80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</row>
    <row r="543" spans="1:80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</row>
    <row r="544" spans="1:80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</row>
    <row r="545" spans="1:80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</row>
    <row r="546" spans="1:80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</row>
    <row r="547" spans="1:80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</row>
    <row r="548" spans="1:80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</row>
    <row r="549" spans="1:80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</row>
    <row r="550" spans="1:8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</row>
    <row r="551" spans="1:80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</row>
    <row r="552" spans="1:80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</row>
    <row r="553" spans="1:80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</row>
    <row r="554" spans="1:80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</row>
    <row r="555" spans="1:80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</row>
    <row r="556" spans="1:80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</row>
    <row r="557" spans="1:80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</row>
    <row r="558" spans="1:80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</row>
    <row r="559" spans="1:80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</row>
    <row r="560" spans="1:8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</row>
    <row r="561" spans="1:80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</row>
    <row r="562" spans="1:80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</row>
    <row r="563" spans="1:80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</row>
    <row r="564" spans="1:80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</row>
    <row r="565" spans="1:80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</row>
    <row r="566" spans="1:80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</row>
    <row r="567" spans="1:80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</row>
    <row r="568" spans="1:80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</row>
    <row r="569" spans="1:80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</row>
    <row r="570" spans="1:8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</row>
    <row r="571" spans="1:80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</row>
    <row r="572" spans="1:80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</row>
    <row r="573" spans="1:80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</row>
    <row r="574" spans="1:80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</row>
    <row r="575" spans="1:80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</row>
    <row r="576" spans="1:80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</row>
    <row r="577" spans="1:80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</row>
    <row r="578" spans="1:80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</row>
    <row r="579" spans="1:80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</row>
    <row r="580" spans="1: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</row>
    <row r="581" spans="1:80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</row>
    <row r="582" spans="1:80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</row>
    <row r="583" spans="1:80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</row>
    <row r="584" spans="1:80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</row>
    <row r="585" spans="1:80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</row>
    <row r="586" spans="1:80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</row>
    <row r="587" spans="1:80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</row>
    <row r="588" spans="1:80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</row>
    <row r="589" spans="1:80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</row>
    <row r="590" spans="1:8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</row>
    <row r="591" spans="1:80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</row>
    <row r="592" spans="1:80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</row>
    <row r="593" spans="1:80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</row>
    <row r="594" spans="1:80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</row>
    <row r="595" spans="1:80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</row>
    <row r="596" spans="1:80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</row>
    <row r="597" spans="1:80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</row>
    <row r="598" spans="1:80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</row>
    <row r="599" spans="1:80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</row>
    <row r="600" spans="1:8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</row>
    <row r="601" spans="1:80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</row>
    <row r="602" spans="1:80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</row>
    <row r="603" spans="1:80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</row>
    <row r="604" spans="1:80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</row>
    <row r="605" spans="1:80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</row>
    <row r="606" spans="1:80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</row>
    <row r="607" spans="1:80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</row>
    <row r="608" spans="1:80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</row>
    <row r="609" spans="1:80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</row>
    <row r="610" spans="1:8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</row>
    <row r="611" spans="1:80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</row>
    <row r="612" spans="1:80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</row>
    <row r="613" spans="1:80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</row>
    <row r="614" spans="1:80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</row>
    <row r="615" spans="1:80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</row>
    <row r="616" spans="1:80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</row>
    <row r="617" spans="1:80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</row>
    <row r="618" spans="1:80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</row>
    <row r="619" spans="1:80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</row>
    <row r="620" spans="1:8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</row>
    <row r="621" spans="1:80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</row>
    <row r="622" spans="1:80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</row>
    <row r="623" spans="1:80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</row>
    <row r="624" spans="1:80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</row>
    <row r="625" spans="1:80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</row>
    <row r="626" spans="1:80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</row>
    <row r="627" spans="1:80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</row>
    <row r="628" spans="1:80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</row>
    <row r="629" spans="1:80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</row>
    <row r="630" spans="1:8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</row>
    <row r="631" spans="1:80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</row>
    <row r="632" spans="1:80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</row>
    <row r="633" spans="1:80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</row>
    <row r="634" spans="1:80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</row>
    <row r="635" spans="1:80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</row>
    <row r="636" spans="1:80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</row>
    <row r="637" spans="1:80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</row>
    <row r="638" spans="1:80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</row>
    <row r="639" spans="1:80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</row>
    <row r="640" spans="1:8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</row>
    <row r="641" spans="1:80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</row>
    <row r="642" spans="1:80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</row>
    <row r="643" spans="1:80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</row>
    <row r="644" spans="1:80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</row>
    <row r="645" spans="1:80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</row>
    <row r="646" spans="1:80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</row>
    <row r="647" spans="1:80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</row>
    <row r="648" spans="1:80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</row>
    <row r="649" spans="1:80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</row>
    <row r="650" spans="1:8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</row>
    <row r="651" spans="1:80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</row>
    <row r="652" spans="1:80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</row>
    <row r="653" spans="1:80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</row>
    <row r="654" spans="1:80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</row>
    <row r="655" spans="1:80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</row>
    <row r="656" spans="1:80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</row>
    <row r="657" spans="1:80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</row>
    <row r="658" spans="1:80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</row>
    <row r="659" spans="1:80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</row>
    <row r="660" spans="1:8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</row>
    <row r="661" spans="1:80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</row>
    <row r="662" spans="1:80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</row>
    <row r="663" spans="1:80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</row>
    <row r="664" spans="1:80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</row>
    <row r="665" spans="1:80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</row>
    <row r="666" spans="1:80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</row>
    <row r="667" spans="1:80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</row>
    <row r="668" spans="1:80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</row>
    <row r="669" spans="1:80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</row>
    <row r="670" spans="1:8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</row>
    <row r="671" spans="1:80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</row>
    <row r="672" spans="1:80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</row>
    <row r="673" spans="1:80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</row>
    <row r="674" spans="1:80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</row>
    <row r="675" spans="1:80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</row>
    <row r="676" spans="1:80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</row>
    <row r="677" spans="1:80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</row>
    <row r="678" spans="1:80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</row>
    <row r="679" spans="1:80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</row>
    <row r="680" spans="1: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</row>
    <row r="681" spans="1:80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</row>
    <row r="682" spans="1:80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</row>
    <row r="683" spans="1:80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</row>
    <row r="684" spans="1:80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</row>
    <row r="685" spans="1:80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</row>
    <row r="686" spans="1:80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</row>
    <row r="687" spans="1:80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</row>
    <row r="688" spans="1:80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</row>
    <row r="689" spans="1:80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</row>
    <row r="690" spans="1:8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</row>
    <row r="691" spans="1:80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</row>
    <row r="692" spans="1:80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</row>
    <row r="693" spans="1:80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</row>
    <row r="694" spans="1:80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</row>
    <row r="695" spans="1:80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</row>
    <row r="696" spans="1:80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</row>
    <row r="697" spans="1:80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</row>
    <row r="698" spans="1:80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</row>
    <row r="699" spans="1:80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</row>
    <row r="700" spans="1:8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</row>
    <row r="701" spans="1:80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</row>
    <row r="702" spans="1:80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</row>
    <row r="703" spans="1:80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</row>
    <row r="704" spans="1:80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</row>
    <row r="705" spans="1:80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</row>
    <row r="706" spans="1:80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</row>
    <row r="707" spans="1:80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</row>
    <row r="708" spans="1:80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</row>
    <row r="709" spans="1:80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</row>
    <row r="710" spans="1:8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</row>
    <row r="711" spans="1:80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</row>
    <row r="712" spans="1:80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</row>
    <row r="713" spans="1:80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</row>
    <row r="714" spans="1:80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</row>
    <row r="715" spans="1:80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</row>
    <row r="716" spans="1:80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</row>
    <row r="717" spans="1:80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</row>
    <row r="718" spans="1:80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</row>
    <row r="719" spans="1:80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</row>
    <row r="720" spans="1:8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</row>
    <row r="721" spans="1:80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</row>
    <row r="722" spans="1:80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</row>
    <row r="723" spans="1:80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</row>
    <row r="724" spans="1:80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</row>
    <row r="725" spans="1:80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</row>
    <row r="726" spans="1:80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</row>
    <row r="727" spans="1:80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</row>
    <row r="728" spans="1:80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</row>
    <row r="729" spans="1:80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</row>
    <row r="730" spans="1:8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</row>
    <row r="731" spans="1:80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</row>
    <row r="732" spans="1:80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</row>
    <row r="733" spans="1:80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</row>
    <row r="734" spans="1:80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</row>
    <row r="735" spans="1:80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</row>
    <row r="736" spans="1:80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</row>
    <row r="737" spans="1:80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</row>
    <row r="738" spans="1:80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</row>
    <row r="739" spans="1:80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</row>
    <row r="740" spans="1:8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</row>
    <row r="741" spans="1:80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</row>
    <row r="742" spans="1:80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</row>
    <row r="743" spans="1:80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</row>
    <row r="744" spans="1:80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</row>
    <row r="745" spans="1:80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</row>
    <row r="746" spans="1:80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</row>
    <row r="747" spans="1:80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</row>
    <row r="748" spans="1:80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</row>
    <row r="749" spans="1:80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</row>
    <row r="750" spans="1:8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</row>
    <row r="751" spans="1:80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</row>
    <row r="752" spans="1:80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</row>
    <row r="753" spans="1:80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</row>
    <row r="754" spans="1:80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</row>
    <row r="755" spans="1:80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</row>
    <row r="756" spans="1:80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</row>
    <row r="757" spans="1:80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</row>
    <row r="758" spans="1:80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</row>
    <row r="759" spans="1:80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</row>
    <row r="760" spans="1:8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</row>
    <row r="761" spans="1:80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</row>
    <row r="762" spans="1:80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</row>
    <row r="763" spans="1:80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</row>
    <row r="764" spans="1:80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</row>
    <row r="765" spans="1:80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</row>
    <row r="766" spans="1:80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</row>
    <row r="767" spans="1:80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</row>
    <row r="768" spans="1:80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</row>
    <row r="769" spans="1:80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</row>
    <row r="770" spans="1:8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</row>
    <row r="771" spans="1:80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</row>
    <row r="772" spans="1:80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</row>
    <row r="773" spans="1:80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</row>
    <row r="774" spans="1:80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</row>
    <row r="775" spans="1:80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</row>
    <row r="776" spans="1:80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</row>
    <row r="777" spans="1:80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</row>
    <row r="778" spans="1:80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</row>
    <row r="779" spans="1:80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</row>
    <row r="780" spans="1: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</row>
    <row r="781" spans="1:80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</row>
    <row r="782" spans="1:80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</row>
    <row r="783" spans="1:80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</row>
    <row r="784" spans="1:80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</row>
    <row r="785" spans="1:80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</row>
    <row r="786" spans="1:80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</row>
    <row r="787" spans="1:80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</row>
    <row r="788" spans="1:80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</row>
    <row r="789" spans="1:80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</row>
    <row r="790" spans="1:8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</row>
    <row r="791" spans="1:80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</row>
    <row r="792" spans="1:80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</row>
    <row r="793" spans="1:80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</row>
    <row r="794" spans="1:80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</row>
    <row r="795" spans="1:80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</row>
    <row r="796" spans="1:80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</row>
    <row r="797" spans="1:80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</row>
    <row r="798" spans="1:80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</row>
    <row r="799" spans="1:80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</row>
    <row r="800" spans="1:8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</row>
    <row r="801" spans="1:80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</row>
    <row r="802" spans="1:80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</row>
    <row r="803" spans="1:80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</row>
    <row r="804" spans="1:80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</row>
    <row r="805" spans="1:80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</row>
    <row r="806" spans="1:80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</row>
    <row r="807" spans="1:80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</row>
    <row r="808" spans="1:80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</row>
    <row r="809" spans="1:80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</row>
    <row r="810" spans="1:8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</row>
    <row r="811" spans="1:80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</row>
    <row r="812" spans="1:80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</row>
    <row r="813" spans="1:80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</row>
    <row r="814" spans="1:80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</row>
    <row r="815" spans="1:80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</row>
    <row r="816" spans="1:80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</row>
    <row r="817" spans="1:80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</row>
    <row r="818" spans="1:80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</row>
    <row r="819" spans="1:80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</row>
    <row r="820" spans="1:8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</row>
    <row r="821" spans="1:80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</row>
    <row r="822" spans="1:80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</row>
    <row r="823" spans="1:80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</row>
    <row r="824" spans="1:80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</row>
    <row r="825" spans="1:80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</row>
    <row r="826" spans="1:80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</row>
    <row r="827" spans="1:80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</row>
    <row r="828" spans="1:80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</row>
    <row r="829" spans="1:80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</row>
    <row r="830" spans="1:8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</row>
    <row r="831" spans="1:80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</row>
    <row r="832" spans="1:80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</row>
    <row r="833" spans="1:80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</row>
    <row r="834" spans="1:80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</row>
    <row r="835" spans="1:80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</row>
    <row r="836" spans="1:80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</row>
    <row r="837" spans="1:80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</row>
    <row r="838" spans="1:80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</row>
    <row r="839" spans="1:80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</row>
    <row r="840" spans="1:8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</row>
    <row r="841" spans="1:80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</row>
    <row r="842" spans="1:80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</row>
    <row r="843" spans="1:80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</row>
    <row r="844" spans="1:80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</row>
    <row r="845" spans="1:80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</row>
    <row r="846" spans="1:80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</row>
    <row r="847" spans="1:80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</row>
    <row r="848" spans="1:80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</row>
    <row r="849" spans="1:80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</row>
    <row r="850" spans="1:8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</row>
    <row r="851" spans="1:80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</row>
    <row r="852" spans="1:80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</row>
    <row r="853" spans="1:80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</row>
    <row r="854" spans="1:80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</row>
    <row r="855" spans="1:80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</row>
    <row r="856" spans="1:80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</row>
    <row r="857" spans="1:80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</row>
    <row r="858" spans="1:80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</row>
    <row r="859" spans="1:80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</row>
    <row r="860" spans="1:8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</row>
    <row r="861" spans="1:80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</row>
    <row r="862" spans="1:80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</row>
    <row r="863" spans="1:80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</row>
    <row r="864" spans="1:80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</row>
    <row r="865" spans="1:80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</row>
    <row r="866" spans="1:80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</row>
    <row r="867" spans="1:80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</row>
    <row r="868" spans="1:80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</row>
    <row r="869" spans="1:80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</row>
    <row r="870" spans="1:8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</row>
    <row r="871" spans="1:80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</row>
    <row r="872" spans="1:80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</row>
    <row r="873" spans="1:80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</row>
    <row r="874" spans="1:80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</row>
    <row r="875" spans="1:80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</row>
    <row r="876" spans="1:80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</row>
    <row r="877" spans="1:80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</row>
    <row r="878" spans="1:80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</row>
    <row r="879" spans="1:80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</row>
    <row r="880" spans="1: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</row>
    <row r="881" spans="1:80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</row>
    <row r="882" spans="1:80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</row>
    <row r="883" spans="1:80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</row>
    <row r="884" spans="1:80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</row>
    <row r="885" spans="1:80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</row>
    <row r="886" spans="1:80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</row>
    <row r="887" spans="1:80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</row>
    <row r="888" spans="1:80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</row>
    <row r="889" spans="1:80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</row>
    <row r="890" spans="1:8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</row>
    <row r="891" spans="1:80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</row>
    <row r="892" spans="1:80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</row>
    <row r="893" spans="1:80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</row>
    <row r="894" spans="1:80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</row>
    <row r="895" spans="1:80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</row>
    <row r="896" spans="1:80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</row>
    <row r="897" spans="1:80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</row>
    <row r="898" spans="1:80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</row>
    <row r="899" spans="1:80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</row>
    <row r="900" spans="1:8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</row>
    <row r="901" spans="1:80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</row>
    <row r="902" spans="1:80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</row>
    <row r="903" spans="1:80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</row>
    <row r="904" spans="1:80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</row>
    <row r="905" spans="1:80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</row>
    <row r="906" spans="1:80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</row>
    <row r="907" spans="1:80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</row>
    <row r="908" spans="1:80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</row>
    <row r="909" spans="1:80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</row>
    <row r="910" spans="1:8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</row>
    <row r="911" spans="1:80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</row>
    <row r="912" spans="1:80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</row>
    <row r="913" spans="1:80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</row>
    <row r="914" spans="1:80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</row>
    <row r="915" spans="1:80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</row>
    <row r="916" spans="1:80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</row>
    <row r="917" spans="1:80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</row>
    <row r="918" spans="1:80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</row>
    <row r="919" spans="1:80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</row>
    <row r="920" spans="1:8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</row>
    <row r="921" spans="1:80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</row>
    <row r="922" spans="1:80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</row>
    <row r="923" spans="1:80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</row>
    <row r="924" spans="1:80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</row>
    <row r="925" spans="1:80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</row>
    <row r="926" spans="1:80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</row>
    <row r="927" spans="1:80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</row>
    <row r="928" spans="1:80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</row>
    <row r="929" spans="1:80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</row>
    <row r="930" spans="1:8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</row>
    <row r="931" spans="1:80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</row>
    <row r="932" spans="1:80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</row>
    <row r="933" spans="1:80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</row>
    <row r="934" spans="1:80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</row>
    <row r="935" spans="1:80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</row>
    <row r="936" spans="1:80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</row>
    <row r="937" spans="1:80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</row>
    <row r="938" spans="1:80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</row>
    <row r="939" spans="1:80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</row>
    <row r="940" spans="1:8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</row>
    <row r="941" spans="1:80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</row>
    <row r="942" spans="1:80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</row>
    <row r="943" spans="1:80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</row>
    <row r="944" spans="1:80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</row>
    <row r="945" spans="1:80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</row>
    <row r="946" spans="1:80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</row>
    <row r="947" spans="1:80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</row>
    <row r="948" spans="1:80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</row>
    <row r="949" spans="1:80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</row>
    <row r="950" spans="1:8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</row>
    <row r="951" spans="1:80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</row>
    <row r="952" spans="1:80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</row>
    <row r="953" spans="1:80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</row>
    <row r="954" spans="1:80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</row>
    <row r="955" spans="1:80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</row>
    <row r="956" spans="1:80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</row>
    <row r="957" spans="1:80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</row>
    <row r="958" spans="1:80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</row>
    <row r="959" spans="1:80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</row>
    <row r="960" spans="1:8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</row>
    <row r="961" spans="1:80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</row>
    <row r="962" spans="1:80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</row>
    <row r="963" spans="1:80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</row>
    <row r="964" spans="1:80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</row>
    <row r="965" spans="1:80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</row>
    <row r="966" spans="1:80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</row>
    <row r="967" spans="1:80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</row>
    <row r="968" spans="1:80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</row>
    <row r="969" spans="1:80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</row>
    <row r="970" spans="1:8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</row>
    <row r="971" spans="1:80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</row>
    <row r="972" spans="1:80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</row>
    <row r="973" spans="1:80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</row>
    <row r="974" spans="1:80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</row>
    <row r="975" spans="1:80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</row>
    <row r="976" spans="1:80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</row>
    <row r="977" spans="1:80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</row>
    <row r="978" spans="1:80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</row>
    <row r="979" spans="1:80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</row>
    <row r="980" spans="1: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</row>
    <row r="981" spans="1:80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</row>
    <row r="982" spans="1:80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</row>
    <row r="983" spans="1:80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</row>
    <row r="984" spans="1:80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</row>
    <row r="985" spans="1:80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</row>
    <row r="986" spans="1:80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</row>
    <row r="987" spans="1:80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</row>
    <row r="988" spans="1:80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</row>
    <row r="989" spans="1:80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</row>
    <row r="990" spans="1:8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</row>
    <row r="991" spans="1:80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</row>
    <row r="992" spans="1:80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</row>
    <row r="993" spans="1:80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</row>
    <row r="994" spans="1:80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</row>
    <row r="995" spans="1:80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</row>
    <row r="996" spans="1:80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</row>
    <row r="997" spans="1:80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</row>
    <row r="998" spans="1:80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</row>
    <row r="999" spans="1:80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</row>
    <row r="1000" spans="1:8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</row>
    <row r="1001" spans="1:80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</row>
    <row r="1002" spans="1:80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</row>
    <row r="1003" spans="1:80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</row>
    <row r="1004" spans="1:80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</row>
    <row r="1005" spans="1:80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</row>
    <row r="1006" spans="1:80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</row>
    <row r="1007" spans="1:80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</row>
    <row r="1008" spans="1:80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</row>
    <row r="1009" spans="1:80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</row>
    <row r="1010" spans="1:80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</row>
    <row r="1011" spans="1:80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</row>
    <row r="1012" spans="1:80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</row>
    <row r="1013" spans="1:80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</row>
    <row r="1014" spans="1:80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</row>
    <row r="1015" spans="1:80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</row>
    <row r="1016" spans="1:80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</row>
    <row r="1017" spans="1:80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</row>
    <row r="1018" spans="1:80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</row>
    <row r="1019" spans="1:80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</row>
    <row r="1020" spans="1:80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</row>
    <row r="1021" spans="1:80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</row>
    <row r="1022" spans="1:80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</row>
    <row r="1023" spans="1:80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</row>
    <row r="1024" spans="1:80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</row>
    <row r="1025" spans="1:80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</row>
    <row r="1026" spans="1:80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</row>
    <row r="1027" spans="1:80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</row>
    <row r="1028" spans="1:80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</row>
    <row r="1029" spans="1:80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</row>
    <row r="1030" spans="1:80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</row>
    <row r="1031" spans="1:80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</row>
    <row r="1032" spans="1:80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</row>
    <row r="1033" spans="1:80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</row>
    <row r="1034" spans="1:80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</row>
  </sheetData>
  <mergeCells count="2">
    <mergeCell ref="S54:S56"/>
    <mergeCell ref="B93:M94"/>
  </mergeCells>
  <conditionalFormatting sqref="C11:C40">
    <cfRule type="colorScale" priority="27">
      <colorScale>
        <cfvo type="min"/>
        <cfvo type="max"/>
        <color rgb="FFFFFFFF"/>
        <color rgb="FF57BB8A"/>
      </colorScale>
    </cfRule>
  </conditionalFormatting>
  <conditionalFormatting sqref="C42:E46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8:F50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1:D40">
    <cfRule type="colorScale" priority="28">
      <colorScale>
        <cfvo type="min"/>
        <cfvo type="max"/>
        <color rgb="FFFFFFFF"/>
        <color rgb="FF57BB8A"/>
      </colorScale>
    </cfRule>
  </conditionalFormatting>
  <conditionalFormatting sqref="E11:E40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1:F40">
    <cfRule type="colorScale" priority="3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42:F46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1:G40">
    <cfRule type="colorScale" priority="3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42:G46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48:G50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1:H38">
    <cfRule type="colorScale" priority="2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H42:H46">
    <cfRule type="colorScale" priority="11">
      <colorScale>
        <cfvo type="min"/>
        <cfvo type="max"/>
        <color rgb="FFFFFFFF"/>
        <color rgb="FFE67C73"/>
      </colorScale>
    </cfRule>
  </conditionalFormatting>
  <conditionalFormatting sqref="H49:H50 I49:I51 O49:O50">
    <cfRule type="colorScale" priority="4">
      <colorScale>
        <cfvo type="min"/>
        <cfvo type="max"/>
        <color rgb="FFFFFFFF"/>
        <color rgb="FF57BB8A"/>
      </colorScale>
    </cfRule>
  </conditionalFormatting>
  <conditionalFormatting sqref="H49:I49 O49">
    <cfRule type="colorScale" priority="3">
      <colorScale>
        <cfvo type="min"/>
        <cfvo type="max"/>
        <color rgb="FFFFFFFF"/>
        <color rgb="FF57BB8A"/>
      </colorScale>
    </cfRule>
  </conditionalFormatting>
  <conditionalFormatting sqref="H42:J46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1:J40">
    <cfRule type="colorScale" priority="3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2:M46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49:M51">
    <cfRule type="colorScale" priority="3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52:M52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53:M53">
    <cfRule type="colorScale" priority="2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56:M56">
    <cfRule type="colorScale" priority="3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1:L40">
    <cfRule type="colorScale" priority="3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58:L68 V58:V68 Q68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68:L75 Q68 V68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67:M78 P67:P69 Q67:V68 Q70:Q71 R70:V70 I81:M81 R81:V81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12:M40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51 H51 I52">
    <cfRule type="colorScale" priority="5">
      <colorScale>
        <cfvo type="min"/>
        <cfvo type="max"/>
        <color rgb="FFFFFFFF"/>
        <color rgb="FF57BB8A"/>
      </colorScale>
    </cfRule>
  </conditionalFormatting>
  <conditionalFormatting sqref="O52 H52 I53">
    <cfRule type="colorScale" priority="6">
      <colorScale>
        <cfvo type="min"/>
        <cfvo type="max"/>
        <color rgb="FF57BB8A"/>
        <color rgb="FFFFFFFF"/>
      </colorScale>
    </cfRule>
  </conditionalFormatting>
  <conditionalFormatting sqref="P70:P76 J78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54:R54 O53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56:R56 O55">
    <cfRule type="colorScale" priority="1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Q58:Q67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71:S76">
    <cfRule type="colorScale" priority="3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68:U69 I81:M86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70:S76 M78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71:U76">
    <cfRule type="colorScale" priority="3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70:V76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P10" r:id="rId1" display="https://www.bseindia.com/corporates/ScripWiseCorpAction.aspx?scrip_cd=500180" xr:uid="{E352EA28-80B9-4354-9524-7ACD736D33E4}"/>
    <hyperlink ref="BP16" r:id="rId2" display="https://www.bseindia.com/corporates/ScripWiseCorpAction.aspx?scrip_cd=500180" xr:uid="{D0B7EC5C-6602-4879-8ED8-9289A5079E32}"/>
    <hyperlink ref="BP17" r:id="rId3" display="https://www.bseindia.com/corporates/ScripWiseCorpAction.aspx?scrip_cd=500180" xr:uid="{B52375DA-F50C-434F-B247-ECB3F3CEBEC1}"/>
    <hyperlink ref="BP18" r:id="rId4" display="https://www.bseindia.com/corporates/ScripWiseCorpAction.aspx?scrip_cd=500180" xr:uid="{4BD1EACF-5BB0-4FBF-80A0-5469E41A7168}"/>
    <hyperlink ref="BP19" r:id="rId5" display="https://www.bseindia.com/corporates/ScripWiseCorpAction.aspx?scrip_cd=500180" xr:uid="{BAE1E313-DFEE-48A6-A595-48F2296391ED}"/>
    <hyperlink ref="BP20" r:id="rId6" display="https://www.bseindia.com/corporates/ScripWiseCorpAction.aspx?scrip_cd=500180" xr:uid="{44034C92-AEA3-4E1C-85E6-52A43406560C}"/>
    <hyperlink ref="BP21" r:id="rId7" display="https://www.bseindia.com/corporates/ScripWiseCorpAction.aspx?scrip_cd=500180" xr:uid="{E9048FA4-6730-4886-B83F-8FF67A6CBCEC}"/>
    <hyperlink ref="BP22" r:id="rId8" display="https://www.bseindia.com/corporates/ScripWiseCorpAction.aspx?scrip_cd=500180" xr:uid="{87AF9DB6-B14E-4B2B-B6DE-2E9985DB1295}"/>
    <hyperlink ref="BP23" r:id="rId9" display="https://www.bseindia.com/corporates/ScripWiseCorpAction.aspx?scrip_cd=500180" xr:uid="{03FAD799-FD1F-4A2D-8DB3-EEF280A5EA09}"/>
    <hyperlink ref="BP24" r:id="rId10" display="https://www.bseindia.com/corporates/ScripWiseCorpAction.aspx?scrip_cd=500180" xr:uid="{9F0B2F64-2B33-4641-983B-F65C57AF5C55}"/>
    <hyperlink ref="BP25" r:id="rId11" display="https://www.bseindia.com/corporates/ScripWiseCorpAction.aspx?scrip_cd=500180" xr:uid="{33BDC44B-7C79-4DC8-84F6-96A638349158}"/>
    <hyperlink ref="BP26" r:id="rId12" display="https://www.bseindia.com/corporates/ScripWiseCorpAction.aspx?scrip_cd=500180" xr:uid="{8E9F5EA7-96BC-4F4F-9F71-1997DEF07806}"/>
    <hyperlink ref="BP27" r:id="rId13" display="https://www.bseindia.com/corporates/ScripWiseCorpAction.aspx?scrip_cd=500180" xr:uid="{DD6D843F-79E6-4DA0-A9C4-4F44F44EFA43}"/>
    <hyperlink ref="BP28" r:id="rId14" display="https://www.bseindia.com/corporates/ScripWiseCorpAction.aspx?scrip_cd=500180" xr:uid="{59B1E727-9B69-479A-84FC-EA9E4C6D57A3}"/>
    <hyperlink ref="BP29" r:id="rId15" display="https://www.bseindia.com/corporates/ScripWiseCorpAction.aspx?scrip_cd=500180" xr:uid="{E81E9370-E133-4749-B45C-98D6ED246376}"/>
    <hyperlink ref="BP30" r:id="rId16" display="https://www.bseindia.com/corporates/ScripWiseCorpAction.aspx?scrip_cd=500180" xr:uid="{60A28E8F-D9E1-4C1D-84FA-165F02BDA5F2}"/>
    <hyperlink ref="BP31" r:id="rId17" display="https://www.bseindia.com/corporates/ScripWiseCorpAction.aspx?scrip_cd=500180" xr:uid="{5CD48238-9168-40E9-B220-333EBF68216E}"/>
    <hyperlink ref="BP32" r:id="rId18" display="https://www.bseindia.com/corporates/ScripWiseCorpAction.aspx?scrip_cd=500180" xr:uid="{4549A76C-251C-4ABA-881B-410F7AC32A5E}"/>
    <hyperlink ref="BP33" r:id="rId19" display="https://www.bseindia.com/corporates/ScripWiseCorpAction.aspx?scrip_cd=500180" xr:uid="{CD9587DF-38F1-4F42-BFE1-FD64D5713FF6}"/>
    <hyperlink ref="BP34" r:id="rId20" display="https://www.bseindia.com/corporates/ScripWiseCorpAction.aspx?scrip_cd=500180" xr:uid="{5BE24A3E-6789-4543-8D51-4380FFA12972}"/>
    <hyperlink ref="BP42" r:id="rId21" display="https://www.bseindia.com/corporates/ScripWiseCorpAction.aspx?scrip_cd=500180" xr:uid="{F90AAD44-1A63-4F40-9E66-D68BB820B3F6}"/>
    <hyperlink ref="B93" r:id="rId22" xr:uid="{E0787725-1156-4B62-B77A-091697C50261}"/>
  </hyperlinks>
  <pageMargins left="0.7" right="0.7" top="0.75" bottom="0.75" header="0" footer="0"/>
  <pageSetup orientation="portrait"/>
  <drawing r:id="rId23"/>
  <tableParts count="5">
    <tablePart r:id="rId24"/>
    <tablePart r:id="rId25"/>
    <tablePart r:id="rId26"/>
    <tablePart r:id="rId27"/>
    <tablePart r:id="rId2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C3C2-070C-4E2B-BBB8-85FEC66EB27D}">
  <dimension ref="B1:U1000"/>
  <sheetViews>
    <sheetView showGridLines="0" workbookViewId="0"/>
  </sheetViews>
  <sheetFormatPr defaultColWidth="14" defaultRowHeight="15" customHeight="1"/>
  <cols>
    <col min="1" max="2" width="9.5546875" customWidth="1"/>
    <col min="3" max="3" width="29.44140625" customWidth="1"/>
    <col min="4" max="4" width="11.21875" customWidth="1"/>
    <col min="5" max="5" width="12.21875" customWidth="1"/>
    <col min="6" max="7" width="9.5546875" customWidth="1"/>
    <col min="8" max="8" width="11.77734375" customWidth="1"/>
    <col min="9" max="17" width="9.5546875" customWidth="1"/>
    <col min="18" max="18" width="9.44140625" customWidth="1"/>
    <col min="19" max="19" width="24.33203125" customWidth="1"/>
    <col min="20" max="20" width="9.44140625" customWidth="1"/>
    <col min="21" max="26" width="9.5546875" customWidth="1"/>
  </cols>
  <sheetData>
    <row r="1" spans="2:17" ht="12.75" customHeight="1"/>
    <row r="2" spans="2:17" ht="12.75" customHeight="1">
      <c r="B2" s="128" t="s">
        <v>306</v>
      </c>
      <c r="C2" s="129"/>
      <c r="D2" s="128" t="s">
        <v>306</v>
      </c>
      <c r="E2" s="128" t="s">
        <v>307</v>
      </c>
      <c r="F2" s="129"/>
      <c r="G2" s="128" t="s">
        <v>307</v>
      </c>
      <c r="H2" s="129"/>
      <c r="I2" s="129"/>
      <c r="J2" s="129"/>
      <c r="K2" s="129"/>
      <c r="L2" s="129"/>
      <c r="M2" s="129"/>
      <c r="N2" s="129"/>
      <c r="O2" s="129"/>
    </row>
    <row r="3" spans="2:17" ht="12.75" customHeight="1">
      <c r="B3" s="130" t="s">
        <v>308</v>
      </c>
      <c r="C3" s="130" t="s">
        <v>309</v>
      </c>
      <c r="D3" s="130" t="s">
        <v>310</v>
      </c>
      <c r="E3" s="130" t="s">
        <v>310</v>
      </c>
      <c r="F3" s="130" t="s">
        <v>29</v>
      </c>
      <c r="G3" s="130" t="s">
        <v>311</v>
      </c>
      <c r="H3" s="131" t="s">
        <v>312</v>
      </c>
      <c r="I3" s="131" t="s">
        <v>45</v>
      </c>
      <c r="J3" s="131" t="s">
        <v>313</v>
      </c>
      <c r="K3" s="131" t="s">
        <v>314</v>
      </c>
      <c r="L3" s="131" t="s">
        <v>315</v>
      </c>
      <c r="M3" s="131" t="s">
        <v>316</v>
      </c>
      <c r="N3" s="131" t="s">
        <v>317</v>
      </c>
      <c r="O3" s="131" t="s">
        <v>318</v>
      </c>
      <c r="P3" s="131" t="s">
        <v>319</v>
      </c>
      <c r="Q3" s="131" t="s">
        <v>320</v>
      </c>
    </row>
    <row r="4" spans="2:17" ht="12.75" customHeight="1">
      <c r="B4" s="129">
        <v>21</v>
      </c>
      <c r="C4" s="132" t="s">
        <v>321</v>
      </c>
      <c r="D4" s="128">
        <v>5697349.7121000001</v>
      </c>
      <c r="E4" s="133">
        <v>8283763.0861280002</v>
      </c>
      <c r="F4" s="134">
        <f t="shared" ref="F4:F7" si="0">(E4/D4)^(1/5)-1</f>
        <v>7.7732447261077642E-2</v>
      </c>
      <c r="G4" s="129">
        <v>12</v>
      </c>
      <c r="H4" s="135">
        <v>971421.1139</v>
      </c>
      <c r="I4" s="135">
        <v>104649.35097</v>
      </c>
      <c r="J4" s="136">
        <f t="shared" ref="J4:J7" si="1">I4/H4</f>
        <v>0.10772810007171905</v>
      </c>
      <c r="K4" s="137">
        <v>8.35</v>
      </c>
      <c r="L4" s="19">
        <v>5.0999999999999996</v>
      </c>
      <c r="M4" s="137">
        <v>1.7</v>
      </c>
      <c r="N4" s="138">
        <v>70.25</v>
      </c>
      <c r="O4" s="129">
        <v>0.8</v>
      </c>
      <c r="P4" s="129">
        <v>10.199999999999999</v>
      </c>
      <c r="Q4" s="129">
        <v>1310743</v>
      </c>
    </row>
    <row r="5" spans="2:17" ht="12.75" customHeight="1">
      <c r="B5" s="129">
        <v>21</v>
      </c>
      <c r="C5" s="132" t="s">
        <v>322</v>
      </c>
      <c r="D5" s="128">
        <v>2662753.0665620002</v>
      </c>
      <c r="E5" s="133">
        <v>5366675.2868760005</v>
      </c>
      <c r="F5" s="134">
        <f t="shared" si="0"/>
        <v>0.15046890519219835</v>
      </c>
      <c r="G5" s="129">
        <v>21</v>
      </c>
      <c r="H5" s="135">
        <v>690556.997859</v>
      </c>
      <c r="I5" s="135">
        <v>124135.607045</v>
      </c>
      <c r="J5" s="136">
        <f t="shared" si="1"/>
        <v>0.17976156556210351</v>
      </c>
      <c r="K5" s="137">
        <v>1.93</v>
      </c>
      <c r="L5" s="19">
        <v>1.9</v>
      </c>
      <c r="M5" s="137">
        <v>0.86</v>
      </c>
      <c r="N5" s="138">
        <v>82.7</v>
      </c>
      <c r="O5" s="129">
        <v>1.2</v>
      </c>
      <c r="P5" s="129">
        <v>13.5</v>
      </c>
      <c r="Q5" s="129">
        <v>3174942</v>
      </c>
    </row>
    <row r="6" spans="2:17" ht="12.75" customHeight="1">
      <c r="B6" s="129">
        <v>45</v>
      </c>
      <c r="C6" s="132" t="s">
        <v>323</v>
      </c>
      <c r="D6" s="139">
        <v>351015.72100000002</v>
      </c>
      <c r="E6" s="133">
        <v>491029.37175599998</v>
      </c>
      <c r="F6" s="134">
        <f t="shared" si="0"/>
        <v>6.9439401054201877E-2</v>
      </c>
      <c r="G6" s="129">
        <v>44</v>
      </c>
      <c r="H6" s="135">
        <v>108268.45200200001</v>
      </c>
      <c r="I6" s="135">
        <v>30145.167127000001</v>
      </c>
      <c r="J6" s="136">
        <f t="shared" si="1"/>
        <v>0.27842983407985866</v>
      </c>
      <c r="K6" s="129">
        <v>0.8</v>
      </c>
      <c r="L6" s="19">
        <v>1.3</v>
      </c>
      <c r="M6" s="129">
        <v>0.6</v>
      </c>
      <c r="N6" s="138">
        <v>74.900000000000006</v>
      </c>
      <c r="O6" s="129">
        <v>0.9</v>
      </c>
      <c r="P6" s="129">
        <v>3.6</v>
      </c>
      <c r="Q6" s="129"/>
    </row>
    <row r="7" spans="2:17" ht="12.75" customHeight="1">
      <c r="B7" s="129">
        <v>6</v>
      </c>
      <c r="C7" s="132" t="s">
        <v>324</v>
      </c>
      <c r="D7" s="128">
        <v>34878.991600000001</v>
      </c>
      <c r="E7" s="133">
        <v>163963.05692900001</v>
      </c>
      <c r="F7" s="134">
        <f t="shared" si="0"/>
        <v>0.3628134693616718</v>
      </c>
      <c r="G7" s="129">
        <v>12</v>
      </c>
      <c r="H7" s="135">
        <v>33805.952891000001</v>
      </c>
      <c r="I7" s="135">
        <v>4162.3202950000004</v>
      </c>
      <c r="J7" s="136">
        <f t="shared" si="1"/>
        <v>0.123123886151664</v>
      </c>
      <c r="K7" s="129">
        <v>1.2</v>
      </c>
      <c r="L7" s="19">
        <v>0.7</v>
      </c>
      <c r="M7" s="129">
        <v>1.2</v>
      </c>
      <c r="N7" s="138">
        <v>95.13</v>
      </c>
      <c r="O7" s="129">
        <v>1.2</v>
      </c>
      <c r="P7" s="129">
        <v>13.8</v>
      </c>
      <c r="Q7" s="129">
        <v>87979</v>
      </c>
    </row>
    <row r="8" spans="2:17" ht="12.75" customHeight="1">
      <c r="B8" s="129"/>
      <c r="C8" s="129"/>
      <c r="D8" s="140"/>
      <c r="E8" s="129"/>
      <c r="F8" s="129"/>
      <c r="G8" s="129"/>
      <c r="H8" s="129"/>
      <c r="I8" s="129"/>
      <c r="J8" s="129"/>
      <c r="K8" s="129"/>
      <c r="M8" s="129"/>
      <c r="N8" s="129"/>
      <c r="O8" s="129"/>
      <c r="P8" s="129"/>
      <c r="Q8" s="129"/>
    </row>
    <row r="9" spans="2:17" ht="12.75" customHeight="1">
      <c r="B9" s="141">
        <f>SUM(B4:B7)</f>
        <v>93</v>
      </c>
      <c r="C9" s="142" t="s">
        <v>325</v>
      </c>
      <c r="D9" s="143">
        <v>8745997.4912620001</v>
      </c>
      <c r="E9" s="144">
        <v>14305430.928289</v>
      </c>
      <c r="F9" s="145">
        <f>(E9/D9)^(1/5)-1</f>
        <v>0.10341356637164489</v>
      </c>
      <c r="G9" s="141">
        <f>SUM(G4:G7)</f>
        <v>89</v>
      </c>
      <c r="H9" s="146">
        <v>1810017.9001519999</v>
      </c>
      <c r="I9" s="146">
        <v>263213.872737</v>
      </c>
      <c r="J9" s="147">
        <f>I9/H9</f>
        <v>0.1454205909869157</v>
      </c>
      <c r="K9" s="148">
        <v>5.5</v>
      </c>
      <c r="L9" s="148">
        <f>AVERAGE(L4:L7)</f>
        <v>2.25</v>
      </c>
      <c r="M9" s="148">
        <v>0.8</v>
      </c>
      <c r="N9" s="148">
        <f t="shared" ref="N9:P9" si="2">AVERAGE(N4:N7)</f>
        <v>80.745000000000005</v>
      </c>
      <c r="O9" s="148">
        <f t="shared" si="2"/>
        <v>1.0249999999999999</v>
      </c>
      <c r="P9" s="148">
        <f t="shared" si="2"/>
        <v>10.275</v>
      </c>
      <c r="Q9" s="129">
        <f>SUM(Q4:Q7)</f>
        <v>4573664</v>
      </c>
    </row>
    <row r="10" spans="2:17" ht="12.75" customHeight="1">
      <c r="C10" s="149"/>
      <c r="D10" s="150"/>
    </row>
    <row r="11" spans="2:17" ht="12.75" customHeight="1"/>
    <row r="12" spans="2:17" ht="12.75" customHeight="1">
      <c r="B12" s="129"/>
      <c r="C12" s="132"/>
      <c r="D12" s="128" t="s">
        <v>306</v>
      </c>
      <c r="E12" s="128" t="s">
        <v>307</v>
      </c>
      <c r="F12" s="129"/>
      <c r="G12" s="129"/>
      <c r="H12" s="129"/>
      <c r="I12" s="129"/>
      <c r="J12" s="128" t="s">
        <v>306</v>
      </c>
      <c r="K12" s="128" t="s">
        <v>326</v>
      </c>
      <c r="L12" s="128" t="s">
        <v>307</v>
      </c>
      <c r="M12" s="129"/>
      <c r="N12" s="129"/>
      <c r="O12" s="129"/>
    </row>
    <row r="13" spans="2:17" ht="12.75" customHeight="1">
      <c r="B13" s="129" t="s">
        <v>327</v>
      </c>
      <c r="C13" s="132" t="s">
        <v>321</v>
      </c>
      <c r="D13" s="130" t="s">
        <v>310</v>
      </c>
      <c r="E13" s="130" t="s">
        <v>310</v>
      </c>
      <c r="F13" s="130" t="s">
        <v>29</v>
      </c>
      <c r="G13" s="131" t="s">
        <v>312</v>
      </c>
      <c r="H13" s="131" t="s">
        <v>45</v>
      </c>
      <c r="I13" s="131" t="s">
        <v>313</v>
      </c>
      <c r="J13" s="131" t="s">
        <v>314</v>
      </c>
      <c r="K13" s="131" t="s">
        <v>315</v>
      </c>
      <c r="L13" s="131" t="s">
        <v>316</v>
      </c>
      <c r="M13" s="131" t="s">
        <v>317</v>
      </c>
      <c r="N13" s="131" t="s">
        <v>318</v>
      </c>
      <c r="O13" s="131" t="s">
        <v>319</v>
      </c>
      <c r="P13" s="131" t="s">
        <v>320</v>
      </c>
    </row>
    <row r="14" spans="2:17" ht="12.75" customHeight="1">
      <c r="B14" s="129">
        <v>1</v>
      </c>
      <c r="C14" s="151" t="s">
        <v>328</v>
      </c>
      <c r="D14" s="152">
        <v>1934880.1891000001</v>
      </c>
      <c r="E14" s="153">
        <v>3199269.2969999998</v>
      </c>
      <c r="F14" s="134">
        <f t="shared" ref="F14:F25" si="3">(E14/D14)^(1/5)-1</f>
        <v>0.10580702354375959</v>
      </c>
      <c r="G14" s="154">
        <v>368718.65779999999</v>
      </c>
      <c r="H14" s="154">
        <v>50232.453600000001</v>
      </c>
      <c r="I14" s="136">
        <f t="shared" ref="I14:I25" si="4">H14/G14</f>
        <v>0.13623518240090535</v>
      </c>
      <c r="J14" s="155">
        <v>5.73</v>
      </c>
      <c r="K14" s="156">
        <v>2.23</v>
      </c>
      <c r="L14" s="157">
        <v>0.67</v>
      </c>
      <c r="M14" s="157">
        <v>72.319845999999998</v>
      </c>
      <c r="N14" s="158">
        <v>0.96</v>
      </c>
      <c r="O14" s="158">
        <v>16.532086</v>
      </c>
      <c r="P14" s="129">
        <v>570416</v>
      </c>
    </row>
    <row r="15" spans="2:17" ht="12.75" customHeight="1">
      <c r="B15" s="129">
        <v>2</v>
      </c>
      <c r="C15" s="151" t="s">
        <v>329</v>
      </c>
      <c r="D15" s="128">
        <v>427431.83130000002</v>
      </c>
      <c r="E15" s="133">
        <v>940998.26980000001</v>
      </c>
      <c r="F15" s="134">
        <f t="shared" si="3"/>
        <v>0.1709662899969524</v>
      </c>
      <c r="G15" s="159">
        <v>99614.376600000003</v>
      </c>
      <c r="H15" s="160">
        <v>14109.6167</v>
      </c>
      <c r="I15" s="136">
        <f t="shared" si="4"/>
        <v>0.14164237313512434</v>
      </c>
      <c r="J15" s="155">
        <v>5.49</v>
      </c>
      <c r="K15" s="161">
        <v>3.13</v>
      </c>
      <c r="L15" s="162">
        <v>0.89</v>
      </c>
      <c r="M15" s="162">
        <v>78.176275000000004</v>
      </c>
      <c r="N15" s="163">
        <v>1.03</v>
      </c>
      <c r="O15" s="163">
        <v>15.325494000000001</v>
      </c>
      <c r="P15" s="129">
        <v>119226</v>
      </c>
    </row>
    <row r="16" spans="2:17" ht="12.75" customHeight="1">
      <c r="B16" s="129">
        <v>3</v>
      </c>
      <c r="C16" s="151" t="s">
        <v>330</v>
      </c>
      <c r="D16" s="128">
        <v>433734.72129999998</v>
      </c>
      <c r="E16" s="133">
        <v>830833.98129999998</v>
      </c>
      <c r="F16" s="134">
        <f t="shared" si="3"/>
        <v>0.13882767431197451</v>
      </c>
      <c r="G16" s="159">
        <v>97286.642600000006</v>
      </c>
      <c r="H16" s="160">
        <v>2507.2049000000002</v>
      </c>
      <c r="I16" s="136">
        <f t="shared" si="4"/>
        <v>2.5771316935136995E-2</v>
      </c>
      <c r="J16" s="164">
        <v>11.24</v>
      </c>
      <c r="K16" s="161">
        <v>5.78</v>
      </c>
      <c r="L16" s="162">
        <v>2.72</v>
      </c>
      <c r="M16" s="162">
        <v>64.849976999999996</v>
      </c>
      <c r="N16" s="163">
        <v>0.18</v>
      </c>
      <c r="O16" s="163">
        <v>2.566983</v>
      </c>
      <c r="P16" s="129">
        <v>106784</v>
      </c>
    </row>
    <row r="17" spans="2:21" ht="12.75" customHeight="1">
      <c r="B17" s="129">
        <v>4</v>
      </c>
      <c r="C17" s="151" t="s">
        <v>331</v>
      </c>
      <c r="D17" s="152">
        <v>381702.98639999999</v>
      </c>
      <c r="E17" s="153">
        <v>830672.55240000004</v>
      </c>
      <c r="F17" s="134">
        <f t="shared" si="3"/>
        <v>0.16826364059229482</v>
      </c>
      <c r="G17" s="154">
        <v>103186.98480000001</v>
      </c>
      <c r="H17" s="154">
        <v>10603.7649</v>
      </c>
      <c r="I17" s="136">
        <f t="shared" si="4"/>
        <v>0.10276261992297307</v>
      </c>
      <c r="J17" s="164">
        <v>7.48</v>
      </c>
      <c r="K17" s="156">
        <v>4.22</v>
      </c>
      <c r="L17" s="157">
        <v>1.73</v>
      </c>
      <c r="M17" s="157">
        <v>70.442626000000004</v>
      </c>
      <c r="N17" s="158">
        <v>0.81</v>
      </c>
      <c r="O17" s="158">
        <v>15.178756999999999</v>
      </c>
      <c r="P17" s="129">
        <v>80520</v>
      </c>
    </row>
    <row r="18" spans="2:21" ht="12.75" customHeight="1">
      <c r="B18" s="129">
        <v>5</v>
      </c>
      <c r="C18" s="151" t="s">
        <v>332</v>
      </c>
      <c r="D18" s="128">
        <v>288760.58250000002</v>
      </c>
      <c r="E18" s="153">
        <v>761845.45770000003</v>
      </c>
      <c r="F18" s="134">
        <f t="shared" si="3"/>
        <v>0.21413168972174557</v>
      </c>
      <c r="G18" s="154">
        <v>95376.491599999994</v>
      </c>
      <c r="H18" s="154">
        <v>8433.2777000000006</v>
      </c>
      <c r="I18" s="136">
        <f t="shared" si="4"/>
        <v>8.8420925938106132E-2</v>
      </c>
      <c r="J18" s="164">
        <v>8.42</v>
      </c>
      <c r="K18" s="161">
        <v>5.49</v>
      </c>
      <c r="L18" s="157">
        <v>1.7</v>
      </c>
      <c r="M18" s="157">
        <v>68.160895999999994</v>
      </c>
      <c r="N18" s="158">
        <v>0.69</v>
      </c>
      <c r="O18" s="158">
        <v>11.326651</v>
      </c>
      <c r="P18" s="129">
        <v>89691</v>
      </c>
    </row>
    <row r="19" spans="2:21" ht="12.75" customHeight="1">
      <c r="B19" s="129">
        <v>6</v>
      </c>
      <c r="C19" s="151" t="s">
        <v>333</v>
      </c>
      <c r="D19" s="152">
        <v>341380.18660000002</v>
      </c>
      <c r="E19" s="153">
        <v>485899.63520000002</v>
      </c>
      <c r="F19" s="134">
        <f t="shared" si="3"/>
        <v>7.3153020593360596E-2</v>
      </c>
      <c r="G19" s="154">
        <v>54747.612699999998</v>
      </c>
      <c r="H19" s="154">
        <v>4022.94</v>
      </c>
      <c r="I19" s="136">
        <f t="shared" si="4"/>
        <v>7.3481560228835327E-2</v>
      </c>
      <c r="J19" s="164">
        <v>8.2799999999999994</v>
      </c>
      <c r="K19" s="156">
        <v>3.88</v>
      </c>
      <c r="L19" s="157">
        <v>1.66</v>
      </c>
      <c r="M19" s="157">
        <v>72.567198000000005</v>
      </c>
      <c r="N19" s="158">
        <v>0.49</v>
      </c>
      <c r="O19" s="158">
        <v>7.0514890000000001</v>
      </c>
      <c r="P19" s="129">
        <v>52060</v>
      </c>
    </row>
    <row r="20" spans="2:21" ht="12.75" customHeight="1">
      <c r="B20" s="129">
        <v>7</v>
      </c>
      <c r="C20" s="151" t="s">
        <v>334</v>
      </c>
      <c r="D20" s="128">
        <v>156568.92850000001</v>
      </c>
      <c r="E20" s="153">
        <v>449296.73369999998</v>
      </c>
      <c r="F20" s="134">
        <f t="shared" si="3"/>
        <v>0.23471162293359438</v>
      </c>
      <c r="G20" s="154">
        <v>52085.275500000003</v>
      </c>
      <c r="H20" s="154">
        <v>5281.7021000000004</v>
      </c>
      <c r="I20" s="136">
        <f t="shared" si="4"/>
        <v>0.10140489897187931</v>
      </c>
      <c r="J20" s="164">
        <v>3.81</v>
      </c>
      <c r="K20" s="161">
        <v>3.13</v>
      </c>
      <c r="L20" s="157">
        <v>0.9</v>
      </c>
      <c r="M20" s="157">
        <v>72.331214000000003</v>
      </c>
      <c r="N20" s="158">
        <v>0.77</v>
      </c>
      <c r="O20" s="158">
        <v>11.521841999999999</v>
      </c>
      <c r="P20" s="129">
        <v>56101</v>
      </c>
    </row>
    <row r="21" spans="2:21" ht="12.75" customHeight="1">
      <c r="B21" s="129">
        <v>8</v>
      </c>
      <c r="C21" s="151" t="s">
        <v>335</v>
      </c>
      <c r="D21" s="128">
        <v>156542.1771</v>
      </c>
      <c r="E21" s="133">
        <v>202984.30650000001</v>
      </c>
      <c r="F21" s="134">
        <f t="shared" si="3"/>
        <v>5.3334280830397818E-2</v>
      </c>
      <c r="G21" s="159">
        <v>29625.600600000002</v>
      </c>
      <c r="H21" s="160">
        <v>1582.2012</v>
      </c>
      <c r="I21" s="136">
        <f t="shared" si="4"/>
        <v>5.340655270968582E-2</v>
      </c>
      <c r="J21" s="155">
        <v>11.1</v>
      </c>
      <c r="K21" s="161">
        <v>7.63</v>
      </c>
      <c r="L21" s="162">
        <v>1.77</v>
      </c>
      <c r="M21" s="162">
        <v>56.494934999999998</v>
      </c>
      <c r="N21" s="163">
        <v>0.44</v>
      </c>
      <c r="O21" s="163">
        <v>5.5873020000000002</v>
      </c>
      <c r="P21" s="129">
        <v>44317</v>
      </c>
    </row>
    <row r="22" spans="2:21" ht="12.75" customHeight="1">
      <c r="B22" s="129">
        <v>9</v>
      </c>
      <c r="C22" s="151" t="s">
        <v>336</v>
      </c>
      <c r="D22" s="152">
        <v>132488.8149</v>
      </c>
      <c r="E22" s="133">
        <v>178052.57372799999</v>
      </c>
      <c r="F22" s="134">
        <f t="shared" si="3"/>
        <v>6.0898433322496004E-2</v>
      </c>
      <c r="G22" s="159">
        <v>23509.0743</v>
      </c>
      <c r="H22" s="160">
        <v>2098.7858700000002</v>
      </c>
      <c r="I22" s="136">
        <f t="shared" si="4"/>
        <v>8.9275564116958875E-2</v>
      </c>
      <c r="J22" s="155">
        <v>15.33</v>
      </c>
      <c r="K22" s="156">
        <v>5.44</v>
      </c>
      <c r="L22" s="162">
        <v>1.83</v>
      </c>
      <c r="M22" s="162">
        <v>68.249896000000007</v>
      </c>
      <c r="N22" s="163">
        <v>0.76</v>
      </c>
      <c r="O22" s="163">
        <v>8.6972260000000006</v>
      </c>
      <c r="P22" s="129">
        <v>82263</v>
      </c>
    </row>
    <row r="23" spans="2:21" ht="12.75" customHeight="1">
      <c r="B23" s="129">
        <v>10</v>
      </c>
      <c r="C23" s="151" t="s">
        <v>337</v>
      </c>
      <c r="D23" s="128">
        <v>85797.277499999997</v>
      </c>
      <c r="E23" s="133">
        <v>171220.67120000001</v>
      </c>
      <c r="F23" s="134">
        <f t="shared" si="3"/>
        <v>0.14819734316729383</v>
      </c>
      <c r="G23" s="159">
        <v>18178.729299999999</v>
      </c>
      <c r="H23" s="160">
        <v>2602.0374000000002</v>
      </c>
      <c r="I23" s="136">
        <f t="shared" si="4"/>
        <v>0.14313637422391234</v>
      </c>
      <c r="J23" s="155">
        <v>11.24</v>
      </c>
      <c r="K23" s="161">
        <v>4.7699999999999996</v>
      </c>
      <c r="L23" s="162">
        <v>0.25</v>
      </c>
      <c r="M23" s="162">
        <v>73.145381</v>
      </c>
      <c r="N23" s="163">
        <v>1.1000000000000001</v>
      </c>
      <c r="O23" s="163">
        <v>17.643841999999999</v>
      </c>
      <c r="P23" s="129">
        <v>32185</v>
      </c>
    </row>
    <row r="24" spans="2:21" ht="12.75" customHeight="1">
      <c r="B24" s="129">
        <v>11</v>
      </c>
      <c r="C24" s="151" t="s">
        <v>338</v>
      </c>
      <c r="D24" s="152">
        <v>107470.0212</v>
      </c>
      <c r="E24" s="133">
        <v>155870.17869999999</v>
      </c>
      <c r="F24" s="134">
        <f t="shared" si="3"/>
        <v>7.719701122109468E-2</v>
      </c>
      <c r="G24" s="159">
        <v>20158.9764</v>
      </c>
      <c r="H24" s="160">
        <v>1862.3376000000001</v>
      </c>
      <c r="I24" s="136">
        <f t="shared" si="4"/>
        <v>9.2382547756740277E-2</v>
      </c>
      <c r="J24" s="155">
        <v>13.1</v>
      </c>
      <c r="K24" s="156">
        <v>5.45</v>
      </c>
      <c r="L24" s="162">
        <v>1.29</v>
      </c>
      <c r="M24" s="162">
        <v>62.513672999999997</v>
      </c>
      <c r="N24" s="163">
        <v>0.62</v>
      </c>
      <c r="O24" s="163">
        <v>7.5462439999999997</v>
      </c>
      <c r="P24" s="129">
        <v>47656</v>
      </c>
    </row>
    <row r="25" spans="2:21" ht="12.75" customHeight="1">
      <c r="B25" s="129">
        <v>12</v>
      </c>
      <c r="C25" s="151" t="s">
        <v>339</v>
      </c>
      <c r="D25" s="152">
        <v>66569.446899999995</v>
      </c>
      <c r="E25" s="153">
        <v>76819.428899999999</v>
      </c>
      <c r="F25" s="134">
        <f t="shared" si="3"/>
        <v>2.9056511625873194E-2</v>
      </c>
      <c r="G25" s="154">
        <v>8932.6916999999994</v>
      </c>
      <c r="H25" s="154">
        <v>1313.029</v>
      </c>
      <c r="I25" s="136">
        <f t="shared" si="4"/>
        <v>0.14699141581254843</v>
      </c>
      <c r="J25" s="155">
        <v>6.93</v>
      </c>
      <c r="K25" s="156">
        <v>8.0299999999999994</v>
      </c>
      <c r="L25" s="157">
        <v>1.84</v>
      </c>
      <c r="M25" s="157">
        <v>70.048862999999997</v>
      </c>
      <c r="N25" s="158">
        <v>0.98</v>
      </c>
      <c r="O25" s="158">
        <v>9.0183359999999997</v>
      </c>
      <c r="P25" s="129">
        <v>29524</v>
      </c>
    </row>
    <row r="26" spans="2:21" ht="12.75" customHeight="1">
      <c r="B26" s="129">
        <v>13</v>
      </c>
      <c r="C26" s="151" t="s">
        <v>340</v>
      </c>
      <c r="D26" s="128">
        <v>152060.74419999999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</row>
    <row r="27" spans="2:21" ht="12.75" customHeight="1">
      <c r="B27" s="129">
        <v>14</v>
      </c>
      <c r="C27" s="151" t="s">
        <v>341</v>
      </c>
      <c r="D27" s="152">
        <v>149064.125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</row>
    <row r="28" spans="2:21" ht="12.75" customHeight="1">
      <c r="B28" s="129">
        <v>15</v>
      </c>
      <c r="C28" s="151" t="s">
        <v>342</v>
      </c>
      <c r="D28" s="152">
        <v>119868.8371</v>
      </c>
      <c r="E28" s="129"/>
      <c r="F28" s="129"/>
      <c r="G28" s="129"/>
      <c r="H28" s="129"/>
      <c r="I28" s="129"/>
      <c r="J28" s="165"/>
      <c r="K28" s="129"/>
      <c r="L28" s="129"/>
      <c r="M28" s="165"/>
      <c r="N28" s="165"/>
      <c r="O28" s="129"/>
    </row>
    <row r="29" spans="2:21" ht="12.75" customHeight="1">
      <c r="B29" s="129">
        <v>16</v>
      </c>
      <c r="C29" s="151" t="s">
        <v>343</v>
      </c>
      <c r="D29" s="128">
        <v>65581.5144</v>
      </c>
      <c r="E29" s="129"/>
      <c r="F29" s="129"/>
      <c r="G29" s="129"/>
      <c r="H29" s="129"/>
      <c r="I29" s="129"/>
      <c r="J29" s="165"/>
      <c r="K29" s="129"/>
      <c r="L29" s="129"/>
      <c r="M29" s="165"/>
      <c r="N29" s="165"/>
      <c r="O29" s="129"/>
      <c r="T29" s="166"/>
      <c r="U29" s="166"/>
    </row>
    <row r="30" spans="2:21" ht="12.75" customHeight="1">
      <c r="B30" s="129">
        <v>17</v>
      </c>
      <c r="C30" s="151" t="s">
        <v>344</v>
      </c>
      <c r="D30" s="152">
        <v>171739.94510000001</v>
      </c>
      <c r="E30" s="129"/>
      <c r="F30" s="129"/>
      <c r="G30" s="129"/>
      <c r="H30" s="129"/>
      <c r="I30" s="129"/>
      <c r="J30" s="165"/>
      <c r="K30" s="129"/>
      <c r="L30" s="129"/>
      <c r="M30" s="165"/>
      <c r="N30" s="165"/>
      <c r="O30" s="129"/>
      <c r="T30" s="166"/>
      <c r="U30" s="166"/>
    </row>
    <row r="31" spans="2:21" ht="12.75" customHeight="1">
      <c r="B31" s="129">
        <v>18</v>
      </c>
      <c r="C31" s="151" t="s">
        <v>345</v>
      </c>
      <c r="D31" s="128">
        <v>136367.87289999999</v>
      </c>
      <c r="E31" s="129"/>
      <c r="F31" s="129"/>
      <c r="G31" s="129"/>
      <c r="H31" s="129"/>
      <c r="I31" s="129"/>
      <c r="J31" s="165"/>
      <c r="K31" s="129"/>
      <c r="L31" s="129"/>
      <c r="M31" s="165"/>
      <c r="N31" s="165"/>
      <c r="O31" s="129"/>
      <c r="T31" s="166"/>
      <c r="U31" s="166"/>
    </row>
    <row r="32" spans="2:21" ht="12.75" customHeight="1">
      <c r="B32" s="129">
        <v>19</v>
      </c>
      <c r="C32" s="151" t="s">
        <v>346</v>
      </c>
      <c r="D32" s="128">
        <v>210683.86799999999</v>
      </c>
      <c r="E32" s="129"/>
      <c r="F32" s="129"/>
      <c r="G32" s="129"/>
      <c r="H32" s="129"/>
      <c r="I32" s="129"/>
      <c r="J32" s="165"/>
      <c r="K32" s="129"/>
      <c r="L32" s="129"/>
      <c r="M32" s="165"/>
      <c r="N32" s="165"/>
      <c r="O32" s="129"/>
    </row>
    <row r="33" spans="2:16" ht="12.75" customHeight="1">
      <c r="B33" s="129">
        <v>20</v>
      </c>
      <c r="C33" s="151" t="s">
        <v>347</v>
      </c>
      <c r="D33" s="152">
        <v>62490.199800000002</v>
      </c>
      <c r="E33" s="129"/>
      <c r="F33" s="129"/>
      <c r="G33" s="129"/>
      <c r="H33" s="129"/>
      <c r="I33" s="129"/>
      <c r="J33" s="165"/>
      <c r="K33" s="129"/>
      <c r="L33" s="129"/>
      <c r="M33" s="165"/>
      <c r="N33" s="165"/>
      <c r="O33" s="129"/>
    </row>
    <row r="34" spans="2:16" ht="12.75" customHeight="1">
      <c r="B34" s="129">
        <v>21</v>
      </c>
      <c r="C34" s="151" t="s">
        <v>348</v>
      </c>
      <c r="D34" s="128">
        <v>116165.4423</v>
      </c>
      <c r="E34" s="129"/>
      <c r="F34" s="129"/>
      <c r="G34" s="129"/>
      <c r="H34" s="129"/>
      <c r="I34" s="129"/>
      <c r="J34" s="165"/>
      <c r="K34" s="129"/>
      <c r="L34" s="129"/>
      <c r="M34" s="165"/>
      <c r="N34" s="165"/>
      <c r="O34" s="129"/>
    </row>
    <row r="35" spans="2:16" ht="12.75" customHeight="1">
      <c r="J35" s="167"/>
      <c r="M35" s="167"/>
      <c r="N35" s="167"/>
    </row>
    <row r="36" spans="2:16" ht="12.75" customHeight="1">
      <c r="B36" s="19">
        <v>21</v>
      </c>
      <c r="C36" s="168" t="s">
        <v>321</v>
      </c>
      <c r="D36" s="169">
        <v>5697349.7121000001</v>
      </c>
      <c r="E36" s="170">
        <v>8283763.0861280002</v>
      </c>
      <c r="F36" s="171">
        <f>(E36/D36)^(1/5)-1</f>
        <v>7.7732447261077642E-2</v>
      </c>
      <c r="G36" s="172">
        <v>971421.1139</v>
      </c>
      <c r="H36" s="173">
        <v>104649.35097</v>
      </c>
      <c r="I36" s="166">
        <f>H36/G36</f>
        <v>0.10772810007171905</v>
      </c>
      <c r="J36" s="167">
        <f t="shared" ref="J36:O36" si="5">MEDIAN(J14:J32)</f>
        <v>8.35</v>
      </c>
      <c r="K36" s="167">
        <f t="shared" si="5"/>
        <v>5.1050000000000004</v>
      </c>
      <c r="L36" s="167">
        <f t="shared" si="5"/>
        <v>1.68</v>
      </c>
      <c r="M36" s="167">
        <f t="shared" si="5"/>
        <v>70.245744500000001</v>
      </c>
      <c r="N36" s="167">
        <f t="shared" si="5"/>
        <v>0.76500000000000001</v>
      </c>
      <c r="O36" s="167">
        <f t="shared" si="5"/>
        <v>10.1724935</v>
      </c>
      <c r="P36" s="19">
        <f>SUM(P14:P25)</f>
        <v>1310743</v>
      </c>
    </row>
    <row r="37" spans="2:16" ht="12.75" customHeight="1"/>
    <row r="38" spans="2:16" ht="12.75" customHeight="1"/>
    <row r="39" spans="2:16" ht="12.75" customHeight="1"/>
    <row r="40" spans="2:16" ht="12.75" customHeight="1"/>
    <row r="41" spans="2:16" ht="12.75" customHeight="1"/>
    <row r="42" spans="2:16" ht="12.75" customHeight="1">
      <c r="C42" s="174"/>
      <c r="D42" s="175" t="s">
        <v>306</v>
      </c>
      <c r="E42" s="176" t="s">
        <v>307</v>
      </c>
      <c r="F42" s="177">
        <v>21</v>
      </c>
      <c r="J42" s="176" t="s">
        <v>306</v>
      </c>
      <c r="K42" s="176" t="s">
        <v>326</v>
      </c>
      <c r="L42" s="176" t="s">
        <v>307</v>
      </c>
    </row>
    <row r="43" spans="2:16" ht="12.75" customHeight="1">
      <c r="B43" s="129" t="s">
        <v>327</v>
      </c>
      <c r="C43" s="132" t="s">
        <v>322</v>
      </c>
      <c r="D43" s="130" t="s">
        <v>310</v>
      </c>
      <c r="E43" s="130" t="s">
        <v>310</v>
      </c>
      <c r="F43" s="130" t="s">
        <v>29</v>
      </c>
      <c r="G43" s="131" t="s">
        <v>312</v>
      </c>
      <c r="H43" s="131" t="s">
        <v>45</v>
      </c>
      <c r="I43" s="131" t="s">
        <v>313</v>
      </c>
      <c r="J43" s="131" t="s">
        <v>314</v>
      </c>
      <c r="K43" s="131" t="s">
        <v>315</v>
      </c>
      <c r="L43" s="131" t="s">
        <v>316</v>
      </c>
      <c r="M43" s="131" t="s">
        <v>317</v>
      </c>
      <c r="N43" s="131" t="s">
        <v>318</v>
      </c>
      <c r="O43" s="131" t="s">
        <v>319</v>
      </c>
      <c r="P43" s="131" t="s">
        <v>320</v>
      </c>
    </row>
    <row r="44" spans="2:16" ht="12.75" customHeight="1">
      <c r="B44" s="129">
        <v>8</v>
      </c>
      <c r="C44" s="151" t="s">
        <v>349</v>
      </c>
      <c r="D44" s="139">
        <v>658333.09080000001</v>
      </c>
      <c r="E44" s="153">
        <v>1600585.9003000001</v>
      </c>
      <c r="F44" s="134">
        <f t="shared" ref="F44:F50" si="6">(E44/D44)^(1/5)-1</f>
        <v>0.19444638480567944</v>
      </c>
      <c r="G44" s="154">
        <v>192800.36180000001</v>
      </c>
      <c r="H44" s="154">
        <v>44108.701399999998</v>
      </c>
      <c r="I44" s="136">
        <f t="shared" ref="I44:I64" si="7">H44/G44</f>
        <v>0.22877914225988757</v>
      </c>
      <c r="J44" s="155">
        <v>0.4</v>
      </c>
      <c r="K44" s="178">
        <v>0.36</v>
      </c>
      <c r="L44" s="158">
        <v>0.27</v>
      </c>
      <c r="M44" s="158">
        <v>84.984094999999996</v>
      </c>
      <c r="N44" s="157">
        <v>2.0699999999999998</v>
      </c>
      <c r="O44" s="158">
        <v>16.955366000000001</v>
      </c>
      <c r="P44" s="19">
        <v>1289773</v>
      </c>
    </row>
    <row r="45" spans="2:16" ht="12.75" customHeight="1">
      <c r="B45" s="129">
        <v>9</v>
      </c>
      <c r="C45" s="151" t="s">
        <v>350</v>
      </c>
      <c r="D45" s="179">
        <v>512395.2856</v>
      </c>
      <c r="E45" s="133">
        <v>1019638.3053</v>
      </c>
      <c r="F45" s="134">
        <f t="shared" si="6"/>
        <v>0.14754097947745071</v>
      </c>
      <c r="G45" s="159">
        <v>129062.7859</v>
      </c>
      <c r="H45" s="160">
        <v>31896.496200000001</v>
      </c>
      <c r="I45" s="136">
        <f t="shared" si="7"/>
        <v>0.2471393746661717</v>
      </c>
      <c r="J45" s="164">
        <v>5.43</v>
      </c>
      <c r="K45" s="180">
        <v>1.54</v>
      </c>
      <c r="L45" s="163">
        <v>0.51</v>
      </c>
      <c r="M45" s="163">
        <v>86.348506</v>
      </c>
      <c r="N45" s="162">
        <v>2.16</v>
      </c>
      <c r="O45" s="163">
        <v>17.184346000000001</v>
      </c>
      <c r="P45" s="19">
        <v>689003</v>
      </c>
    </row>
    <row r="46" spans="2:16" ht="12.75" customHeight="1">
      <c r="B46" s="129">
        <v>1</v>
      </c>
      <c r="C46" s="151" t="s">
        <v>351</v>
      </c>
      <c r="D46" s="179">
        <v>439650.30450000003</v>
      </c>
      <c r="E46" s="133">
        <v>845302.84100000001</v>
      </c>
      <c r="F46" s="134">
        <f t="shared" si="6"/>
        <v>0.13967491708537372</v>
      </c>
      <c r="G46" s="159">
        <v>101664.6373</v>
      </c>
      <c r="H46" s="160">
        <v>9579.6785</v>
      </c>
      <c r="I46" s="136">
        <f t="shared" si="7"/>
        <v>9.4228226789729572E-2</v>
      </c>
      <c r="J46" s="164">
        <v>3.64</v>
      </c>
      <c r="K46" s="180">
        <v>1.62</v>
      </c>
      <c r="L46" s="163">
        <v>0.41</v>
      </c>
      <c r="M46" s="163">
        <v>89.266288000000003</v>
      </c>
      <c r="N46" s="162">
        <v>0.8</v>
      </c>
      <c r="O46" s="163">
        <v>7.9634650000000002</v>
      </c>
      <c r="P46" s="19">
        <v>336838</v>
      </c>
    </row>
    <row r="47" spans="2:16" ht="12.75" customHeight="1">
      <c r="B47" s="129">
        <v>15</v>
      </c>
      <c r="C47" s="151" t="s">
        <v>352</v>
      </c>
      <c r="D47" s="179">
        <v>169717.92490000001</v>
      </c>
      <c r="E47" s="153">
        <v>319861.20740000001</v>
      </c>
      <c r="F47" s="134">
        <f t="shared" si="6"/>
        <v>0.13513305851752633</v>
      </c>
      <c r="G47" s="154">
        <v>41333.9018</v>
      </c>
      <c r="H47" s="154">
        <v>10939.295099999999</v>
      </c>
      <c r="I47" s="136">
        <f t="shared" si="7"/>
        <v>0.26465672543887447</v>
      </c>
      <c r="J47" s="164">
        <v>0.98</v>
      </c>
      <c r="K47" s="178">
        <v>0.71</v>
      </c>
      <c r="L47" s="158">
        <v>0.64</v>
      </c>
      <c r="M47" s="158">
        <v>88.092725000000002</v>
      </c>
      <c r="N47" s="157">
        <v>2.4700000000000002</v>
      </c>
      <c r="O47" s="158">
        <v>14.032256</v>
      </c>
      <c r="P47" s="19">
        <v>371162</v>
      </c>
    </row>
    <row r="48" spans="2:16" ht="12.75" customHeight="1">
      <c r="B48" s="129">
        <v>11</v>
      </c>
      <c r="C48" s="151" t="s">
        <v>353</v>
      </c>
      <c r="D48" s="179">
        <v>144953.65760000001</v>
      </c>
      <c r="E48" s="153">
        <v>289923.68280000001</v>
      </c>
      <c r="F48" s="134">
        <f t="shared" si="6"/>
        <v>0.14871132535661347</v>
      </c>
      <c r="G48" s="154">
        <v>44534.2834</v>
      </c>
      <c r="H48" s="154">
        <v>7389.7114000000001</v>
      </c>
      <c r="I48" s="136">
        <f t="shared" si="7"/>
        <v>0.16593309324474276</v>
      </c>
      <c r="J48" s="164">
        <v>0.51</v>
      </c>
      <c r="K48" s="178">
        <v>0.91</v>
      </c>
      <c r="L48" s="158">
        <v>0.59</v>
      </c>
      <c r="M48" s="158">
        <v>86.174441000000002</v>
      </c>
      <c r="N48" s="157">
        <v>1.8</v>
      </c>
      <c r="O48" s="158">
        <v>14.444471</v>
      </c>
      <c r="P48" s="19">
        <v>122562</v>
      </c>
    </row>
    <row r="49" spans="2:16" ht="12.75" customHeight="1">
      <c r="B49" s="129">
        <v>21</v>
      </c>
      <c r="C49" s="151" t="s">
        <v>354</v>
      </c>
      <c r="D49" s="179">
        <v>203533.8628</v>
      </c>
      <c r="E49" s="133">
        <v>203269.4436</v>
      </c>
      <c r="F49" s="134">
        <f t="shared" si="6"/>
        <v>-2.5996334045019776E-4</v>
      </c>
      <c r="G49" s="159">
        <v>26624.0802</v>
      </c>
      <c r="H49" s="160">
        <v>717.40869999999995</v>
      </c>
      <c r="I49" s="136">
        <f t="shared" si="7"/>
        <v>2.694585858406481E-2</v>
      </c>
      <c r="J49" s="164">
        <v>0.64</v>
      </c>
      <c r="K49" s="178">
        <v>5.03</v>
      </c>
      <c r="L49" s="163">
        <v>0.83</v>
      </c>
      <c r="M49" s="163">
        <v>93.456416000000004</v>
      </c>
      <c r="N49" s="162">
        <v>0.2</v>
      </c>
      <c r="O49" s="163">
        <v>1.9511780000000001</v>
      </c>
      <c r="P49" s="19">
        <v>66753</v>
      </c>
    </row>
    <row r="50" spans="2:16" ht="12.75" customHeight="1">
      <c r="B50" s="129">
        <v>7</v>
      </c>
      <c r="C50" s="151" t="s">
        <v>355</v>
      </c>
      <c r="D50" s="179">
        <v>91957.473199999993</v>
      </c>
      <c r="E50" s="133">
        <v>174446.88459999999</v>
      </c>
      <c r="F50" s="134">
        <f t="shared" si="6"/>
        <v>0.13661985368917207</v>
      </c>
      <c r="G50" s="159">
        <v>19133.634399999999</v>
      </c>
      <c r="H50" s="160">
        <v>3010.5943000000002</v>
      </c>
      <c r="I50" s="136">
        <f t="shared" si="7"/>
        <v>0.15734565828225505</v>
      </c>
      <c r="J50" s="164">
        <v>1.69</v>
      </c>
      <c r="K50" s="180">
        <v>1.31</v>
      </c>
      <c r="L50" s="163">
        <v>0.69</v>
      </c>
      <c r="M50" s="163">
        <v>81.751779999999997</v>
      </c>
      <c r="N50" s="162">
        <v>1.28</v>
      </c>
      <c r="O50" s="163">
        <v>14.940886000000001</v>
      </c>
      <c r="P50" s="19">
        <v>36999</v>
      </c>
    </row>
    <row r="51" spans="2:16" ht="12.75" customHeight="1">
      <c r="B51" s="129"/>
      <c r="C51" s="151" t="s">
        <v>344</v>
      </c>
      <c r="D51" s="129"/>
      <c r="E51" s="153">
        <v>162567.72928699999</v>
      </c>
      <c r="F51" s="134"/>
      <c r="G51" s="154">
        <v>24941.767618999998</v>
      </c>
      <c r="H51" s="154">
        <v>3645.0926829999999</v>
      </c>
      <c r="I51" s="136">
        <f t="shared" si="7"/>
        <v>0.14614412012335734</v>
      </c>
      <c r="J51" s="155">
        <v>16.690000000000001</v>
      </c>
      <c r="K51" s="178">
        <v>4.1900000000000004</v>
      </c>
      <c r="L51" s="158">
        <v>0.92</v>
      </c>
      <c r="M51" s="158">
        <v>63.627555000000001</v>
      </c>
      <c r="N51" s="157">
        <v>1.2</v>
      </c>
      <c r="O51" s="158">
        <v>8.3814060000000001</v>
      </c>
      <c r="P51" s="181">
        <v>72417</v>
      </c>
    </row>
    <row r="52" spans="2:16" ht="12.75" customHeight="1">
      <c r="B52" s="129">
        <v>10</v>
      </c>
      <c r="C52" s="151" t="s">
        <v>356</v>
      </c>
      <c r="D52" s="139">
        <v>52164.888099999996</v>
      </c>
      <c r="E52" s="133">
        <v>151794.53140899999</v>
      </c>
      <c r="F52" s="134">
        <f t="shared" ref="F52:F64" si="8">(E52/D52)^(1/5)-1</f>
        <v>0.23815657758833808</v>
      </c>
      <c r="G52" s="159">
        <v>27194.512273</v>
      </c>
      <c r="H52" s="160">
        <v>2437.1349460000001</v>
      </c>
      <c r="I52" s="136">
        <f t="shared" si="7"/>
        <v>8.9618630462429849E-2</v>
      </c>
      <c r="J52" s="155">
        <v>1.69</v>
      </c>
      <c r="K52" s="180">
        <v>0.94</v>
      </c>
      <c r="L52" s="163">
        <v>0.86</v>
      </c>
      <c r="M52" s="163">
        <v>104.948392</v>
      </c>
      <c r="N52" s="162">
        <v>1.1299999999999999</v>
      </c>
      <c r="O52" s="163">
        <v>10.431903999999999</v>
      </c>
      <c r="P52" s="181">
        <v>60880</v>
      </c>
    </row>
    <row r="53" spans="2:16" ht="12.75" customHeight="1">
      <c r="B53" s="129">
        <v>2</v>
      </c>
      <c r="C53" s="151" t="s">
        <v>357</v>
      </c>
      <c r="D53" s="139">
        <v>29713.036061999999</v>
      </c>
      <c r="E53" s="153">
        <v>104756.7691</v>
      </c>
      <c r="F53" s="134">
        <f t="shared" si="8"/>
        <v>0.28661026815482415</v>
      </c>
      <c r="G53" s="154">
        <v>18373.2503</v>
      </c>
      <c r="H53" s="154">
        <v>2194.6379999999999</v>
      </c>
      <c r="I53" s="136">
        <f t="shared" si="7"/>
        <v>0.11944745563064582</v>
      </c>
      <c r="J53" s="155">
        <v>0.57999999999999996</v>
      </c>
      <c r="K53" s="178">
        <v>0.57999999999999996</v>
      </c>
      <c r="L53" s="158">
        <v>1.17</v>
      </c>
      <c r="M53" s="158">
        <v>96.934797000000003</v>
      </c>
      <c r="N53" s="157">
        <v>1.5</v>
      </c>
      <c r="O53" s="158">
        <v>11.874043</v>
      </c>
      <c r="P53" s="181">
        <v>39040</v>
      </c>
    </row>
    <row r="54" spans="2:16" ht="12.75" customHeight="1">
      <c r="B54" s="129">
        <v>12</v>
      </c>
      <c r="C54" s="151" t="s">
        <v>358</v>
      </c>
      <c r="D54" s="139">
        <v>56912.744500000001</v>
      </c>
      <c r="E54" s="133">
        <v>82285.451300000001</v>
      </c>
      <c r="F54" s="134">
        <f t="shared" si="8"/>
        <v>7.6521493569847054E-2</v>
      </c>
      <c r="G54" s="159">
        <v>10111.9169</v>
      </c>
      <c r="H54" s="160">
        <v>1197.3800000000001</v>
      </c>
      <c r="I54" s="136">
        <f t="shared" si="7"/>
        <v>0.11841276108588275</v>
      </c>
      <c r="J54" s="155">
        <v>4.9000000000000004</v>
      </c>
      <c r="K54" s="180">
        <v>3.48</v>
      </c>
      <c r="L54" s="163">
        <v>1.62</v>
      </c>
      <c r="M54" s="163">
        <v>67.426233999999994</v>
      </c>
      <c r="N54" s="162">
        <v>0.89</v>
      </c>
      <c r="O54" s="163">
        <v>13.336152</v>
      </c>
      <c r="P54" s="181">
        <v>13699</v>
      </c>
    </row>
    <row r="55" spans="2:16" ht="12.75" customHeight="1">
      <c r="B55" s="129">
        <v>18</v>
      </c>
      <c r="C55" s="151" t="s">
        <v>359</v>
      </c>
      <c r="D55" s="139">
        <v>40267.8393</v>
      </c>
      <c r="E55" s="153">
        <v>70209.351699999999</v>
      </c>
      <c r="F55" s="134">
        <f t="shared" si="8"/>
        <v>0.1176024038168515</v>
      </c>
      <c r="G55" s="154">
        <v>11619.280500000001</v>
      </c>
      <c r="H55" s="154">
        <v>882.72329999999999</v>
      </c>
      <c r="I55" s="136">
        <f t="shared" si="7"/>
        <v>7.5970564614564556E-2</v>
      </c>
      <c r="J55" s="155">
        <v>0.78</v>
      </c>
      <c r="K55" s="180">
        <v>2.0499999999999998</v>
      </c>
      <c r="L55" s="158">
        <v>1.1000000000000001</v>
      </c>
      <c r="M55" s="158">
        <v>82.709661999999994</v>
      </c>
      <c r="N55" s="157">
        <v>0.83</v>
      </c>
      <c r="O55" s="158">
        <v>6.7396750000000001</v>
      </c>
      <c r="P55" s="181">
        <v>16934</v>
      </c>
    </row>
    <row r="56" spans="2:16" ht="12.75" customHeight="1">
      <c r="B56" s="129">
        <v>19</v>
      </c>
      <c r="C56" s="151" t="s">
        <v>360</v>
      </c>
      <c r="D56" s="179">
        <v>54562.886700000003</v>
      </c>
      <c r="E56" s="133">
        <v>69804.444399999993</v>
      </c>
      <c r="F56" s="134">
        <f t="shared" si="8"/>
        <v>5.0502637539710848E-2</v>
      </c>
      <c r="G56" s="159">
        <v>8045.8068999999996</v>
      </c>
      <c r="H56" s="160">
        <v>775.08789999999999</v>
      </c>
      <c r="I56" s="136">
        <f t="shared" si="7"/>
        <v>9.6334390028674444E-2</v>
      </c>
      <c r="J56" s="164">
        <v>2.6</v>
      </c>
      <c r="K56" s="178">
        <v>3.34</v>
      </c>
      <c r="L56" s="163">
        <v>1.86</v>
      </c>
      <c r="M56" s="163">
        <v>76.163027</v>
      </c>
      <c r="N56" s="162">
        <v>0.73</v>
      </c>
      <c r="O56" s="163">
        <v>12.372590000000001</v>
      </c>
      <c r="P56" s="181">
        <v>5661</v>
      </c>
    </row>
    <row r="57" spans="2:16" ht="12.75" customHeight="1">
      <c r="B57" s="129">
        <v>14</v>
      </c>
      <c r="C57" s="151" t="s">
        <v>361</v>
      </c>
      <c r="D57" s="139">
        <v>44800.145199999999</v>
      </c>
      <c r="E57" s="133">
        <v>63134.140879999999</v>
      </c>
      <c r="F57" s="134">
        <f t="shared" si="8"/>
        <v>7.1018495326550468E-2</v>
      </c>
      <c r="G57" s="159">
        <v>7675.4867670000003</v>
      </c>
      <c r="H57" s="160">
        <v>1106.0918160000001</v>
      </c>
      <c r="I57" s="136">
        <f t="shared" si="7"/>
        <v>0.14410705790745845</v>
      </c>
      <c r="J57" s="155">
        <v>4.16</v>
      </c>
      <c r="K57" s="180">
        <v>3.92</v>
      </c>
      <c r="L57" s="163">
        <v>0.74</v>
      </c>
      <c r="M57" s="163">
        <v>82.380129999999994</v>
      </c>
      <c r="N57" s="162">
        <v>1.27</v>
      </c>
      <c r="O57" s="163">
        <v>13.67212</v>
      </c>
      <c r="P57" s="181">
        <v>13528</v>
      </c>
    </row>
    <row r="58" spans="2:16" ht="12.75" customHeight="1">
      <c r="B58" s="129">
        <v>13</v>
      </c>
      <c r="C58" s="151" t="s">
        <v>362</v>
      </c>
      <c r="D58" s="179">
        <v>47251.750699999997</v>
      </c>
      <c r="E58" s="153">
        <v>59951.622100000001</v>
      </c>
      <c r="F58" s="134">
        <f t="shared" si="8"/>
        <v>4.8761188031093416E-2</v>
      </c>
      <c r="G58" s="154">
        <v>8212.8065000000006</v>
      </c>
      <c r="H58" s="154">
        <v>1180.2428</v>
      </c>
      <c r="I58" s="136">
        <f t="shared" si="7"/>
        <v>0.1437076107905379</v>
      </c>
      <c r="J58" s="164">
        <v>2.96</v>
      </c>
      <c r="K58" s="178">
        <v>3.08</v>
      </c>
      <c r="L58" s="158">
        <v>1.7</v>
      </c>
      <c r="M58" s="158">
        <v>68.619647999999998</v>
      </c>
      <c r="N58" s="157">
        <v>1.21</v>
      </c>
      <c r="O58" s="158">
        <v>15.419855999999999</v>
      </c>
      <c r="P58" s="181">
        <v>8119</v>
      </c>
    </row>
    <row r="59" spans="2:16" ht="12.75" customHeight="1">
      <c r="B59" s="129">
        <v>3</v>
      </c>
      <c r="C59" s="151" t="s">
        <v>363</v>
      </c>
      <c r="D59" s="139">
        <v>27852.785800000001</v>
      </c>
      <c r="E59" s="133">
        <v>43053.345699999998</v>
      </c>
      <c r="F59" s="134">
        <f t="shared" si="8"/>
        <v>9.1007292292769604E-2</v>
      </c>
      <c r="G59" s="159">
        <v>5524.6963999999998</v>
      </c>
      <c r="H59" s="160">
        <v>937.47950000000003</v>
      </c>
      <c r="I59" s="136">
        <f t="shared" si="7"/>
        <v>0.16968887195321722</v>
      </c>
      <c r="J59" s="164">
        <v>4.46</v>
      </c>
      <c r="K59" s="178">
        <v>2.29</v>
      </c>
      <c r="L59" s="163">
        <v>2.36</v>
      </c>
      <c r="M59" s="163">
        <v>82.166231999999994</v>
      </c>
      <c r="N59" s="162">
        <v>1.46</v>
      </c>
      <c r="O59" s="163">
        <v>13.351635999999999</v>
      </c>
      <c r="P59" s="181">
        <v>11221</v>
      </c>
    </row>
    <row r="60" spans="2:16" ht="12.75" customHeight="1">
      <c r="B60" s="129">
        <v>20</v>
      </c>
      <c r="C60" s="151" t="s">
        <v>364</v>
      </c>
      <c r="D60" s="139">
        <v>23768.718499999999</v>
      </c>
      <c r="E60" s="153">
        <v>37289.689299999998</v>
      </c>
      <c r="F60" s="134">
        <f t="shared" si="8"/>
        <v>9.4250111459251107E-2</v>
      </c>
      <c r="G60" s="154">
        <v>4710.152</v>
      </c>
      <c r="H60" s="154">
        <v>1029.259</v>
      </c>
      <c r="I60" s="136">
        <f t="shared" si="7"/>
        <v>0.21851927496182713</v>
      </c>
      <c r="J60" s="155">
        <v>2.16</v>
      </c>
      <c r="K60" s="180">
        <v>1.8</v>
      </c>
      <c r="L60" s="158">
        <v>0.62</v>
      </c>
      <c r="M60" s="158">
        <v>78.066637</v>
      </c>
      <c r="N60" s="157">
        <v>1.97</v>
      </c>
      <c r="O60" s="158">
        <v>16.784974999999999</v>
      </c>
      <c r="P60" s="181">
        <v>7961</v>
      </c>
    </row>
    <row r="61" spans="2:16" ht="12.75" customHeight="1">
      <c r="B61" s="129">
        <v>5</v>
      </c>
      <c r="C61" s="151" t="s">
        <v>365</v>
      </c>
      <c r="D61" s="179">
        <v>20336.688399999999</v>
      </c>
      <c r="E61" s="133">
        <v>34380.741600000001</v>
      </c>
      <c r="F61" s="134">
        <f t="shared" si="8"/>
        <v>0.11072616157499571</v>
      </c>
      <c r="G61" s="159">
        <v>4609.6614</v>
      </c>
      <c r="H61" s="160">
        <v>465.55889999999999</v>
      </c>
      <c r="I61" s="136">
        <f t="shared" si="7"/>
        <v>0.10099633348340943</v>
      </c>
      <c r="J61" s="164">
        <v>0.72</v>
      </c>
      <c r="K61" s="180">
        <v>1.1599999999999999</v>
      </c>
      <c r="L61" s="163">
        <v>1.04</v>
      </c>
      <c r="M61" s="163">
        <v>83.369670999999997</v>
      </c>
      <c r="N61" s="162">
        <v>0.97</v>
      </c>
      <c r="O61" s="163">
        <v>10.808178</v>
      </c>
      <c r="P61" s="181">
        <v>4560</v>
      </c>
    </row>
    <row r="62" spans="2:16" ht="12.75" customHeight="1">
      <c r="B62" s="129">
        <v>4</v>
      </c>
      <c r="C62" s="151" t="s">
        <v>366</v>
      </c>
      <c r="D62" s="179">
        <v>9337.3564000000006</v>
      </c>
      <c r="E62" s="153">
        <v>20650.6453</v>
      </c>
      <c r="F62" s="134">
        <f t="shared" si="8"/>
        <v>0.1720386628192172</v>
      </c>
      <c r="G62" s="154">
        <v>2635.6631000000002</v>
      </c>
      <c r="H62" s="154">
        <v>547.3614</v>
      </c>
      <c r="I62" s="136">
        <f t="shared" si="7"/>
        <v>0.20767502493015894</v>
      </c>
      <c r="J62" s="155">
        <v>1.7</v>
      </c>
      <c r="K62" s="180">
        <v>1.91</v>
      </c>
      <c r="L62" s="158">
        <v>0.35</v>
      </c>
      <c r="M62" s="158">
        <v>84.268358000000006</v>
      </c>
      <c r="N62" s="157">
        <v>2.06</v>
      </c>
      <c r="O62" s="158">
        <v>18.697151999999999</v>
      </c>
      <c r="P62" s="181">
        <v>7031</v>
      </c>
    </row>
    <row r="63" spans="2:16" ht="12.75" customHeight="1">
      <c r="B63" s="129">
        <v>6</v>
      </c>
      <c r="C63" s="151" t="s">
        <v>367</v>
      </c>
      <c r="D63" s="139">
        <v>6110.4934000000003</v>
      </c>
      <c r="E63" s="153">
        <v>9451.5216</v>
      </c>
      <c r="F63" s="134">
        <f t="shared" si="8"/>
        <v>9.1151591315840719E-2</v>
      </c>
      <c r="G63" s="154">
        <v>1145.7541000000001</v>
      </c>
      <c r="H63" s="154">
        <v>49.362499999999997</v>
      </c>
      <c r="I63" s="136">
        <f t="shared" si="7"/>
        <v>4.3082979148841793E-2</v>
      </c>
      <c r="J63" s="155">
        <v>3.19</v>
      </c>
      <c r="K63" s="178">
        <v>1.55</v>
      </c>
      <c r="L63" s="158">
        <v>1.1599999999999999</v>
      </c>
      <c r="M63" s="158">
        <v>70.789169000000001</v>
      </c>
      <c r="N63" s="157">
        <v>0.34</v>
      </c>
      <c r="O63" s="158">
        <v>5.3045070000000001</v>
      </c>
      <c r="P63" s="181">
        <v>801</v>
      </c>
    </row>
    <row r="64" spans="2:16" ht="12.75" customHeight="1">
      <c r="B64" s="129">
        <v>17</v>
      </c>
      <c r="C64" s="151" t="s">
        <v>368</v>
      </c>
      <c r="D64" s="179">
        <v>3363.9324000000001</v>
      </c>
      <c r="E64" s="133">
        <v>4317.0382</v>
      </c>
      <c r="F64" s="134">
        <f t="shared" si="8"/>
        <v>5.115733786048593E-2</v>
      </c>
      <c r="G64" s="159">
        <v>602.55830000000003</v>
      </c>
      <c r="H64" s="160">
        <v>46.308700000000002</v>
      </c>
      <c r="I64" s="136">
        <f t="shared" si="7"/>
        <v>7.6853476252837283E-2</v>
      </c>
      <c r="J64" s="164">
        <v>1.1599999999999999</v>
      </c>
      <c r="K64" s="178">
        <v>4.8899999999999997</v>
      </c>
      <c r="L64" s="163">
        <v>1.84</v>
      </c>
      <c r="M64" s="163">
        <v>56.198064000000002</v>
      </c>
      <c r="N64" s="162">
        <v>0.54</v>
      </c>
      <c r="O64" s="163">
        <v>6.6723889999999999</v>
      </c>
    </row>
    <row r="65" spans="2:16" ht="12.75" customHeight="1">
      <c r="B65" s="129">
        <v>16</v>
      </c>
      <c r="C65" s="151" t="s">
        <v>369</v>
      </c>
      <c r="D65" s="139">
        <v>25768.201700000001</v>
      </c>
      <c r="E65" s="129"/>
      <c r="F65" s="134"/>
      <c r="G65" s="129"/>
      <c r="H65" s="129"/>
      <c r="I65" s="129"/>
      <c r="J65" s="155">
        <v>5.66</v>
      </c>
      <c r="K65" s="180">
        <v>10.039999999999999</v>
      </c>
      <c r="L65" s="165"/>
      <c r="M65" s="165"/>
      <c r="N65" s="129"/>
      <c r="O65" s="165"/>
    </row>
    <row r="66" spans="2:16" ht="12.75" customHeight="1">
      <c r="D66" s="182"/>
      <c r="J66" s="167"/>
      <c r="L66" s="167"/>
      <c r="O66" s="167"/>
    </row>
    <row r="67" spans="2:16" ht="12.75" customHeight="1">
      <c r="B67" s="19">
        <v>21</v>
      </c>
      <c r="C67" s="168" t="s">
        <v>322</v>
      </c>
      <c r="D67" s="183">
        <v>2662753.0665620002</v>
      </c>
      <c r="E67" s="170">
        <v>5366675.2868760005</v>
      </c>
      <c r="F67" s="171">
        <f>(E67/D67)^(1/5)-1</f>
        <v>0.15046890519219835</v>
      </c>
      <c r="G67" s="172">
        <v>690556.997859</v>
      </c>
      <c r="H67" s="173">
        <v>124135.607045</v>
      </c>
      <c r="I67" s="166">
        <f>H67/G67</f>
        <v>0.17976156556210351</v>
      </c>
      <c r="J67" s="167">
        <f t="shared" ref="J67:O67" si="9">MEDIAN(J44:J65)</f>
        <v>1.9300000000000002</v>
      </c>
      <c r="K67" s="167">
        <f t="shared" si="9"/>
        <v>1.855</v>
      </c>
      <c r="L67" s="167">
        <f t="shared" si="9"/>
        <v>0.86</v>
      </c>
      <c r="M67" s="167">
        <f t="shared" si="9"/>
        <v>82.709661999999994</v>
      </c>
      <c r="N67" s="167">
        <f t="shared" si="9"/>
        <v>1.21</v>
      </c>
      <c r="O67" s="167">
        <f t="shared" si="9"/>
        <v>13.336152</v>
      </c>
      <c r="P67" s="19">
        <f>SUM(P44:P65)</f>
        <v>3174942</v>
      </c>
    </row>
    <row r="68" spans="2:16" ht="12.75" customHeight="1"/>
    <row r="69" spans="2:16" ht="12.75" customHeight="1"/>
    <row r="70" spans="2:16" ht="12.75" customHeight="1"/>
    <row r="71" spans="2:16" ht="12.75" customHeight="1">
      <c r="D71" s="175" t="s">
        <v>306</v>
      </c>
      <c r="E71" s="176" t="s">
        <v>307</v>
      </c>
      <c r="F71" s="177">
        <v>44</v>
      </c>
      <c r="J71" s="176" t="s">
        <v>306</v>
      </c>
      <c r="K71" s="176" t="s">
        <v>326</v>
      </c>
      <c r="L71" s="176" t="s">
        <v>307</v>
      </c>
    </row>
    <row r="72" spans="2:16" ht="12.75" customHeight="1">
      <c r="B72" s="129" t="s">
        <v>327</v>
      </c>
      <c r="C72" s="132" t="s">
        <v>323</v>
      </c>
      <c r="D72" s="130" t="s">
        <v>310</v>
      </c>
      <c r="E72" s="130" t="s">
        <v>310</v>
      </c>
      <c r="F72" s="130" t="s">
        <v>29</v>
      </c>
      <c r="G72" s="131" t="s">
        <v>312</v>
      </c>
      <c r="H72" s="131" t="s">
        <v>45</v>
      </c>
      <c r="I72" s="131" t="s">
        <v>313</v>
      </c>
      <c r="J72" s="131" t="s">
        <v>314</v>
      </c>
      <c r="K72" s="131" t="s">
        <v>315</v>
      </c>
      <c r="L72" s="131" t="s">
        <v>316</v>
      </c>
      <c r="M72" s="131" t="s">
        <v>317</v>
      </c>
      <c r="N72" s="131" t="s">
        <v>318</v>
      </c>
      <c r="O72" s="131" t="s">
        <v>319</v>
      </c>
    </row>
    <row r="73" spans="2:16" ht="12.75" customHeight="1">
      <c r="B73" s="129">
        <v>21</v>
      </c>
      <c r="C73" s="151" t="s">
        <v>370</v>
      </c>
      <c r="D73" s="139">
        <v>216.00800000000001</v>
      </c>
      <c r="E73" s="184" t="s">
        <v>69</v>
      </c>
      <c r="F73" s="134" t="e">
        <f t="shared" ref="F73:F117" si="10">(E73/D73)^(1/5)-1</f>
        <v>#VALUE!</v>
      </c>
      <c r="G73" s="154">
        <v>43.790100000000002</v>
      </c>
      <c r="H73" s="154">
        <v>17.225899999999999</v>
      </c>
      <c r="I73" s="136">
        <f t="shared" ref="I73:I117" si="11">H73/G73</f>
        <v>0.39337430149737035</v>
      </c>
      <c r="J73" s="185" t="s">
        <v>69</v>
      </c>
      <c r="K73" s="186"/>
      <c r="L73" s="187" t="s">
        <v>69</v>
      </c>
      <c r="M73" s="187" t="s">
        <v>69</v>
      </c>
      <c r="N73" s="157">
        <v>4.9000000000000004</v>
      </c>
      <c r="O73" s="157">
        <v>5.2433769999999997</v>
      </c>
    </row>
    <row r="74" spans="2:16" ht="12.75" customHeight="1">
      <c r="B74" s="129">
        <v>26</v>
      </c>
      <c r="C74" s="151" t="s">
        <v>371</v>
      </c>
      <c r="D74" s="179" t="s">
        <v>69</v>
      </c>
      <c r="E74" s="184" t="s">
        <v>69</v>
      </c>
      <c r="F74" s="134" t="e">
        <f t="shared" si="10"/>
        <v>#VALUE!</v>
      </c>
      <c r="G74" s="154">
        <v>20.462112000000001</v>
      </c>
      <c r="H74" s="154">
        <v>5.75183</v>
      </c>
      <c r="I74" s="136">
        <f t="shared" si="11"/>
        <v>0.28109659452553087</v>
      </c>
      <c r="J74" s="188" t="s">
        <v>69</v>
      </c>
      <c r="L74" s="187" t="s">
        <v>69</v>
      </c>
      <c r="M74" s="187" t="s">
        <v>69</v>
      </c>
      <c r="N74" s="157">
        <v>0.15</v>
      </c>
      <c r="O74" s="157">
        <v>1.9034660000000001</v>
      </c>
    </row>
    <row r="75" spans="2:16" ht="12.75" customHeight="1">
      <c r="B75" s="129">
        <v>29</v>
      </c>
      <c r="C75" s="151" t="s">
        <v>372</v>
      </c>
      <c r="D75" s="139">
        <v>425.09440000000001</v>
      </c>
      <c r="E75" s="189" t="s">
        <v>69</v>
      </c>
      <c r="F75" s="134" t="e">
        <f t="shared" si="10"/>
        <v>#VALUE!</v>
      </c>
      <c r="G75" s="159">
        <v>2.2496999999999998</v>
      </c>
      <c r="H75" s="160">
        <v>-1.7841</v>
      </c>
      <c r="I75" s="136">
        <f t="shared" si="11"/>
        <v>-0.79303907187625022</v>
      </c>
      <c r="J75" s="185" t="s">
        <v>69</v>
      </c>
      <c r="K75" s="186"/>
      <c r="L75" s="190" t="s">
        <v>69</v>
      </c>
      <c r="M75" s="190" t="s">
        <v>69</v>
      </c>
      <c r="N75" s="162">
        <v>-2.86</v>
      </c>
      <c r="O75" s="162">
        <v>-2.8760940000000002</v>
      </c>
    </row>
    <row r="76" spans="2:16" ht="12.75" customHeight="1">
      <c r="B76" s="129">
        <v>33</v>
      </c>
      <c r="C76" s="151" t="s">
        <v>373</v>
      </c>
      <c r="D76" s="139">
        <v>94.657700000000006</v>
      </c>
      <c r="E76" s="189" t="s">
        <v>69</v>
      </c>
      <c r="F76" s="134" t="e">
        <f t="shared" si="10"/>
        <v>#VALUE!</v>
      </c>
      <c r="G76" s="159">
        <v>191.12379999999999</v>
      </c>
      <c r="H76" s="160">
        <v>-82.048400000000001</v>
      </c>
      <c r="I76" s="136">
        <f t="shared" si="11"/>
        <v>-0.42929452009639829</v>
      </c>
      <c r="J76" s="185" t="s">
        <v>69</v>
      </c>
      <c r="L76" s="190" t="s">
        <v>69</v>
      </c>
      <c r="M76" s="190" t="s">
        <v>69</v>
      </c>
      <c r="N76" s="162">
        <v>-1.69</v>
      </c>
      <c r="O76" s="162">
        <v>-3.280332</v>
      </c>
    </row>
    <row r="77" spans="2:16" ht="12.75" customHeight="1">
      <c r="B77" s="129">
        <v>43</v>
      </c>
      <c r="C77" s="151" t="s">
        <v>374</v>
      </c>
      <c r="D77" s="139">
        <v>221.78450000000001</v>
      </c>
      <c r="E77" s="133">
        <v>103574.254</v>
      </c>
      <c r="F77" s="134">
        <f t="shared" si="10"/>
        <v>2.4187246594789689</v>
      </c>
      <c r="G77" s="159">
        <v>17333.7683</v>
      </c>
      <c r="H77" s="160">
        <v>3452.9326000000001</v>
      </c>
      <c r="I77" s="136">
        <f t="shared" si="11"/>
        <v>0.19920265116270189</v>
      </c>
      <c r="J77" s="185" t="s">
        <v>69</v>
      </c>
      <c r="L77" s="162">
        <v>0.08</v>
      </c>
      <c r="M77" s="162">
        <v>55.136335000000003</v>
      </c>
      <c r="N77" s="162">
        <v>1.25</v>
      </c>
      <c r="O77" s="162">
        <v>10.084391999999999</v>
      </c>
    </row>
    <row r="78" spans="2:16" ht="12.75" customHeight="1">
      <c r="B78" s="129">
        <v>41</v>
      </c>
      <c r="C78" s="151" t="s">
        <v>375</v>
      </c>
      <c r="D78" s="139">
        <v>6131.4408999999996</v>
      </c>
      <c r="E78" s="133">
        <v>85879.628282000005</v>
      </c>
      <c r="F78" s="134">
        <f t="shared" si="10"/>
        <v>0.69537401286237999</v>
      </c>
      <c r="G78" s="159">
        <v>14337.203421</v>
      </c>
      <c r="H78" s="160">
        <v>4621.3742060000004</v>
      </c>
      <c r="I78" s="136">
        <f t="shared" si="11"/>
        <v>0.32233442396659989</v>
      </c>
      <c r="J78" s="185" t="s">
        <v>69</v>
      </c>
      <c r="K78" s="186"/>
      <c r="L78" s="162">
        <v>0.44</v>
      </c>
      <c r="M78" s="162">
        <v>64.774355</v>
      </c>
      <c r="N78" s="162">
        <v>2.35</v>
      </c>
      <c r="O78" s="162">
        <v>13.094950000000001</v>
      </c>
    </row>
    <row r="79" spans="2:16" ht="12.75" customHeight="1">
      <c r="B79" s="129">
        <v>17</v>
      </c>
      <c r="C79" s="151" t="s">
        <v>376</v>
      </c>
      <c r="D79" s="139">
        <v>39247.456299999998</v>
      </c>
      <c r="E79" s="153">
        <v>57196.085599999999</v>
      </c>
      <c r="F79" s="134">
        <f t="shared" si="10"/>
        <v>7.8228876268004122E-2</v>
      </c>
      <c r="G79" s="154">
        <v>8993.9545999999991</v>
      </c>
      <c r="H79" s="154">
        <v>1466.9006999999999</v>
      </c>
      <c r="I79" s="136">
        <f t="shared" si="11"/>
        <v>0.16309852175593592</v>
      </c>
      <c r="J79" s="156">
        <v>0.78</v>
      </c>
      <c r="K79" s="178">
        <v>1.31</v>
      </c>
      <c r="L79" s="157">
        <v>0.91</v>
      </c>
      <c r="M79" s="157">
        <v>81.627437</v>
      </c>
      <c r="N79" s="157">
        <v>1.07</v>
      </c>
      <c r="O79" s="157">
        <v>6.7979830000000003</v>
      </c>
    </row>
    <row r="80" spans="2:16" ht="12.75" customHeight="1">
      <c r="B80" s="129">
        <v>11</v>
      </c>
      <c r="C80" s="151" t="s">
        <v>377</v>
      </c>
      <c r="D80" s="139">
        <v>55712.93</v>
      </c>
      <c r="E80" s="153">
        <v>49965.421477999997</v>
      </c>
      <c r="F80" s="134">
        <f t="shared" si="10"/>
        <v>-2.1540822161781326E-2</v>
      </c>
      <c r="G80" s="154">
        <v>28719.240376000002</v>
      </c>
      <c r="H80" s="154">
        <v>13613.739621999999</v>
      </c>
      <c r="I80" s="136">
        <f t="shared" si="11"/>
        <v>0.47402854127634531</v>
      </c>
      <c r="J80" s="156">
        <v>0.55000000000000004</v>
      </c>
      <c r="K80" s="191">
        <v>0.56000000000000005</v>
      </c>
      <c r="L80" s="187" t="s">
        <v>69</v>
      </c>
      <c r="M80" s="157">
        <v>33.901848999999999</v>
      </c>
      <c r="N80" s="157">
        <v>1.92</v>
      </c>
      <c r="O80" s="157">
        <v>38.468912000000003</v>
      </c>
    </row>
    <row r="81" spans="2:15" ht="12.75" customHeight="1">
      <c r="B81" s="129">
        <v>16</v>
      </c>
      <c r="C81" s="151" t="s">
        <v>378</v>
      </c>
      <c r="D81" s="179">
        <v>17867.0566</v>
      </c>
      <c r="E81" s="133">
        <v>47159.5386</v>
      </c>
      <c r="F81" s="134">
        <f t="shared" si="10"/>
        <v>0.21423656485714959</v>
      </c>
      <c r="G81" s="159">
        <v>6704.7964000000002</v>
      </c>
      <c r="H81" s="160">
        <v>228.1413</v>
      </c>
      <c r="I81" s="136">
        <f t="shared" si="11"/>
        <v>3.4026581329151172E-2</v>
      </c>
      <c r="J81" s="161">
        <v>1.0900000000000001</v>
      </c>
      <c r="K81" s="192">
        <v>0.47</v>
      </c>
      <c r="L81" s="162">
        <v>1.17</v>
      </c>
      <c r="M81" s="162">
        <v>76.838239000000002</v>
      </c>
      <c r="N81" s="162">
        <v>0.22</v>
      </c>
      <c r="O81" s="162">
        <v>2.2437429999999998</v>
      </c>
    </row>
    <row r="82" spans="2:15" ht="12.75" customHeight="1">
      <c r="B82" s="129">
        <v>4</v>
      </c>
      <c r="C82" s="151" t="s">
        <v>379</v>
      </c>
      <c r="D82" s="179">
        <v>1953.3445999999999</v>
      </c>
      <c r="E82" s="133">
        <v>20716.124800000001</v>
      </c>
      <c r="F82" s="134">
        <f t="shared" si="10"/>
        <v>0.60363649229575511</v>
      </c>
      <c r="G82" s="159">
        <v>4007.5203000000001</v>
      </c>
      <c r="H82" s="160">
        <v>1159.6319000000001</v>
      </c>
      <c r="I82" s="136">
        <f t="shared" si="11"/>
        <v>0.28936394907344576</v>
      </c>
      <c r="J82" s="188" t="s">
        <v>69</v>
      </c>
      <c r="L82" s="190" t="s">
        <v>69</v>
      </c>
      <c r="M82" s="162">
        <v>39.34281</v>
      </c>
      <c r="N82" s="162">
        <v>1.49</v>
      </c>
      <c r="O82" s="162">
        <v>7.2966470000000001</v>
      </c>
    </row>
    <row r="83" spans="2:15" ht="12.75" customHeight="1">
      <c r="B83" s="129">
        <v>32</v>
      </c>
      <c r="C83" s="151" t="s">
        <v>380</v>
      </c>
      <c r="D83" s="179">
        <v>175</v>
      </c>
      <c r="E83" s="153">
        <v>17368.262500000001</v>
      </c>
      <c r="F83" s="134">
        <f t="shared" si="10"/>
        <v>1.5080931677456326</v>
      </c>
      <c r="G83" s="154">
        <v>2383.0432000000001</v>
      </c>
      <c r="H83" s="154">
        <v>508.423</v>
      </c>
      <c r="I83" s="136">
        <f t="shared" si="11"/>
        <v>0.21335030770738861</v>
      </c>
      <c r="J83" s="188" t="s">
        <v>69</v>
      </c>
      <c r="K83" s="186"/>
      <c r="L83" s="187" t="s">
        <v>69</v>
      </c>
      <c r="M83" s="157">
        <v>91.992710000000002</v>
      </c>
      <c r="N83" s="157">
        <v>1.55</v>
      </c>
      <c r="O83" s="157">
        <v>6.1790900000000004</v>
      </c>
    </row>
    <row r="84" spans="2:15" ht="12.75" customHeight="1">
      <c r="B84" s="129">
        <v>25</v>
      </c>
      <c r="C84" s="151" t="s">
        <v>381</v>
      </c>
      <c r="D84" s="139">
        <v>12511.429700000001</v>
      </c>
      <c r="E84" s="133">
        <v>16097.4341</v>
      </c>
      <c r="F84" s="134">
        <f t="shared" si="10"/>
        <v>5.1695324442047941E-2</v>
      </c>
      <c r="G84" s="159">
        <v>5704.8765999999996</v>
      </c>
      <c r="H84" s="160">
        <v>1932.3507</v>
      </c>
      <c r="I84" s="136">
        <f t="shared" si="11"/>
        <v>0.33871910568582675</v>
      </c>
      <c r="J84" s="185" t="s">
        <v>69</v>
      </c>
      <c r="K84" s="186"/>
      <c r="L84" s="190" t="s">
        <v>69</v>
      </c>
      <c r="M84" s="162">
        <v>28.953873000000002</v>
      </c>
      <c r="N84" s="162">
        <v>2.0699999999999998</v>
      </c>
      <c r="O84" s="162">
        <v>10.522463999999999</v>
      </c>
    </row>
    <row r="85" spans="2:15" ht="12.75" customHeight="1">
      <c r="B85" s="129">
        <v>42</v>
      </c>
      <c r="C85" s="151" t="s">
        <v>382</v>
      </c>
      <c r="D85" s="179" t="s">
        <v>69</v>
      </c>
      <c r="E85" s="153">
        <v>14271.869715000001</v>
      </c>
      <c r="F85" s="134" t="e">
        <f t="shared" si="10"/>
        <v>#VALUE!</v>
      </c>
      <c r="G85" s="154">
        <v>2002.615274</v>
      </c>
      <c r="H85" s="154">
        <v>479.96168</v>
      </c>
      <c r="I85" s="136">
        <f t="shared" si="11"/>
        <v>0.23966744198516485</v>
      </c>
      <c r="J85" s="188" t="s">
        <v>69</v>
      </c>
      <c r="L85" s="187" t="s">
        <v>69</v>
      </c>
      <c r="M85" s="157">
        <v>72.000117000000003</v>
      </c>
      <c r="N85" s="157">
        <v>1.59</v>
      </c>
      <c r="O85" s="157">
        <v>4.8742010000000002</v>
      </c>
    </row>
    <row r="86" spans="2:15" ht="12.75" customHeight="1">
      <c r="B86" s="129">
        <v>31</v>
      </c>
      <c r="C86" s="151" t="s">
        <v>383</v>
      </c>
      <c r="D86" s="139">
        <v>8765.7708999999995</v>
      </c>
      <c r="E86" s="133">
        <v>13201.9457</v>
      </c>
      <c r="F86" s="134">
        <f t="shared" si="10"/>
        <v>8.5349386898762036E-2</v>
      </c>
      <c r="G86" s="159">
        <v>1777.73</v>
      </c>
      <c r="H86" s="160">
        <v>282.97649999999999</v>
      </c>
      <c r="I86" s="136">
        <f t="shared" si="11"/>
        <v>0.15917855917377779</v>
      </c>
      <c r="J86" s="156">
        <v>0.6</v>
      </c>
      <c r="L86" s="190" t="s">
        <v>69</v>
      </c>
      <c r="M86" s="162">
        <v>71.355690999999993</v>
      </c>
      <c r="N86" s="162">
        <v>1.07</v>
      </c>
      <c r="O86" s="162">
        <v>4.9010610000000003</v>
      </c>
    </row>
    <row r="87" spans="2:15" ht="12.75" customHeight="1">
      <c r="B87" s="129">
        <v>10</v>
      </c>
      <c r="C87" s="151" t="s">
        <v>384</v>
      </c>
      <c r="D87" s="179">
        <v>19236.1469</v>
      </c>
      <c r="E87" s="133">
        <v>11597.8755</v>
      </c>
      <c r="F87" s="134">
        <f t="shared" si="10"/>
        <v>-9.6242173089126637E-2</v>
      </c>
      <c r="G87" s="159">
        <v>2931.1057999999998</v>
      </c>
      <c r="H87" s="160">
        <v>473.39760000000001</v>
      </c>
      <c r="I87" s="136">
        <f t="shared" si="11"/>
        <v>0.16150819257360141</v>
      </c>
      <c r="J87" s="188" t="s">
        <v>69</v>
      </c>
      <c r="L87" s="190" t="s">
        <v>69</v>
      </c>
      <c r="M87" s="162">
        <v>61.335008999999999</v>
      </c>
      <c r="N87" s="162">
        <v>0.95</v>
      </c>
      <c r="O87" s="162">
        <v>4.1593109999999998</v>
      </c>
    </row>
    <row r="88" spans="2:15" ht="12.75" customHeight="1">
      <c r="B88" s="129">
        <v>9</v>
      </c>
      <c r="C88" s="151" t="s">
        <v>385</v>
      </c>
      <c r="D88" s="139">
        <v>11607.730799999999</v>
      </c>
      <c r="E88" s="153">
        <v>9467.1054000000004</v>
      </c>
      <c r="F88" s="134">
        <f t="shared" si="10"/>
        <v>-3.9949723735687392E-2</v>
      </c>
      <c r="G88" s="154">
        <v>2676.6788000000001</v>
      </c>
      <c r="H88" s="154">
        <v>669.10889999999995</v>
      </c>
      <c r="I88" s="136">
        <f t="shared" si="11"/>
        <v>0.24997728528353866</v>
      </c>
      <c r="J88" s="185" t="s">
        <v>69</v>
      </c>
      <c r="K88" s="186"/>
      <c r="L88" s="187" t="s">
        <v>69</v>
      </c>
      <c r="M88" s="157">
        <v>74.777883000000003</v>
      </c>
      <c r="N88" s="157">
        <v>1.47</v>
      </c>
      <c r="O88" s="157">
        <v>5.8855909999999998</v>
      </c>
    </row>
    <row r="89" spans="2:15" ht="12.75" customHeight="1">
      <c r="B89" s="129">
        <v>38</v>
      </c>
      <c r="C89" s="151" t="s">
        <v>386</v>
      </c>
      <c r="D89" s="179">
        <v>2720.0756999999999</v>
      </c>
      <c r="E89" s="153">
        <v>7046.7362000000003</v>
      </c>
      <c r="F89" s="134">
        <f t="shared" si="10"/>
        <v>0.20971037287204286</v>
      </c>
      <c r="G89" s="154">
        <v>824.98919999999998</v>
      </c>
      <c r="H89" s="154">
        <v>67.8399</v>
      </c>
      <c r="I89" s="136">
        <f t="shared" si="11"/>
        <v>8.2231258300108662E-2</v>
      </c>
      <c r="J89" s="161">
        <v>1.93</v>
      </c>
      <c r="K89" s="186"/>
      <c r="L89" s="157">
        <v>0.16</v>
      </c>
      <c r="M89" s="157">
        <v>81.690838999999997</v>
      </c>
      <c r="N89" s="157">
        <v>0.52</v>
      </c>
      <c r="O89" s="157">
        <v>4.3083900000000002</v>
      </c>
    </row>
    <row r="90" spans="2:15" ht="12.75" customHeight="1">
      <c r="B90" s="129">
        <v>13</v>
      </c>
      <c r="C90" s="151" t="s">
        <v>387</v>
      </c>
      <c r="D90" s="139">
        <v>3887.7440999999999</v>
      </c>
      <c r="E90" s="153">
        <v>5090.0784590000003</v>
      </c>
      <c r="F90" s="134">
        <f t="shared" si="10"/>
        <v>5.5371497895209343E-2</v>
      </c>
      <c r="G90" s="154">
        <v>746.78951199999995</v>
      </c>
      <c r="H90" s="154">
        <v>80.735100000000003</v>
      </c>
      <c r="I90" s="136">
        <f t="shared" si="11"/>
        <v>0.10810957934288719</v>
      </c>
      <c r="J90" s="156">
        <v>1.47</v>
      </c>
      <c r="L90" s="187" t="s">
        <v>69</v>
      </c>
      <c r="M90" s="157">
        <v>60.505226</v>
      </c>
      <c r="N90" s="157">
        <v>0.36</v>
      </c>
      <c r="O90" s="157">
        <v>2.2776890000000001</v>
      </c>
    </row>
    <row r="91" spans="2:15" ht="12.75" customHeight="1">
      <c r="B91" s="129">
        <v>37</v>
      </c>
      <c r="C91" s="151" t="s">
        <v>388</v>
      </c>
      <c r="D91" s="139">
        <v>6044.4826000000003</v>
      </c>
      <c r="E91" s="133">
        <v>4835.9323999999997</v>
      </c>
      <c r="F91" s="134">
        <f t="shared" si="10"/>
        <v>-4.363380199409217E-2</v>
      </c>
      <c r="G91" s="159">
        <v>867.01769999999999</v>
      </c>
      <c r="H91" s="160">
        <v>20.8154</v>
      </c>
      <c r="I91" s="136">
        <f t="shared" si="11"/>
        <v>2.4008045049137984E-2</v>
      </c>
      <c r="J91" s="185" t="s">
        <v>69</v>
      </c>
      <c r="L91" s="162">
        <v>0.34</v>
      </c>
      <c r="M91" s="162">
        <v>66.077893000000003</v>
      </c>
      <c r="N91" s="162">
        <v>0.22</v>
      </c>
      <c r="O91" s="162">
        <v>2.861453</v>
      </c>
    </row>
    <row r="92" spans="2:15" ht="12.75" customHeight="1">
      <c r="B92" s="129">
        <v>2</v>
      </c>
      <c r="C92" s="151" t="s">
        <v>389</v>
      </c>
      <c r="D92" s="179">
        <v>2030.4009000000001</v>
      </c>
      <c r="E92" s="133">
        <v>3970.7782999999999</v>
      </c>
      <c r="F92" s="134">
        <f t="shared" si="10"/>
        <v>0.14355950635655579</v>
      </c>
      <c r="G92" s="159">
        <v>1862.0379</v>
      </c>
      <c r="H92" s="160">
        <v>70.792299999999997</v>
      </c>
      <c r="I92" s="136">
        <f t="shared" si="11"/>
        <v>3.801872131603766E-2</v>
      </c>
      <c r="J92" s="188" t="s">
        <v>69</v>
      </c>
      <c r="L92" s="162">
        <v>1.04</v>
      </c>
      <c r="M92" s="162">
        <v>123.538</v>
      </c>
      <c r="N92" s="162">
        <v>0.77</v>
      </c>
      <c r="O92" s="162">
        <v>3.1145809999999998</v>
      </c>
    </row>
    <row r="93" spans="2:15" ht="12.75" customHeight="1">
      <c r="B93" s="129">
        <v>19</v>
      </c>
      <c r="C93" s="151" t="s">
        <v>390</v>
      </c>
      <c r="D93" s="139">
        <v>578.27250000000004</v>
      </c>
      <c r="E93" s="153">
        <v>3417.2048</v>
      </c>
      <c r="F93" s="134">
        <f t="shared" si="10"/>
        <v>0.42661798119823602</v>
      </c>
      <c r="G93" s="154">
        <v>333.4742</v>
      </c>
      <c r="H93" s="154">
        <v>41.700400000000002</v>
      </c>
      <c r="I93" s="136">
        <f t="shared" si="11"/>
        <v>0.12504835456536068</v>
      </c>
      <c r="J93" s="185" t="s">
        <v>69</v>
      </c>
      <c r="L93" s="187" t="s">
        <v>69</v>
      </c>
      <c r="M93" s="157">
        <v>103.27889500000001</v>
      </c>
      <c r="N93" s="157">
        <v>0.8</v>
      </c>
      <c r="O93" s="157">
        <v>1.8619779999999999</v>
      </c>
    </row>
    <row r="94" spans="2:15" ht="12.75" customHeight="1">
      <c r="B94" s="129">
        <v>3</v>
      </c>
      <c r="C94" s="151" t="s">
        <v>391</v>
      </c>
      <c r="D94" s="139">
        <v>5098.1045000000004</v>
      </c>
      <c r="E94" s="153">
        <v>3169.6552999999999</v>
      </c>
      <c r="F94" s="134">
        <f t="shared" si="10"/>
        <v>-9.0671798336189324E-2</v>
      </c>
      <c r="G94" s="154">
        <v>620.04520000000002</v>
      </c>
      <c r="H94" s="154">
        <v>128.66040000000001</v>
      </c>
      <c r="I94" s="136">
        <f t="shared" si="11"/>
        <v>0.20750164665414716</v>
      </c>
      <c r="J94" s="156">
        <v>0.76</v>
      </c>
      <c r="K94" s="180">
        <v>0.92</v>
      </c>
      <c r="L94" s="187" t="s">
        <v>69</v>
      </c>
      <c r="M94" s="157">
        <v>52.284601000000002</v>
      </c>
      <c r="N94" s="157">
        <v>0.77</v>
      </c>
      <c r="O94" s="157">
        <v>4.560873</v>
      </c>
    </row>
    <row r="95" spans="2:15" ht="12.75" customHeight="1">
      <c r="B95" s="129">
        <v>27</v>
      </c>
      <c r="C95" s="151" t="s">
        <v>392</v>
      </c>
      <c r="D95" s="139">
        <v>270.5052</v>
      </c>
      <c r="E95" s="133">
        <v>2220.4187000000002</v>
      </c>
      <c r="F95" s="134">
        <f t="shared" si="10"/>
        <v>0.52353295113437515</v>
      </c>
      <c r="G95" s="159">
        <v>191.1585</v>
      </c>
      <c r="H95" s="160">
        <v>25.1632</v>
      </c>
      <c r="I95" s="136">
        <f t="shared" si="11"/>
        <v>0.13163526602269843</v>
      </c>
      <c r="J95" s="185" t="s">
        <v>69</v>
      </c>
      <c r="K95" s="178">
        <v>2.35</v>
      </c>
      <c r="L95" s="190" t="s">
        <v>69</v>
      </c>
      <c r="M95" s="162">
        <v>92.840138999999994</v>
      </c>
      <c r="N95" s="162">
        <v>0.86</v>
      </c>
      <c r="O95" s="162">
        <v>2.2361900000000001</v>
      </c>
    </row>
    <row r="96" spans="2:15" ht="12.75" customHeight="1">
      <c r="B96" s="129">
        <v>45</v>
      </c>
      <c r="C96" s="151" t="s">
        <v>393</v>
      </c>
      <c r="D96" s="139">
        <v>1647.7872</v>
      </c>
      <c r="E96" s="133">
        <v>1947.9311</v>
      </c>
      <c r="F96" s="134">
        <f t="shared" si="10"/>
        <v>3.4033224529094186E-2</v>
      </c>
      <c r="G96" s="159">
        <v>347.43950000000001</v>
      </c>
      <c r="H96" s="160">
        <v>26.515699999999999</v>
      </c>
      <c r="I96" s="136">
        <f t="shared" si="11"/>
        <v>7.6317459586489153E-2</v>
      </c>
      <c r="J96" s="185" t="s">
        <v>69</v>
      </c>
      <c r="L96" s="162">
        <v>0.33</v>
      </c>
      <c r="M96" s="162">
        <v>69.550803000000002</v>
      </c>
      <c r="N96" s="162">
        <v>0.49</v>
      </c>
      <c r="O96" s="162">
        <v>2.8892859999999998</v>
      </c>
    </row>
    <row r="97" spans="2:15" ht="12.75" customHeight="1">
      <c r="B97" s="129">
        <v>15</v>
      </c>
      <c r="C97" s="151" t="s">
        <v>394</v>
      </c>
      <c r="D97" s="139">
        <v>473.59249999999997</v>
      </c>
      <c r="E97" s="153">
        <v>1776.7638999999999</v>
      </c>
      <c r="F97" s="134">
        <f t="shared" si="10"/>
        <v>0.30270170368430782</v>
      </c>
      <c r="G97" s="154">
        <v>178.0479</v>
      </c>
      <c r="H97" s="154">
        <v>10.206</v>
      </c>
      <c r="I97" s="136">
        <f t="shared" si="11"/>
        <v>5.7321653330367837E-2</v>
      </c>
      <c r="J97" s="156">
        <v>0.04</v>
      </c>
      <c r="L97" s="187" t="s">
        <v>69</v>
      </c>
      <c r="M97" s="157">
        <v>80.631990999999999</v>
      </c>
      <c r="N97" s="157">
        <v>0.37</v>
      </c>
      <c r="O97" s="157">
        <v>1.8424430000000001</v>
      </c>
    </row>
    <row r="98" spans="2:15" ht="12.75" customHeight="1">
      <c r="B98" s="129">
        <v>5</v>
      </c>
      <c r="C98" s="151" t="s">
        <v>395</v>
      </c>
      <c r="D98" s="139">
        <v>15346.2402</v>
      </c>
      <c r="E98" s="153">
        <v>1728.8619000000001</v>
      </c>
      <c r="F98" s="134">
        <f t="shared" si="10"/>
        <v>-0.35382275194077162</v>
      </c>
      <c r="G98" s="154">
        <v>165.06460000000001</v>
      </c>
      <c r="H98" s="154">
        <v>17.163599999999999</v>
      </c>
      <c r="I98" s="136">
        <f t="shared" si="11"/>
        <v>0.10398110800256383</v>
      </c>
      <c r="J98" s="185" t="s">
        <v>69</v>
      </c>
      <c r="L98" s="157">
        <v>0.71</v>
      </c>
      <c r="M98" s="157">
        <v>77.240844999999993</v>
      </c>
      <c r="N98" s="157">
        <v>0.64</v>
      </c>
      <c r="O98" s="157">
        <v>3.7608700000000002</v>
      </c>
    </row>
    <row r="99" spans="2:15" ht="12.75" customHeight="1">
      <c r="B99" s="129">
        <v>39</v>
      </c>
      <c r="C99" s="151" t="s">
        <v>396</v>
      </c>
      <c r="D99" s="139">
        <v>31.317799999999998</v>
      </c>
      <c r="E99" s="133">
        <v>1276.3175000000001</v>
      </c>
      <c r="F99" s="134">
        <f t="shared" si="10"/>
        <v>1.0991017734112511</v>
      </c>
      <c r="G99" s="159">
        <v>421.70830000000001</v>
      </c>
      <c r="H99" s="160">
        <v>49.984099999999998</v>
      </c>
      <c r="I99" s="136">
        <f t="shared" si="11"/>
        <v>0.11852766473887281</v>
      </c>
      <c r="J99" s="156">
        <v>0.42</v>
      </c>
      <c r="K99" s="178">
        <v>4.53</v>
      </c>
      <c r="L99" s="190" t="s">
        <v>69</v>
      </c>
      <c r="M99" s="162">
        <v>66.141070999999997</v>
      </c>
      <c r="N99" s="162">
        <v>0.44</v>
      </c>
      <c r="O99" s="162">
        <v>1.580249</v>
      </c>
    </row>
    <row r="100" spans="2:15" ht="12.75" customHeight="1">
      <c r="B100" s="129">
        <v>20</v>
      </c>
      <c r="C100" s="151" t="s">
        <v>397</v>
      </c>
      <c r="D100" s="179" t="s">
        <v>69</v>
      </c>
      <c r="E100" s="133">
        <v>1100.2899</v>
      </c>
      <c r="F100" s="134" t="e">
        <f t="shared" si="10"/>
        <v>#VALUE!</v>
      </c>
      <c r="G100" s="159">
        <v>521.22370000000001</v>
      </c>
      <c r="H100" s="160">
        <v>-29.748100000000001</v>
      </c>
      <c r="I100" s="136">
        <f t="shared" si="11"/>
        <v>-5.7073575127147905E-2</v>
      </c>
      <c r="J100" s="188" t="s">
        <v>69</v>
      </c>
      <c r="L100" s="190" t="s">
        <v>69</v>
      </c>
      <c r="M100" s="162">
        <v>155.22569999999999</v>
      </c>
      <c r="N100" s="162">
        <v>-0.31</v>
      </c>
      <c r="O100" s="162">
        <v>-1.2161040000000001</v>
      </c>
    </row>
    <row r="101" spans="2:15" ht="12.75" customHeight="1">
      <c r="B101" s="129">
        <v>28</v>
      </c>
      <c r="C101" s="151" t="s">
        <v>398</v>
      </c>
      <c r="D101" s="179">
        <v>2.5718000000000001</v>
      </c>
      <c r="E101" s="153">
        <v>1026.2030999999999</v>
      </c>
      <c r="F101" s="134">
        <f t="shared" si="10"/>
        <v>2.3128305774551503</v>
      </c>
      <c r="G101" s="154">
        <v>135.696</v>
      </c>
      <c r="H101" s="154">
        <v>0.82189999999999996</v>
      </c>
      <c r="I101" s="136">
        <f t="shared" si="11"/>
        <v>6.0569213536139609E-3</v>
      </c>
      <c r="J101" s="188" t="s">
        <v>69</v>
      </c>
      <c r="L101" s="187" t="s">
        <v>69</v>
      </c>
      <c r="M101" s="157">
        <v>55.091952999999997</v>
      </c>
      <c r="N101" s="157">
        <v>0.03</v>
      </c>
      <c r="O101" s="157">
        <v>0.225109</v>
      </c>
    </row>
    <row r="102" spans="2:15" ht="12.75" customHeight="1">
      <c r="B102" s="129">
        <v>30</v>
      </c>
      <c r="C102" s="151" t="s">
        <v>399</v>
      </c>
      <c r="D102" s="179">
        <v>8890.2777999999998</v>
      </c>
      <c r="E102" s="153">
        <v>1022.1883</v>
      </c>
      <c r="F102" s="134">
        <f t="shared" si="10"/>
        <v>-0.35118166404839313</v>
      </c>
      <c r="G102" s="154">
        <v>104.9477</v>
      </c>
      <c r="H102" s="154">
        <v>34.150500000000001</v>
      </c>
      <c r="I102" s="136">
        <f t="shared" si="11"/>
        <v>0.32540493979382112</v>
      </c>
      <c r="J102" s="188" t="s">
        <v>69</v>
      </c>
      <c r="L102" s="187" t="s">
        <v>69</v>
      </c>
      <c r="M102" s="157">
        <v>801.17654100000004</v>
      </c>
      <c r="N102" s="157">
        <v>2.35</v>
      </c>
      <c r="O102" s="157">
        <v>2.7924509999999998</v>
      </c>
    </row>
    <row r="103" spans="2:15" ht="12.75" customHeight="1">
      <c r="B103" s="129">
        <v>23</v>
      </c>
      <c r="C103" s="151" t="s">
        <v>400</v>
      </c>
      <c r="D103" s="139">
        <v>879.5521</v>
      </c>
      <c r="E103" s="133">
        <v>830.35580000000004</v>
      </c>
      <c r="F103" s="134">
        <f t="shared" si="10"/>
        <v>-1.1445697264620192E-2</v>
      </c>
      <c r="G103" s="159">
        <v>230.57640000000001</v>
      </c>
      <c r="H103" s="160">
        <v>14.8104</v>
      </c>
      <c r="I103" s="136">
        <f t="shared" si="11"/>
        <v>6.4232072319630282E-2</v>
      </c>
      <c r="J103" s="185" t="s">
        <v>69</v>
      </c>
      <c r="K103" s="191">
        <v>5.76</v>
      </c>
      <c r="L103" s="190" t="s">
        <v>69</v>
      </c>
      <c r="M103" s="162">
        <v>33.365147999999998</v>
      </c>
      <c r="N103" s="162">
        <v>0.36</v>
      </c>
      <c r="O103" s="162">
        <v>1.890028</v>
      </c>
    </row>
    <row r="104" spans="2:15" ht="12.75" customHeight="1">
      <c r="B104" s="129">
        <v>14</v>
      </c>
      <c r="C104" s="151" t="s">
        <v>401</v>
      </c>
      <c r="D104" s="179">
        <v>1323.4232999999999</v>
      </c>
      <c r="E104" s="133">
        <v>656.98270000000002</v>
      </c>
      <c r="F104" s="134">
        <f t="shared" si="10"/>
        <v>-0.13069729417377851</v>
      </c>
      <c r="G104" s="159">
        <v>1324.9844000000001</v>
      </c>
      <c r="H104" s="160">
        <v>260.74650000000003</v>
      </c>
      <c r="I104" s="136">
        <f t="shared" si="11"/>
        <v>0.19679212826958567</v>
      </c>
      <c r="J104" s="188" t="s">
        <v>69</v>
      </c>
      <c r="L104" s="190" t="s">
        <v>69</v>
      </c>
      <c r="M104" s="162">
        <v>38.737372999999998</v>
      </c>
      <c r="N104" s="162">
        <v>1.1599999999999999</v>
      </c>
      <c r="O104" s="162">
        <v>5.3575160000000004</v>
      </c>
    </row>
    <row r="105" spans="2:15" ht="12.75" customHeight="1">
      <c r="B105" s="129">
        <v>35</v>
      </c>
      <c r="C105" s="151" t="s">
        <v>402</v>
      </c>
      <c r="D105" s="139">
        <v>123.96</v>
      </c>
      <c r="E105" s="133">
        <v>608.42359999999996</v>
      </c>
      <c r="F105" s="134">
        <f t="shared" si="10"/>
        <v>0.37462708496075625</v>
      </c>
      <c r="G105" s="159">
        <v>100.8509</v>
      </c>
      <c r="H105" s="160">
        <v>8.5199999999999998E-2</v>
      </c>
      <c r="I105" s="136">
        <f t="shared" si="11"/>
        <v>8.4481149895538862E-4</v>
      </c>
      <c r="J105" s="185" t="s">
        <v>69</v>
      </c>
      <c r="L105" s="190" t="s">
        <v>69</v>
      </c>
      <c r="M105" s="162">
        <v>75.816488000000007</v>
      </c>
      <c r="N105" s="162">
        <v>0.01</v>
      </c>
      <c r="O105" s="162">
        <v>2.8166E-2</v>
      </c>
    </row>
    <row r="106" spans="2:15" ht="12.75" customHeight="1">
      <c r="B106" s="129">
        <v>18</v>
      </c>
      <c r="C106" s="151" t="s">
        <v>403</v>
      </c>
      <c r="D106" s="179">
        <v>651.20860000000005</v>
      </c>
      <c r="E106" s="133">
        <v>606.58370000000002</v>
      </c>
      <c r="F106" s="134">
        <f t="shared" si="10"/>
        <v>-1.4097150779372569E-2</v>
      </c>
      <c r="G106" s="159">
        <v>117.4258</v>
      </c>
      <c r="H106" s="160">
        <v>35.360900000000001</v>
      </c>
      <c r="I106" s="136">
        <f t="shared" si="11"/>
        <v>0.30113399270007102</v>
      </c>
      <c r="J106" s="188" t="s">
        <v>69</v>
      </c>
      <c r="L106" s="190" t="s">
        <v>69</v>
      </c>
      <c r="M106" s="162">
        <v>77.034003999999996</v>
      </c>
      <c r="N106" s="162">
        <v>2.86</v>
      </c>
      <c r="O106" s="162">
        <v>10.696731</v>
      </c>
    </row>
    <row r="107" spans="2:15" ht="12.75" customHeight="1">
      <c r="B107" s="129">
        <v>44</v>
      </c>
      <c r="C107" s="151" t="s">
        <v>404</v>
      </c>
      <c r="D107" s="179">
        <v>854.88099999999997</v>
      </c>
      <c r="E107" s="153">
        <v>597.88900000000001</v>
      </c>
      <c r="F107" s="134">
        <f t="shared" si="10"/>
        <v>-6.901436548841311E-2</v>
      </c>
      <c r="G107" s="154">
        <v>77.605099999999993</v>
      </c>
      <c r="H107" s="154">
        <v>23.672499999999999</v>
      </c>
      <c r="I107" s="136">
        <f t="shared" si="11"/>
        <v>0.30503794209401186</v>
      </c>
      <c r="J107" s="188" t="s">
        <v>69</v>
      </c>
      <c r="L107" s="187" t="s">
        <v>69</v>
      </c>
      <c r="M107" s="157">
        <v>86.582342999999995</v>
      </c>
      <c r="N107" s="157">
        <v>1.69</v>
      </c>
      <c r="O107" s="157">
        <v>2.6949040000000002</v>
      </c>
    </row>
    <row r="108" spans="2:15" ht="12.75" customHeight="1">
      <c r="B108" s="129">
        <v>24</v>
      </c>
      <c r="C108" s="151" t="s">
        <v>405</v>
      </c>
      <c r="D108" s="179">
        <v>161.70679999999999</v>
      </c>
      <c r="E108" s="153">
        <v>441.79199999999997</v>
      </c>
      <c r="F108" s="134">
        <f t="shared" si="10"/>
        <v>0.22263806529844743</v>
      </c>
      <c r="G108" s="154">
        <v>53.394399999999997</v>
      </c>
      <c r="H108" s="154">
        <v>16.527699999999999</v>
      </c>
      <c r="I108" s="136">
        <f t="shared" si="11"/>
        <v>0.30953995175524024</v>
      </c>
      <c r="J108" s="188" t="s">
        <v>69</v>
      </c>
      <c r="K108" s="186"/>
      <c r="L108" s="187" t="s">
        <v>69</v>
      </c>
      <c r="M108" s="157">
        <v>75.041708999999997</v>
      </c>
      <c r="N108" s="157">
        <v>1.99</v>
      </c>
      <c r="O108" s="157">
        <v>3.481808</v>
      </c>
    </row>
    <row r="109" spans="2:15" ht="12.75" customHeight="1">
      <c r="B109" s="129">
        <v>6</v>
      </c>
      <c r="C109" s="151" t="s">
        <v>406</v>
      </c>
      <c r="D109" s="179">
        <v>1620.1814999999999</v>
      </c>
      <c r="E109" s="133">
        <v>393.911542</v>
      </c>
      <c r="F109" s="134">
        <f t="shared" si="10"/>
        <v>-0.2463546784877626</v>
      </c>
      <c r="G109" s="159">
        <v>46.282164000000002</v>
      </c>
      <c r="H109" s="160">
        <v>11.855947</v>
      </c>
      <c r="I109" s="136">
        <f t="shared" si="11"/>
        <v>0.25616665201739486</v>
      </c>
      <c r="J109" s="161">
        <v>0.78</v>
      </c>
      <c r="K109" s="191">
        <v>0.35</v>
      </c>
      <c r="L109" s="162">
        <v>4.0999999999999996</v>
      </c>
      <c r="M109" s="162">
        <v>129.78909100000001</v>
      </c>
      <c r="N109" s="162">
        <v>2.09</v>
      </c>
      <c r="O109" s="162">
        <v>4.4187269999999996</v>
      </c>
    </row>
    <row r="110" spans="2:15" ht="12.75" customHeight="1">
      <c r="B110" s="129">
        <v>12</v>
      </c>
      <c r="C110" s="151" t="s">
        <v>407</v>
      </c>
      <c r="D110" s="179">
        <v>3181.9458</v>
      </c>
      <c r="E110" s="133">
        <v>225.92840000000001</v>
      </c>
      <c r="F110" s="134">
        <f t="shared" si="10"/>
        <v>-0.41080967087917541</v>
      </c>
      <c r="G110" s="159">
        <v>169.17920000000001</v>
      </c>
      <c r="H110" s="160">
        <v>41.135100000000001</v>
      </c>
      <c r="I110" s="136">
        <f t="shared" si="11"/>
        <v>0.24314513840944985</v>
      </c>
      <c r="J110" s="188" t="s">
        <v>69</v>
      </c>
      <c r="K110" s="192">
        <v>3.14</v>
      </c>
      <c r="L110" s="162">
        <v>16.79</v>
      </c>
      <c r="M110" s="162">
        <v>151.018427</v>
      </c>
      <c r="N110" s="162">
        <v>0.87</v>
      </c>
      <c r="O110" s="162">
        <v>4.5109919999999999</v>
      </c>
    </row>
    <row r="111" spans="2:15" ht="12.75" customHeight="1">
      <c r="B111" s="129">
        <v>8</v>
      </c>
      <c r="C111" s="151" t="s">
        <v>408</v>
      </c>
      <c r="D111" s="179">
        <v>3912.4935</v>
      </c>
      <c r="E111" s="133">
        <v>168.80269999999999</v>
      </c>
      <c r="F111" s="134">
        <f t="shared" si="10"/>
        <v>-0.46668333830995123</v>
      </c>
      <c r="G111" s="159">
        <v>154.1884</v>
      </c>
      <c r="H111" s="160">
        <v>-21.626799999999999</v>
      </c>
      <c r="I111" s="136">
        <f t="shared" si="11"/>
        <v>-0.14026217277045483</v>
      </c>
      <c r="J111" s="188" t="s">
        <v>69</v>
      </c>
      <c r="K111" s="186"/>
      <c r="L111" s="190" t="s">
        <v>69</v>
      </c>
      <c r="M111" s="162">
        <v>374.95962800000001</v>
      </c>
      <c r="N111" s="162">
        <v>-0.65</v>
      </c>
      <c r="O111" s="162">
        <v>-1.107086</v>
      </c>
    </row>
    <row r="112" spans="2:15" ht="12.75" customHeight="1">
      <c r="B112" s="129">
        <v>34</v>
      </c>
      <c r="C112" s="151" t="s">
        <v>409</v>
      </c>
      <c r="D112" s="179">
        <v>90</v>
      </c>
      <c r="E112" s="153">
        <v>158.01102900000001</v>
      </c>
      <c r="F112" s="134">
        <f t="shared" si="10"/>
        <v>0.11915175058486849</v>
      </c>
      <c r="G112" s="154">
        <v>21.261320000000001</v>
      </c>
      <c r="H112" s="154">
        <v>1.5035540000000001</v>
      </c>
      <c r="I112" s="136">
        <f t="shared" si="11"/>
        <v>7.0717810559269137E-2</v>
      </c>
      <c r="J112" s="188" t="s">
        <v>69</v>
      </c>
      <c r="K112" s="186"/>
      <c r="L112" s="187" t="s">
        <v>69</v>
      </c>
      <c r="M112" s="157">
        <v>455.50744900000001</v>
      </c>
      <c r="N112" s="157">
        <v>0.61</v>
      </c>
      <c r="O112" s="157">
        <v>0.69922899999999999</v>
      </c>
    </row>
    <row r="113" spans="2:16" ht="12.75" customHeight="1">
      <c r="B113" s="129">
        <v>7</v>
      </c>
      <c r="C113" s="151" t="s">
        <v>410</v>
      </c>
      <c r="D113" s="139">
        <v>345.85210000000001</v>
      </c>
      <c r="E113" s="153">
        <v>100</v>
      </c>
      <c r="F113" s="134">
        <f t="shared" si="10"/>
        <v>-0.21977130862995509</v>
      </c>
      <c r="G113" s="154">
        <v>55.258699999999997</v>
      </c>
      <c r="H113" s="154">
        <v>7.7828999999999997</v>
      </c>
      <c r="I113" s="136">
        <f t="shared" si="11"/>
        <v>0.14084479005115938</v>
      </c>
      <c r="J113" s="185" t="s">
        <v>69</v>
      </c>
      <c r="K113" s="192">
        <v>4.68</v>
      </c>
      <c r="L113" s="187" t="s">
        <v>69</v>
      </c>
      <c r="M113" s="157">
        <v>99.522391999999996</v>
      </c>
      <c r="N113" s="157">
        <v>1.68</v>
      </c>
      <c r="O113" s="157">
        <v>2.8290549999999999</v>
      </c>
    </row>
    <row r="114" spans="2:16" ht="12.75" customHeight="1">
      <c r="B114" s="129">
        <v>1</v>
      </c>
      <c r="C114" s="151" t="s">
        <v>411</v>
      </c>
      <c r="D114" s="179">
        <v>439650.30450000003</v>
      </c>
      <c r="E114" s="153">
        <v>54.288699999999999</v>
      </c>
      <c r="F114" s="134">
        <f t="shared" si="10"/>
        <v>-0.83468189715374264</v>
      </c>
      <c r="G114" s="154">
        <v>35.980600000000003</v>
      </c>
      <c r="H114" s="154">
        <v>8.9902999999999995</v>
      </c>
      <c r="I114" s="136">
        <f t="shared" si="11"/>
        <v>0.2498652051383245</v>
      </c>
      <c r="J114" s="185" t="s">
        <v>69</v>
      </c>
      <c r="K114" s="191"/>
      <c r="L114" s="187" t="s">
        <v>69</v>
      </c>
      <c r="M114" s="157">
        <v>41.052011999999998</v>
      </c>
      <c r="N114" s="157">
        <v>2.71</v>
      </c>
      <c r="O114" s="157">
        <v>7.5041169999999999</v>
      </c>
    </row>
    <row r="115" spans="2:16" ht="12.75" customHeight="1">
      <c r="B115" s="129">
        <v>40</v>
      </c>
      <c r="C115" s="151" t="s">
        <v>412</v>
      </c>
      <c r="D115" s="179">
        <v>64165.796600000001</v>
      </c>
      <c r="E115" s="153">
        <v>37.728000000000002</v>
      </c>
      <c r="F115" s="134">
        <f t="shared" si="10"/>
        <v>-0.77412298562718496</v>
      </c>
      <c r="G115" s="154">
        <v>19.601800000000001</v>
      </c>
      <c r="H115" s="154">
        <v>4.4863999999999997</v>
      </c>
      <c r="I115" s="136">
        <f t="shared" si="11"/>
        <v>0.22887693987286881</v>
      </c>
      <c r="J115" s="161">
        <v>0.57999999999999996</v>
      </c>
      <c r="K115" s="192">
        <v>0.8</v>
      </c>
      <c r="L115" s="157">
        <v>0.02</v>
      </c>
      <c r="M115" s="157">
        <v>38.486924000000002</v>
      </c>
      <c r="N115" s="157">
        <v>2.5099999999999998</v>
      </c>
      <c r="O115" s="157">
        <v>10.583641</v>
      </c>
    </row>
    <row r="116" spans="2:16" ht="12.75" customHeight="1">
      <c r="B116" s="129">
        <v>36</v>
      </c>
      <c r="C116" s="151" t="s">
        <v>413</v>
      </c>
      <c r="D116" s="179">
        <v>1016.4759</v>
      </c>
      <c r="E116" s="153">
        <v>23.769051000000001</v>
      </c>
      <c r="F116" s="134">
        <f t="shared" si="10"/>
        <v>-0.52817282425818268</v>
      </c>
      <c r="G116" s="154">
        <v>712.064123</v>
      </c>
      <c r="H116" s="154">
        <v>366.95218799999998</v>
      </c>
      <c r="I116" s="136">
        <f t="shared" si="11"/>
        <v>0.51533587516527635</v>
      </c>
      <c r="J116" s="161">
        <v>1.05</v>
      </c>
      <c r="K116" s="192">
        <v>2.9</v>
      </c>
      <c r="L116" s="187" t="s">
        <v>69</v>
      </c>
      <c r="M116" s="157">
        <v>6.276516</v>
      </c>
      <c r="N116" s="157">
        <v>8.4700000000000006</v>
      </c>
      <c r="O116" s="157">
        <v>32.118597000000001</v>
      </c>
    </row>
    <row r="117" spans="2:16" ht="12.75" customHeight="1">
      <c r="B117" s="129">
        <v>22</v>
      </c>
      <c r="C117" s="151" t="s">
        <v>414</v>
      </c>
      <c r="D117" s="179">
        <v>51450.429100000001</v>
      </c>
      <c r="E117" s="129"/>
      <c r="F117" s="134">
        <f t="shared" si="10"/>
        <v>-1</v>
      </c>
      <c r="G117" s="129"/>
      <c r="H117" s="129"/>
      <c r="I117" s="136" t="e">
        <f t="shared" si="11"/>
        <v>#DIV/0!</v>
      </c>
      <c r="J117" s="161">
        <v>0.28000000000000003</v>
      </c>
      <c r="K117" s="192">
        <v>0.16</v>
      </c>
      <c r="L117" s="129"/>
      <c r="M117" s="129"/>
      <c r="N117" s="129"/>
      <c r="O117" s="129"/>
    </row>
    <row r="118" spans="2:16" ht="12.75" customHeight="1"/>
    <row r="119" spans="2:16" ht="12.75" customHeight="1"/>
    <row r="120" spans="2:16" ht="12.75" customHeight="1">
      <c r="B120" s="19">
        <v>45</v>
      </c>
      <c r="C120" s="168" t="s">
        <v>323</v>
      </c>
      <c r="D120" s="183">
        <v>351015.72100000002</v>
      </c>
      <c r="E120" s="170">
        <v>491029.37175599998</v>
      </c>
      <c r="F120" s="171">
        <f>(E120/D120)^(1/5)-1</f>
        <v>6.9439401054201877E-2</v>
      </c>
      <c r="G120" s="172">
        <v>108268.45200200001</v>
      </c>
      <c r="H120" s="173">
        <v>30145.167127000001</v>
      </c>
      <c r="I120" s="166">
        <f>H120/G120</f>
        <v>0.27842983407985866</v>
      </c>
      <c r="J120" s="167">
        <f t="shared" ref="J120:O120" si="12">MEDIAN(J73:J117)</f>
        <v>0.76</v>
      </c>
      <c r="K120" s="167">
        <f t="shared" si="12"/>
        <v>1.31</v>
      </c>
      <c r="L120" s="167">
        <f t="shared" si="12"/>
        <v>0.57499999999999996</v>
      </c>
      <c r="M120" s="167">
        <f t="shared" si="12"/>
        <v>74.909796</v>
      </c>
      <c r="N120" s="167">
        <f t="shared" si="12"/>
        <v>0.90999999999999992</v>
      </c>
      <c r="O120" s="167">
        <f t="shared" si="12"/>
        <v>3.6213389999999999</v>
      </c>
      <c r="P120" s="19">
        <f>SUM(P98:P109)</f>
        <v>0</v>
      </c>
    </row>
    <row r="121" spans="2:16" ht="12.75" customHeight="1"/>
    <row r="122" spans="2:16" ht="12.75" customHeight="1"/>
    <row r="123" spans="2:16" ht="12.75" customHeight="1">
      <c r="D123" s="175" t="s">
        <v>306</v>
      </c>
      <c r="E123" s="176" t="s">
        <v>307</v>
      </c>
      <c r="F123" s="177"/>
      <c r="J123" s="176" t="s">
        <v>306</v>
      </c>
      <c r="K123" s="176" t="s">
        <v>326</v>
      </c>
      <c r="L123" s="176" t="s">
        <v>307</v>
      </c>
    </row>
    <row r="124" spans="2:16" ht="12.75" customHeight="1">
      <c r="B124" s="129" t="s">
        <v>327</v>
      </c>
      <c r="C124" s="132" t="s">
        <v>324</v>
      </c>
      <c r="D124" s="130" t="s">
        <v>310</v>
      </c>
      <c r="E124" s="130" t="s">
        <v>310</v>
      </c>
      <c r="F124" s="130" t="s">
        <v>29</v>
      </c>
      <c r="G124" s="131" t="s">
        <v>312</v>
      </c>
      <c r="H124" s="131" t="s">
        <v>45</v>
      </c>
      <c r="I124" s="131" t="s">
        <v>313</v>
      </c>
      <c r="J124" s="131" t="s">
        <v>314</v>
      </c>
      <c r="K124" s="131" t="s">
        <v>315</v>
      </c>
      <c r="L124" s="131" t="s">
        <v>316</v>
      </c>
      <c r="M124" s="131" t="s">
        <v>317</v>
      </c>
      <c r="N124" s="131" t="s">
        <v>318</v>
      </c>
      <c r="O124" s="131" t="s">
        <v>319</v>
      </c>
      <c r="P124" s="131" t="s">
        <v>320</v>
      </c>
    </row>
    <row r="125" spans="2:16" ht="12.75" customHeight="1">
      <c r="B125" s="129">
        <v>1</v>
      </c>
      <c r="C125" s="151" t="s">
        <v>415</v>
      </c>
      <c r="D125" s="153">
        <v>13312.1307</v>
      </c>
      <c r="E125" s="153">
        <v>58421.544071999997</v>
      </c>
      <c r="F125" s="134">
        <f t="shared" ref="F125:F127" si="13">(E125/D125)^(1/5)-1</f>
        <v>0.3442037159490845</v>
      </c>
      <c r="G125" s="154">
        <v>9239.8724810000003</v>
      </c>
      <c r="H125" s="154">
        <v>1427.925262</v>
      </c>
      <c r="I125" s="136">
        <f t="shared" ref="I125:I136" si="14">H125/G125</f>
        <v>0.15453949877947454</v>
      </c>
      <c r="J125" s="164">
        <v>1.27</v>
      </c>
      <c r="K125" s="180">
        <v>0.81</v>
      </c>
      <c r="L125" s="158">
        <v>0.42</v>
      </c>
      <c r="M125" s="158">
        <v>84.223391000000007</v>
      </c>
      <c r="N125" s="158">
        <v>1.79</v>
      </c>
      <c r="O125" s="158">
        <v>15.444245</v>
      </c>
      <c r="P125" s="129">
        <v>51127</v>
      </c>
    </row>
    <row r="126" spans="2:16" ht="12.75" customHeight="1">
      <c r="B126" s="129">
        <v>2</v>
      </c>
      <c r="C126" s="151" t="s">
        <v>416</v>
      </c>
      <c r="D126" s="133">
        <v>1847.2910999999999</v>
      </c>
      <c r="E126" s="133">
        <v>5428.6882999999998</v>
      </c>
      <c r="F126" s="134">
        <f t="shared" si="13"/>
        <v>0.24060039100584496</v>
      </c>
      <c r="G126" s="159">
        <v>725.48230000000001</v>
      </c>
      <c r="H126" s="160">
        <v>93.596199999999996</v>
      </c>
      <c r="I126" s="136">
        <f t="shared" si="14"/>
        <v>0.12901238252125516</v>
      </c>
      <c r="J126" s="155">
        <v>0.84</v>
      </c>
      <c r="K126" s="178">
        <v>1.25</v>
      </c>
      <c r="L126" s="163">
        <v>1.36</v>
      </c>
      <c r="M126" s="163">
        <v>82.746559000000005</v>
      </c>
      <c r="N126" s="163">
        <v>1.22</v>
      </c>
      <c r="O126" s="163">
        <v>16.618759000000001</v>
      </c>
      <c r="P126" s="129"/>
    </row>
    <row r="127" spans="2:16" ht="12.75" customHeight="1">
      <c r="B127" s="129">
        <v>3</v>
      </c>
      <c r="C127" s="151" t="s">
        <v>417</v>
      </c>
      <c r="D127" s="153">
        <v>7706.6926000000003</v>
      </c>
      <c r="E127" s="153">
        <v>25798.5566</v>
      </c>
      <c r="F127" s="134">
        <f t="shared" si="13"/>
        <v>0.27334320289979597</v>
      </c>
      <c r="G127" s="154">
        <v>4831.4638000000004</v>
      </c>
      <c r="H127" s="154">
        <v>573.59050000000002</v>
      </c>
      <c r="I127" s="136">
        <f t="shared" si="14"/>
        <v>0.11871981737708559</v>
      </c>
      <c r="J127" s="164">
        <v>1.46</v>
      </c>
      <c r="K127" s="180">
        <v>1.67</v>
      </c>
      <c r="L127" s="158">
        <v>1.21</v>
      </c>
      <c r="M127" s="158">
        <v>101.646933</v>
      </c>
      <c r="N127" s="158">
        <v>1.82</v>
      </c>
      <c r="O127" s="158">
        <v>12.198710999999999</v>
      </c>
      <c r="P127" s="129">
        <v>12467</v>
      </c>
    </row>
    <row r="128" spans="2:16" ht="12.75" customHeight="1">
      <c r="B128" s="129"/>
      <c r="C128" s="151" t="s">
        <v>418</v>
      </c>
      <c r="D128" s="193"/>
      <c r="E128" s="153">
        <v>18149</v>
      </c>
      <c r="F128" s="134"/>
      <c r="G128" s="159">
        <v>3141.5722000000001</v>
      </c>
      <c r="H128" s="160">
        <v>302.3331</v>
      </c>
      <c r="I128" s="136">
        <f t="shared" si="14"/>
        <v>9.6236241204324377E-2</v>
      </c>
      <c r="J128" s="165"/>
      <c r="K128" s="178">
        <v>0.64</v>
      </c>
      <c r="L128" s="163">
        <v>1.1299999999999999</v>
      </c>
      <c r="M128" s="163">
        <v>94.945369999999997</v>
      </c>
      <c r="N128" s="163">
        <v>1.63</v>
      </c>
      <c r="O128" s="163">
        <v>19.339389000000001</v>
      </c>
      <c r="P128" s="129">
        <v>3577</v>
      </c>
    </row>
    <row r="129" spans="2:17" ht="12.75" customHeight="1">
      <c r="B129" s="129"/>
      <c r="C129" s="151" t="s">
        <v>419</v>
      </c>
      <c r="D129" s="133"/>
      <c r="E129" s="133">
        <v>8702.4142859999993</v>
      </c>
      <c r="F129" s="134"/>
      <c r="G129" s="154">
        <v>1970.797615</v>
      </c>
      <c r="H129" s="154">
        <v>103.64195599999999</v>
      </c>
      <c r="I129" s="136">
        <f t="shared" si="14"/>
        <v>5.2588837743240316E-2</v>
      </c>
      <c r="J129" s="165"/>
      <c r="K129" s="180">
        <v>0.41</v>
      </c>
      <c r="L129" s="158">
        <v>3.55</v>
      </c>
      <c r="M129" s="158">
        <v>108.33075599999999</v>
      </c>
      <c r="N129" s="158">
        <v>0.95</v>
      </c>
      <c r="O129" s="158">
        <v>8.2400280000000006</v>
      </c>
      <c r="P129" s="129">
        <v>2212</v>
      </c>
    </row>
    <row r="130" spans="2:17" ht="12.75" customHeight="1">
      <c r="B130" s="129"/>
      <c r="C130" s="151" t="s">
        <v>420</v>
      </c>
      <c r="D130" s="153"/>
      <c r="E130" s="153">
        <v>17759.555400000001</v>
      </c>
      <c r="F130" s="134"/>
      <c r="G130" s="159">
        <v>3699.875</v>
      </c>
      <c r="H130" s="160">
        <v>255.97130000000001</v>
      </c>
      <c r="I130" s="136">
        <f t="shared" si="14"/>
        <v>6.9183769721950075E-2</v>
      </c>
      <c r="J130" s="165"/>
      <c r="K130" s="178">
        <v>1.41</v>
      </c>
      <c r="L130" s="163">
        <v>2.64</v>
      </c>
      <c r="M130" s="163">
        <v>108.727429</v>
      </c>
      <c r="N130" s="163">
        <v>1.1299999999999999</v>
      </c>
      <c r="O130" s="163">
        <v>17.076398000000001</v>
      </c>
      <c r="P130" s="129"/>
    </row>
    <row r="131" spans="2:17" ht="12.75" customHeight="1">
      <c r="B131" s="129"/>
      <c r="C131" s="151" t="s">
        <v>421</v>
      </c>
      <c r="D131" s="133"/>
      <c r="E131" s="133">
        <v>1603.2594999999999</v>
      </c>
      <c r="F131" s="134"/>
      <c r="G131" s="154">
        <v>335.27820000000003</v>
      </c>
      <c r="H131" s="154">
        <v>-213.00579999999999</v>
      </c>
      <c r="I131" s="136">
        <f t="shared" si="14"/>
        <v>-0.63531061667594246</v>
      </c>
      <c r="J131" s="165"/>
      <c r="K131" s="180">
        <v>1.2</v>
      </c>
      <c r="L131" s="158">
        <v>1.71</v>
      </c>
      <c r="M131" s="158">
        <v>78.605408999999995</v>
      </c>
      <c r="N131" s="158">
        <v>-7.68</v>
      </c>
      <c r="O131" s="158">
        <v>-113.150732</v>
      </c>
      <c r="P131" s="129"/>
    </row>
    <row r="132" spans="2:17" ht="12.75" customHeight="1">
      <c r="B132" s="129"/>
      <c r="C132" s="151" t="s">
        <v>422</v>
      </c>
      <c r="D132" s="153"/>
      <c r="E132" s="153">
        <v>1407.3710000000001</v>
      </c>
      <c r="F132" s="134"/>
      <c r="G132" s="159">
        <v>218.7243</v>
      </c>
      <c r="H132" s="160">
        <v>1.5299</v>
      </c>
      <c r="I132" s="136">
        <f t="shared" si="14"/>
        <v>6.9946503429202883E-3</v>
      </c>
      <c r="J132" s="165"/>
      <c r="L132" s="163">
        <v>1.1399999999999999</v>
      </c>
      <c r="M132" s="163">
        <v>74.296666999999999</v>
      </c>
      <c r="N132" s="163">
        <v>7.0000000000000007E-2</v>
      </c>
      <c r="O132" s="163">
        <v>1.151006</v>
      </c>
      <c r="P132" s="129"/>
    </row>
    <row r="133" spans="2:17" ht="12.75" customHeight="1">
      <c r="B133" s="129">
        <v>4</v>
      </c>
      <c r="C133" s="151" t="s">
        <v>423</v>
      </c>
      <c r="D133" s="133">
        <v>1574.9472000000001</v>
      </c>
      <c r="E133" s="133">
        <v>6015.0510709999999</v>
      </c>
      <c r="F133" s="134">
        <f t="shared" ref="F133:F134" si="15">(E133/D133)^(1/5)-1</f>
        <v>0.3073584073279465</v>
      </c>
      <c r="G133" s="154">
        <v>1281.104495</v>
      </c>
      <c r="H133" s="154">
        <v>77.690877</v>
      </c>
      <c r="I133" s="136">
        <f t="shared" si="14"/>
        <v>6.0643669039659405E-2</v>
      </c>
      <c r="J133" s="155">
        <v>2.25</v>
      </c>
      <c r="K133" s="178">
        <v>0.56999999999999995</v>
      </c>
      <c r="L133" s="158">
        <v>1.55</v>
      </c>
      <c r="M133" s="158">
        <v>116.419145</v>
      </c>
      <c r="N133" s="158">
        <v>0.91</v>
      </c>
      <c r="O133" s="158">
        <v>5.0287879999999996</v>
      </c>
      <c r="P133" s="129">
        <v>1698</v>
      </c>
    </row>
    <row r="134" spans="2:17" ht="12.75" customHeight="1">
      <c r="B134" s="129">
        <v>5</v>
      </c>
      <c r="C134" s="151" t="s">
        <v>424</v>
      </c>
      <c r="D134" s="153">
        <v>7336.2114000000001</v>
      </c>
      <c r="E134" s="153">
        <v>21289.661100000001</v>
      </c>
      <c r="F134" s="134">
        <f t="shared" si="15"/>
        <v>0.23748340074935115</v>
      </c>
      <c r="G134" s="159">
        <v>4754.1855999999998</v>
      </c>
      <c r="H134" s="160">
        <v>1099.9217000000001</v>
      </c>
      <c r="I134" s="136">
        <f t="shared" si="14"/>
        <v>0.23135859483483356</v>
      </c>
      <c r="J134" s="164">
        <v>0.69</v>
      </c>
      <c r="K134" s="180">
        <v>0.2</v>
      </c>
      <c r="L134" s="163">
        <v>0.09</v>
      </c>
      <c r="M134" s="163">
        <v>83.365674999999996</v>
      </c>
      <c r="N134" s="163">
        <v>4.04</v>
      </c>
      <c r="O134" s="163">
        <v>31.373712000000001</v>
      </c>
      <c r="P134" s="129">
        <v>11097</v>
      </c>
    </row>
    <row r="135" spans="2:17" ht="12.75" customHeight="1">
      <c r="B135" s="129"/>
      <c r="C135" s="151" t="s">
        <v>425</v>
      </c>
      <c r="D135" s="133"/>
      <c r="E135" s="133">
        <v>4468.1900999999998</v>
      </c>
      <c r="F135" s="129"/>
      <c r="G135" s="154">
        <v>803.31089999999995</v>
      </c>
      <c r="H135" s="154">
        <v>34.623399999999997</v>
      </c>
      <c r="I135" s="136">
        <f t="shared" si="14"/>
        <v>4.3100871655046634E-2</v>
      </c>
      <c r="J135" s="165"/>
      <c r="L135" s="158">
        <v>0.34</v>
      </c>
      <c r="M135" s="158">
        <v>166.43624700000001</v>
      </c>
      <c r="N135" s="158">
        <v>0.43</v>
      </c>
      <c r="O135" s="158">
        <v>1.985031</v>
      </c>
      <c r="P135" s="129"/>
    </row>
    <row r="136" spans="2:17" ht="12.75" customHeight="1">
      <c r="B136" s="129">
        <v>6</v>
      </c>
      <c r="C136" s="151" t="s">
        <v>426</v>
      </c>
      <c r="D136" s="133">
        <v>3101.7186000000002</v>
      </c>
      <c r="E136" s="153">
        <v>13068.7655</v>
      </c>
      <c r="F136" s="134">
        <f>(E136/D136)^(1/5)-1</f>
        <v>0.33329556400121407</v>
      </c>
      <c r="G136" s="159">
        <v>2804.2860000000001</v>
      </c>
      <c r="H136" s="160">
        <v>404.50189999999998</v>
      </c>
      <c r="I136" s="136">
        <f t="shared" si="14"/>
        <v>0.14424416767761919</v>
      </c>
      <c r="J136" s="155">
        <v>1.0900000000000001</v>
      </c>
      <c r="K136" s="178">
        <v>0.18</v>
      </c>
      <c r="L136" s="163">
        <v>0.39</v>
      </c>
      <c r="M136" s="163">
        <v>95.321897000000007</v>
      </c>
      <c r="N136" s="163">
        <v>2.4500000000000002</v>
      </c>
      <c r="O136" s="163">
        <v>22.644569000000001</v>
      </c>
      <c r="P136" s="129">
        <v>5801</v>
      </c>
    </row>
    <row r="137" spans="2:17" ht="12.75" customHeight="1">
      <c r="O137" s="167"/>
    </row>
    <row r="138" spans="2:17" ht="12.75" customHeight="1">
      <c r="O138" s="167"/>
    </row>
    <row r="139" spans="2:17" ht="12.75" customHeight="1">
      <c r="B139" s="19">
        <v>6</v>
      </c>
      <c r="C139" s="168" t="s">
        <v>324</v>
      </c>
      <c r="D139" s="169">
        <v>34878.991600000001</v>
      </c>
      <c r="E139" s="170">
        <v>163963.05692900001</v>
      </c>
      <c r="F139" s="171">
        <f>(E139/D139)^(1/5)-1</f>
        <v>0.3628134693616718</v>
      </c>
      <c r="G139" s="172">
        <v>33805.952891000001</v>
      </c>
      <c r="H139" s="173">
        <v>4162.3202950000004</v>
      </c>
      <c r="I139" s="166">
        <f>H139/G139</f>
        <v>0.123123886151664</v>
      </c>
      <c r="J139" s="167">
        <f t="shared" ref="J139:O139" si="16">MEDIAN(J125:J136)</f>
        <v>1.1800000000000002</v>
      </c>
      <c r="K139" s="167">
        <f t="shared" si="16"/>
        <v>0.72500000000000009</v>
      </c>
      <c r="L139" s="167">
        <f t="shared" si="16"/>
        <v>1.1749999999999998</v>
      </c>
      <c r="M139" s="167">
        <f t="shared" si="16"/>
        <v>95.133633500000002</v>
      </c>
      <c r="N139" s="167">
        <f t="shared" si="16"/>
        <v>1.1749999999999998</v>
      </c>
      <c r="O139" s="167">
        <f t="shared" si="16"/>
        <v>13.821477999999999</v>
      </c>
      <c r="P139" s="19">
        <f>SUM(P125:P136)</f>
        <v>87979</v>
      </c>
    </row>
    <row r="140" spans="2:17" ht="12.75" customHeight="1"/>
    <row r="141" spans="2:17" ht="12.75" customHeight="1"/>
    <row r="142" spans="2:17" ht="12.75" customHeight="1"/>
    <row r="143" spans="2:17" ht="12.75" customHeight="1">
      <c r="C143" s="194" t="s">
        <v>305</v>
      </c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</row>
    <row r="144" spans="2:17" ht="12.75" customHeight="1">
      <c r="C144" s="126"/>
      <c r="D144" s="195"/>
      <c r="E144" s="195"/>
      <c r="F144" s="195"/>
      <c r="G144" s="195"/>
      <c r="H144" s="195"/>
      <c r="I144" s="195"/>
      <c r="J144" s="195"/>
      <c r="K144" s="195"/>
      <c r="L144" s="195"/>
      <c r="M144" s="195"/>
      <c r="N144" s="195"/>
      <c r="O144" s="195"/>
      <c r="P144" s="195"/>
      <c r="Q144" s="126"/>
    </row>
    <row r="145" spans="3:17" ht="12.75" customHeight="1"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</row>
    <row r="146" spans="3:17" ht="12.75" customHeight="1"/>
    <row r="147" spans="3:17" ht="12.75" customHeight="1"/>
    <row r="148" spans="3:17" ht="12.75" customHeight="1"/>
    <row r="149" spans="3:17" ht="12.75" customHeight="1"/>
    <row r="150" spans="3:17" ht="12.75" customHeight="1"/>
    <row r="151" spans="3:17" ht="12.75" customHeight="1"/>
    <row r="152" spans="3:17" ht="12.75" customHeight="1"/>
    <row r="153" spans="3:17" ht="12.75" customHeight="1"/>
    <row r="154" spans="3:17" ht="12.75" customHeight="1"/>
    <row r="155" spans="3:17" ht="12.75" customHeight="1"/>
    <row r="156" spans="3:17" ht="12.75" customHeight="1"/>
    <row r="157" spans="3:17" ht="12.75" customHeight="1"/>
    <row r="158" spans="3:17" ht="12.75" customHeight="1"/>
    <row r="159" spans="3:17" ht="12.75" customHeight="1"/>
    <row r="160" spans="3:17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autoFilter ref="B72:O117" xr:uid="{00000000-0009-0000-0000-000000000000}">
    <sortState xmlns:xlrd2="http://schemas.microsoft.com/office/spreadsheetml/2017/richdata2" ref="B72:O117">
      <sortCondition descending="1" ref="E72:E117"/>
    </sortState>
  </autoFilter>
  <mergeCells count="1">
    <mergeCell ref="C143:Q145"/>
  </mergeCells>
  <conditionalFormatting sqref="B4:B7 G4:G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D34">
    <cfRule type="colorScale" priority="2">
      <colorScale>
        <cfvo type="min"/>
        <cfvo type="max"/>
        <color rgb="FFFCFCFF"/>
        <color rgb="FF63BE7B"/>
      </colorScale>
    </cfRule>
  </conditionalFormatting>
  <conditionalFormatting sqref="D4:E7">
    <cfRule type="colorScale" priority="3">
      <colorScale>
        <cfvo type="min"/>
        <cfvo type="max"/>
        <color rgb="FFFCFCFF"/>
        <color rgb="FF63BE7B"/>
      </colorScale>
    </cfRule>
  </conditionalFormatting>
  <conditionalFormatting sqref="D4:E9">
    <cfRule type="colorScale" priority="4">
      <colorScale>
        <cfvo type="min"/>
        <cfvo type="max"/>
        <color rgb="FFFCFCFF"/>
        <color rgb="FF63BE7B"/>
      </colorScale>
    </cfRule>
  </conditionalFormatting>
  <conditionalFormatting sqref="D125:E136">
    <cfRule type="colorScale" priority="5">
      <colorScale>
        <cfvo type="min"/>
        <cfvo type="max"/>
        <color rgb="FFFCFCFF"/>
        <color rgb="FF63BE7B"/>
      </colorScale>
    </cfRule>
  </conditionalFormatting>
  <conditionalFormatting sqref="E14:E34">
    <cfRule type="colorScale" priority="6">
      <colorScale>
        <cfvo type="min"/>
        <cfvo type="max"/>
        <color rgb="FFFCFCFF"/>
        <color rgb="FF63BE7B"/>
      </colorScale>
    </cfRule>
  </conditionalFormatting>
  <conditionalFormatting sqref="F4:F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F20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:F25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7:F29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1:F32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4:F65">
    <cfRule type="colorScale" priority="9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25:F136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4:G25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6:G32">
    <cfRule type="colorScale" priority="16">
      <colorScale>
        <cfvo type="min"/>
        <cfvo type="max"/>
        <color rgb="FFFCFCFF"/>
        <color rgb="FF63BE7B"/>
      </colorScale>
    </cfRule>
  </conditionalFormatting>
  <conditionalFormatting sqref="G125:G136">
    <cfRule type="colorScale" priority="17">
      <colorScale>
        <cfvo type="min"/>
        <cfvo type="max"/>
        <color rgb="FFFCFCFF"/>
        <color rgb="FF63BE7B"/>
      </colorScale>
    </cfRule>
  </conditionalFormatting>
  <conditionalFormatting sqref="H4:H7">
    <cfRule type="colorScale" priority="1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4:H25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6:H32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25:H136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:I7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4:I25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6:I32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6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4:I59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1:I65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7">
    <cfRule type="colorScale" priority="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73:I117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20">
    <cfRule type="colorScale" priority="8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25:I136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3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4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4:J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6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7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4:J25 J26:K35 J36:O36 L14:L25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J25 L14:L25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J25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4:J65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4:J66 L44:L66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3:J117 L73:L117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3:J117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3:J119 L73:L119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5:J136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5:J139 L125:L139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4:L25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4:L65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7:O67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0:O120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7 M4:M7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9 M4:M9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K25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K32 L16:L25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K65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3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3:K117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5:K136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9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L7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4:L25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L35 M14:M25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max"/>
        <color rgb="FFFCFCFF"/>
        <color rgb="FFF8696B"/>
      </colorScale>
    </cfRule>
  </conditionalFormatting>
  <conditionalFormatting sqref="L44:L65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3:L117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5:L136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6:M35 N14:N2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4:M66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3:M117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25:M138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39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N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6:N35 O16:O25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4:N66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3:N119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5:N136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5:N138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39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:P9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4:O9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4:O6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O119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5:O138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9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9:P9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4:P9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:P25">
    <cfRule type="colorScale" priority="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44:P65">
    <cfRule type="colorScale" priority="6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125:P136">
    <cfRule type="colorScale" priority="6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:Q7">
    <cfRule type="colorScale" priority="6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C143" r:id="rId1" xr:uid="{F5774105-CE03-4F39-A13A-E58BC15C08C3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6DE5-8124-4414-84D4-F380806ED95F}">
  <sheetPr>
    <outlinePr summaryBelow="0" summaryRight="0"/>
  </sheetPr>
  <dimension ref="B2:P141"/>
  <sheetViews>
    <sheetView showGridLines="0" workbookViewId="0"/>
  </sheetViews>
  <sheetFormatPr defaultColWidth="14" defaultRowHeight="15" customHeight="1"/>
  <cols>
    <col min="1" max="1" width="7.109375" customWidth="1"/>
    <col min="2" max="2" width="49.33203125" customWidth="1"/>
    <col min="3" max="3" width="15.5546875" customWidth="1"/>
    <col min="6" max="6" width="49.33203125" customWidth="1"/>
    <col min="7" max="7" width="17.33203125" customWidth="1"/>
    <col min="10" max="10" width="49.33203125" customWidth="1"/>
    <col min="11" max="11" width="16.77734375" customWidth="1"/>
    <col min="13" max="13" width="49.33203125" customWidth="1"/>
  </cols>
  <sheetData>
    <row r="2" spans="2:16" ht="15" customHeight="1">
      <c r="B2" s="196" t="s">
        <v>427</v>
      </c>
      <c r="C2" s="195"/>
      <c r="D2" s="195"/>
      <c r="E2" s="195"/>
      <c r="F2" s="195"/>
      <c r="G2" s="195"/>
      <c r="H2" s="195"/>
      <c r="J2" s="196" t="s">
        <v>427</v>
      </c>
      <c r="K2" s="195"/>
      <c r="L2" s="195"/>
      <c r="M2" s="195"/>
      <c r="N2" s="195"/>
      <c r="O2" s="195"/>
      <c r="P2" s="195"/>
    </row>
    <row r="4" spans="2:16" ht="15" customHeight="1">
      <c r="B4" s="197" t="s">
        <v>428</v>
      </c>
      <c r="C4" s="197" t="s">
        <v>429</v>
      </c>
      <c r="D4" s="197" t="s">
        <v>430</v>
      </c>
      <c r="F4" s="197" t="s">
        <v>428</v>
      </c>
      <c r="G4" s="197" t="s">
        <v>431</v>
      </c>
      <c r="H4" s="197" t="s">
        <v>430</v>
      </c>
      <c r="J4" s="197" t="s">
        <v>428</v>
      </c>
      <c r="K4" s="197" t="s">
        <v>432</v>
      </c>
      <c r="M4" s="197" t="s">
        <v>428</v>
      </c>
      <c r="N4" s="197" t="s">
        <v>15</v>
      </c>
      <c r="O4" s="197" t="s">
        <v>433</v>
      </c>
    </row>
    <row r="5" spans="2:16" ht="15" customHeight="1">
      <c r="B5" s="11" t="s">
        <v>321</v>
      </c>
      <c r="C5" s="7">
        <v>7043940.2100000009</v>
      </c>
      <c r="D5" s="80">
        <f t="shared" ref="D5:D9" si="0">C5/$C$11</f>
        <v>0.5769933876725537</v>
      </c>
      <c r="F5" s="11" t="s">
        <v>321</v>
      </c>
      <c r="G5" s="7">
        <v>12706660.76</v>
      </c>
      <c r="H5" s="80">
        <f t="shared" ref="H5:H9" si="1">G5/$G$11</f>
        <v>0.58643452163512599</v>
      </c>
      <c r="J5" s="19" t="s">
        <v>434</v>
      </c>
      <c r="K5" s="97" t="e">
        <v>#NUM!</v>
      </c>
      <c r="M5" s="19" t="s">
        <v>322</v>
      </c>
      <c r="N5" s="97">
        <v>96223.31</v>
      </c>
      <c r="O5" s="25">
        <f t="shared" ref="O5:O9" si="2">N5/$N$11</f>
        <v>0.52860641848509649</v>
      </c>
    </row>
    <row r="6" spans="2:16" ht="15" customHeight="1">
      <c r="B6" s="11" t="s">
        <v>322</v>
      </c>
      <c r="C6" s="7">
        <v>4562780.2499999991</v>
      </c>
      <c r="D6" s="80">
        <f t="shared" si="0"/>
        <v>0.37375303525651599</v>
      </c>
      <c r="F6" s="11" t="s">
        <v>322</v>
      </c>
      <c r="G6" s="7">
        <v>7371715.0500000007</v>
      </c>
      <c r="H6" s="80">
        <f t="shared" si="1"/>
        <v>0.34021748676772023</v>
      </c>
      <c r="J6" s="19" t="s">
        <v>321</v>
      </c>
      <c r="K6" s="97">
        <v>9.1449999999999996</v>
      </c>
      <c r="M6" s="19" t="s">
        <v>321</v>
      </c>
      <c r="N6" s="97">
        <v>66539.97</v>
      </c>
      <c r="O6" s="25">
        <f t="shared" si="2"/>
        <v>0.36553985960164709</v>
      </c>
    </row>
    <row r="7" spans="2:16" ht="15" customHeight="1">
      <c r="B7" s="11" t="s">
        <v>323</v>
      </c>
      <c r="C7" s="7">
        <v>465483.94</v>
      </c>
      <c r="D7" s="80">
        <f t="shared" si="0"/>
        <v>3.8129391709837882E-2</v>
      </c>
      <c r="F7" s="11" t="s">
        <v>323</v>
      </c>
      <c r="G7" s="7">
        <v>1368521.4399999997</v>
      </c>
      <c r="H7" s="80">
        <f t="shared" si="1"/>
        <v>6.3159647618845668E-2</v>
      </c>
      <c r="J7" s="19" t="s">
        <v>324</v>
      </c>
      <c r="K7" s="97">
        <v>6.1</v>
      </c>
      <c r="M7" s="19" t="s">
        <v>323</v>
      </c>
      <c r="N7" s="97">
        <v>18384.829999999998</v>
      </c>
      <c r="O7" s="25">
        <f t="shared" si="2"/>
        <v>0.10099776385532108</v>
      </c>
    </row>
    <row r="8" spans="2:16" ht="15" customHeight="1">
      <c r="B8" s="11" t="s">
        <v>324</v>
      </c>
      <c r="C8" s="7">
        <v>135802.35</v>
      </c>
      <c r="D8" s="80">
        <f t="shared" si="0"/>
        <v>1.1124037916896774E-2</v>
      </c>
      <c r="F8" s="11" t="s">
        <v>324</v>
      </c>
      <c r="G8" s="7">
        <v>203076.21999999994</v>
      </c>
      <c r="H8" s="80">
        <f t="shared" si="1"/>
        <v>9.3723211928394608E-3</v>
      </c>
      <c r="J8" s="19" t="s">
        <v>322</v>
      </c>
      <c r="K8" s="97">
        <v>4.32</v>
      </c>
      <c r="M8" s="19" t="s">
        <v>324</v>
      </c>
      <c r="N8" s="97">
        <v>973.51</v>
      </c>
      <c r="O8" s="25">
        <f t="shared" si="2"/>
        <v>5.3480142645210005E-3</v>
      </c>
    </row>
    <row r="9" spans="2:16" ht="15" customHeight="1">
      <c r="B9" s="11" t="s">
        <v>434</v>
      </c>
      <c r="C9" s="7">
        <v>1.8</v>
      </c>
      <c r="D9" s="80">
        <f t="shared" si="0"/>
        <v>1.4744419555636697E-7</v>
      </c>
      <c r="F9" s="11" t="s">
        <v>434</v>
      </c>
      <c r="G9" s="7">
        <v>17681.3</v>
      </c>
      <c r="H9" s="80">
        <f t="shared" si="1"/>
        <v>8.1602278546918201E-4</v>
      </c>
      <c r="J9" s="19" t="s">
        <v>323</v>
      </c>
      <c r="K9" s="97">
        <v>3.47</v>
      </c>
      <c r="M9" s="19" t="s">
        <v>434</v>
      </c>
      <c r="N9" s="97">
        <v>-89.57</v>
      </c>
      <c r="O9" s="25">
        <f t="shared" si="2"/>
        <v>-4.920562065855985E-4</v>
      </c>
    </row>
    <row r="11" spans="2:16" ht="15" customHeight="1">
      <c r="B11" s="198" t="s">
        <v>435</v>
      </c>
      <c r="C11" s="199">
        <v>12208008.550000001</v>
      </c>
      <c r="D11" s="200">
        <f>C11/$C$11</f>
        <v>1</v>
      </c>
      <c r="F11" s="200" t="s">
        <v>435</v>
      </c>
      <c r="G11" s="201">
        <v>21667654.769999988</v>
      </c>
      <c r="H11" s="25">
        <f>G11/$G$11</f>
        <v>1</v>
      </c>
      <c r="J11" s="198" t="s">
        <v>435</v>
      </c>
      <c r="K11" s="198">
        <v>5.34</v>
      </c>
      <c r="M11" s="198" t="s">
        <v>435</v>
      </c>
      <c r="N11" s="199">
        <v>182032.05</v>
      </c>
      <c r="O11" s="25">
        <f>N11/$N$11</f>
        <v>1</v>
      </c>
    </row>
    <row r="13" spans="2:16" ht="15" customHeight="1">
      <c r="B13" s="197" t="s">
        <v>436</v>
      </c>
      <c r="C13" s="197" t="s">
        <v>437</v>
      </c>
      <c r="D13" s="197" t="s">
        <v>430</v>
      </c>
      <c r="F13" s="197" t="s">
        <v>436</v>
      </c>
      <c r="G13" s="197" t="s">
        <v>438</v>
      </c>
      <c r="H13" s="197" t="s">
        <v>430</v>
      </c>
      <c r="J13" s="197" t="s">
        <v>436</v>
      </c>
      <c r="K13" s="197" t="s">
        <v>432</v>
      </c>
      <c r="M13" s="197" t="s">
        <v>436</v>
      </c>
      <c r="N13" s="197" t="s">
        <v>15</v>
      </c>
      <c r="O13" s="197" t="s">
        <v>15</v>
      </c>
    </row>
    <row r="14" spans="2:16" ht="15" customHeight="1">
      <c r="B14" s="202" t="s">
        <v>328</v>
      </c>
      <c r="C14" s="203">
        <v>3199269.2969999998</v>
      </c>
      <c r="D14" s="80">
        <f t="shared" ref="D14:D99" si="3">C14/$C$108</f>
        <v>0.22272925687140332</v>
      </c>
      <c r="F14" s="11" t="s">
        <v>328</v>
      </c>
      <c r="G14" s="7">
        <v>4987597.41</v>
      </c>
      <c r="H14" s="80">
        <f t="shared" ref="H14:H106" si="4">G14/$G$108</f>
        <v>0.23018630594509895</v>
      </c>
      <c r="J14" s="11" t="s">
        <v>384</v>
      </c>
      <c r="K14" s="204">
        <v>0.05</v>
      </c>
      <c r="M14" s="11" t="s">
        <v>349</v>
      </c>
      <c r="N14" s="7">
        <v>36961.360000000001</v>
      </c>
      <c r="O14" s="80">
        <f t="shared" ref="O14:O106" si="5">N14/$N$108</f>
        <v>0.20304863896220474</v>
      </c>
    </row>
    <row r="15" spans="2:16" ht="15" customHeight="1">
      <c r="B15" s="202" t="s">
        <v>349</v>
      </c>
      <c r="C15" s="203">
        <v>1600585.9003000001</v>
      </c>
      <c r="D15" s="80">
        <f t="shared" si="3"/>
        <v>0.11143085343486328</v>
      </c>
      <c r="F15" s="11" t="s">
        <v>349</v>
      </c>
      <c r="G15" s="7">
        <v>2068535.05</v>
      </c>
      <c r="H15" s="80">
        <f t="shared" si="4"/>
        <v>9.5466494734076895E-2</v>
      </c>
      <c r="J15" s="11" t="s">
        <v>387</v>
      </c>
      <c r="K15" s="204">
        <v>0.06</v>
      </c>
      <c r="M15" s="11" t="s">
        <v>328</v>
      </c>
      <c r="N15" s="7">
        <v>31675.98</v>
      </c>
      <c r="O15" s="80">
        <f t="shared" si="5"/>
        <v>0.17401320262008807</v>
      </c>
    </row>
    <row r="16" spans="2:16" ht="15" customHeight="1">
      <c r="B16" s="202" t="s">
        <v>350</v>
      </c>
      <c r="C16" s="203">
        <v>1019638.3053</v>
      </c>
      <c r="D16" s="80">
        <f t="shared" si="3"/>
        <v>7.0985984902878926E-2</v>
      </c>
      <c r="F16" s="11" t="s">
        <v>350</v>
      </c>
      <c r="G16" s="7">
        <v>1411297.74</v>
      </c>
      <c r="H16" s="80">
        <f t="shared" si="4"/>
        <v>6.5133848355107452E-2</v>
      </c>
      <c r="J16" s="11" t="s">
        <v>399</v>
      </c>
      <c r="K16" s="204">
        <v>7.0000000000000007E-2</v>
      </c>
      <c r="M16" s="11" t="s">
        <v>350</v>
      </c>
      <c r="N16" s="7">
        <v>23339.49</v>
      </c>
      <c r="O16" s="80">
        <f t="shared" si="5"/>
        <v>0.12821637728081403</v>
      </c>
    </row>
    <row r="17" spans="2:15" ht="15" customHeight="1">
      <c r="B17" s="202" t="s">
        <v>329</v>
      </c>
      <c r="C17" s="203">
        <v>940998.26980000001</v>
      </c>
      <c r="D17" s="80">
        <f t="shared" si="3"/>
        <v>6.5511160797362009E-2</v>
      </c>
      <c r="F17" s="11" t="s">
        <v>330</v>
      </c>
      <c r="G17" s="7">
        <v>1314805.02</v>
      </c>
      <c r="H17" s="80">
        <f t="shared" si="4"/>
        <v>6.0680541293302172E-2</v>
      </c>
      <c r="J17" s="11" t="s">
        <v>394</v>
      </c>
      <c r="K17" s="204">
        <v>0.1</v>
      </c>
      <c r="M17" s="11" t="s">
        <v>351</v>
      </c>
      <c r="N17" s="7">
        <v>13025.48</v>
      </c>
      <c r="O17" s="80">
        <f t="shared" si="5"/>
        <v>7.1555970500799176E-2</v>
      </c>
    </row>
    <row r="18" spans="2:15" ht="15" customHeight="1">
      <c r="B18" s="202" t="s">
        <v>351</v>
      </c>
      <c r="C18" s="203">
        <v>845302.84100000001</v>
      </c>
      <c r="D18" s="80">
        <f t="shared" si="3"/>
        <v>5.8848960849829955E-2</v>
      </c>
      <c r="F18" s="11" t="s">
        <v>329</v>
      </c>
      <c r="G18" s="7">
        <v>1277999.83</v>
      </c>
      <c r="H18" s="80">
        <f t="shared" si="4"/>
        <v>5.8981917681716914E-2</v>
      </c>
      <c r="J18" s="11" t="s">
        <v>414</v>
      </c>
      <c r="K18" s="204">
        <v>0.78</v>
      </c>
      <c r="M18" s="11" t="s">
        <v>352</v>
      </c>
      <c r="N18" s="7">
        <v>8572.69</v>
      </c>
      <c r="O18" s="80">
        <f t="shared" si="5"/>
        <v>4.7094399035774198E-2</v>
      </c>
    </row>
    <row r="19" spans="2:15" ht="15" customHeight="1">
      <c r="B19" s="202" t="s">
        <v>330</v>
      </c>
      <c r="C19" s="203">
        <v>830833.98129999998</v>
      </c>
      <c r="D19" s="80">
        <f t="shared" si="3"/>
        <v>5.7841656346961284E-2</v>
      </c>
      <c r="F19" s="11" t="s">
        <v>331</v>
      </c>
      <c r="G19" s="7">
        <v>1226979.67</v>
      </c>
      <c r="H19" s="80">
        <f t="shared" si="4"/>
        <v>5.6627248450479194E-2</v>
      </c>
      <c r="J19" s="11" t="s">
        <v>379</v>
      </c>
      <c r="K19" s="204">
        <v>0.92</v>
      </c>
      <c r="M19" s="11" t="s">
        <v>329</v>
      </c>
      <c r="N19" s="7">
        <v>7272.28</v>
      </c>
      <c r="O19" s="80">
        <f t="shared" si="5"/>
        <v>3.9950547170127457E-2</v>
      </c>
    </row>
    <row r="20" spans="2:15" ht="15" customHeight="1">
      <c r="B20" s="202" t="s">
        <v>331</v>
      </c>
      <c r="C20" s="203">
        <v>830672.55240000004</v>
      </c>
      <c r="D20" s="80">
        <f t="shared" si="3"/>
        <v>5.7830417862295966E-2</v>
      </c>
      <c r="F20" s="11" t="s">
        <v>332</v>
      </c>
      <c r="G20" s="7">
        <v>1187591.06</v>
      </c>
      <c r="H20" s="80">
        <f t="shared" si="4"/>
        <v>5.4809395507089333E-2</v>
      </c>
      <c r="J20" s="11" t="s">
        <v>406</v>
      </c>
      <c r="K20" s="204">
        <v>1.07</v>
      </c>
      <c r="M20" s="11" t="s">
        <v>331</v>
      </c>
      <c r="N20" s="7">
        <v>5678.41</v>
      </c>
      <c r="O20" s="80">
        <f t="shared" si="5"/>
        <v>3.1194561617033923E-2</v>
      </c>
    </row>
    <row r="21" spans="2:15" ht="15" customHeight="1">
      <c r="B21" s="202" t="s">
        <v>332</v>
      </c>
      <c r="C21" s="203">
        <v>761845.45770000003</v>
      </c>
      <c r="D21" s="80">
        <f t="shared" si="3"/>
        <v>5.3038758820175412E-2</v>
      </c>
      <c r="F21" s="11" t="s">
        <v>351</v>
      </c>
      <c r="G21" s="7">
        <v>1175178.1100000001</v>
      </c>
      <c r="H21" s="80">
        <f t="shared" si="4"/>
        <v>5.423651624850033E-2</v>
      </c>
      <c r="J21" s="11" t="s">
        <v>377</v>
      </c>
      <c r="K21" s="204">
        <v>1.07</v>
      </c>
      <c r="M21" s="11" t="s">
        <v>332</v>
      </c>
      <c r="N21" s="7">
        <v>5232.1000000000004</v>
      </c>
      <c r="O21" s="80">
        <f t="shared" si="5"/>
        <v>2.8742740632762203E-2</v>
      </c>
    </row>
    <row r="22" spans="2:15" ht="15" customHeight="1">
      <c r="B22" s="202" t="s">
        <v>333</v>
      </c>
      <c r="C22" s="203">
        <v>485899.63520000002</v>
      </c>
      <c r="D22" s="80">
        <f t="shared" si="3"/>
        <v>3.3827744592699716E-2</v>
      </c>
      <c r="F22" s="11" t="s">
        <v>333</v>
      </c>
      <c r="G22" s="7">
        <v>734614.01</v>
      </c>
      <c r="H22" s="80">
        <f t="shared" si="4"/>
        <v>3.3903715828863576E-2</v>
      </c>
      <c r="J22" s="11" t="s">
        <v>349</v>
      </c>
      <c r="K22" s="204">
        <v>1.17</v>
      </c>
      <c r="M22" s="11" t="s">
        <v>353</v>
      </c>
      <c r="N22" s="7">
        <v>4611.12</v>
      </c>
      <c r="O22" s="80">
        <f t="shared" si="5"/>
        <v>2.5331363350574804E-2</v>
      </c>
    </row>
    <row r="23" spans="2:15" ht="15" customHeight="1">
      <c r="B23" s="202" t="s">
        <v>334</v>
      </c>
      <c r="C23" s="203">
        <v>449296.73369999998</v>
      </c>
      <c r="D23" s="80">
        <f t="shared" si="3"/>
        <v>3.1279494885156522E-2</v>
      </c>
      <c r="F23" s="11" t="s">
        <v>334</v>
      </c>
      <c r="G23" s="7">
        <v>671668.06</v>
      </c>
      <c r="H23" s="80">
        <f t="shared" si="4"/>
        <v>3.0998650621384273E-2</v>
      </c>
      <c r="J23" s="11" t="s">
        <v>385</v>
      </c>
      <c r="K23" s="204">
        <v>1.32</v>
      </c>
      <c r="M23" s="11" t="s">
        <v>412</v>
      </c>
      <c r="N23" s="7">
        <v>4468.9799999999996</v>
      </c>
      <c r="O23" s="80">
        <f t="shared" si="5"/>
        <v>2.4550511846677548E-2</v>
      </c>
    </row>
    <row r="24" spans="2:15" ht="15" customHeight="1">
      <c r="B24" s="202" t="s">
        <v>352</v>
      </c>
      <c r="C24" s="203">
        <v>319861.20740000001</v>
      </c>
      <c r="D24" s="80">
        <f t="shared" si="3"/>
        <v>2.2268350180147969E-2</v>
      </c>
      <c r="F24" s="11" t="s">
        <v>352</v>
      </c>
      <c r="G24" s="7">
        <v>429428.4</v>
      </c>
      <c r="H24" s="80">
        <f t="shared" si="4"/>
        <v>1.9818868472769202E-2</v>
      </c>
      <c r="J24" s="11" t="s">
        <v>364</v>
      </c>
      <c r="K24" s="204">
        <v>1.69</v>
      </c>
      <c r="M24" s="11" t="s">
        <v>334</v>
      </c>
      <c r="N24" s="7">
        <v>3944.82</v>
      </c>
      <c r="O24" s="80">
        <f t="shared" si="5"/>
        <v>2.1671018922217272E-2</v>
      </c>
    </row>
    <row r="25" spans="2:15" ht="15" customHeight="1">
      <c r="B25" s="202" t="s">
        <v>353</v>
      </c>
      <c r="C25" s="203">
        <v>289923.68280000001</v>
      </c>
      <c r="D25" s="80">
        <f t="shared" si="3"/>
        <v>2.0184135946297758E-2</v>
      </c>
      <c r="F25" s="11" t="s">
        <v>353</v>
      </c>
      <c r="G25" s="7">
        <v>401974.58</v>
      </c>
      <c r="H25" s="80">
        <f t="shared" si="4"/>
        <v>1.8551826871293659E-2</v>
      </c>
      <c r="J25" s="11" t="s">
        <v>439</v>
      </c>
      <c r="K25" s="204">
        <v>1.81</v>
      </c>
      <c r="M25" s="11" t="s">
        <v>377</v>
      </c>
      <c r="N25" s="7">
        <v>3726.85</v>
      </c>
      <c r="O25" s="80">
        <f t="shared" si="5"/>
        <v>2.04735924250702E-2</v>
      </c>
    </row>
    <row r="26" spans="2:15" ht="15" customHeight="1">
      <c r="B26" s="202" t="s">
        <v>354</v>
      </c>
      <c r="C26" s="203">
        <v>203269.4436</v>
      </c>
      <c r="D26" s="80">
        <f t="shared" si="3"/>
        <v>1.4151372677550386E-2</v>
      </c>
      <c r="F26" s="11" t="s">
        <v>335</v>
      </c>
      <c r="G26" s="7">
        <v>386565.59</v>
      </c>
      <c r="H26" s="80">
        <f t="shared" si="4"/>
        <v>1.7840675149357672E-2</v>
      </c>
      <c r="J26" s="11" t="s">
        <v>415</v>
      </c>
      <c r="K26" s="204">
        <v>1.98</v>
      </c>
      <c r="M26" s="11" t="s">
        <v>330</v>
      </c>
      <c r="N26" s="7">
        <v>3456.96</v>
      </c>
      <c r="O26" s="80">
        <f t="shared" si="5"/>
        <v>1.8990941430368995E-2</v>
      </c>
    </row>
    <row r="27" spans="2:15" ht="15" customHeight="1">
      <c r="B27" s="202" t="s">
        <v>335</v>
      </c>
      <c r="C27" s="203">
        <v>202984.30650000001</v>
      </c>
      <c r="D27" s="80">
        <f t="shared" si="3"/>
        <v>1.4131521777706157E-2</v>
      </c>
      <c r="F27" s="11" t="s">
        <v>354</v>
      </c>
      <c r="G27" s="7">
        <v>318220.23</v>
      </c>
      <c r="H27" s="80">
        <f t="shared" si="4"/>
        <v>1.468641776776842E-2</v>
      </c>
      <c r="J27" s="11" t="s">
        <v>413</v>
      </c>
      <c r="K27" s="204">
        <v>2.1</v>
      </c>
      <c r="M27" s="11" t="s">
        <v>333</v>
      </c>
      <c r="N27" s="7">
        <v>3404.7</v>
      </c>
      <c r="O27" s="80">
        <f t="shared" si="5"/>
        <v>1.870384912986477E-2</v>
      </c>
    </row>
    <row r="28" spans="2:15" ht="15" customHeight="1">
      <c r="B28" s="202" t="s">
        <v>336</v>
      </c>
      <c r="C28" s="203">
        <v>178052.57372799999</v>
      </c>
      <c r="D28" s="80">
        <f t="shared" si="3"/>
        <v>1.2395804713177977E-2</v>
      </c>
      <c r="F28" s="11" t="s">
        <v>344</v>
      </c>
      <c r="G28" s="7">
        <v>301419.36</v>
      </c>
      <c r="H28" s="80">
        <f t="shared" si="4"/>
        <v>1.3911028359992656E-2</v>
      </c>
      <c r="J28" s="11" t="s">
        <v>388</v>
      </c>
      <c r="K28" s="204">
        <v>2.17</v>
      </c>
      <c r="M28" s="11" t="s">
        <v>414</v>
      </c>
      <c r="N28" s="7">
        <v>3191.17</v>
      </c>
      <c r="O28" s="80">
        <f t="shared" si="5"/>
        <v>1.7530813941830575E-2</v>
      </c>
    </row>
    <row r="29" spans="2:15" ht="15" customHeight="1">
      <c r="B29" s="202" t="s">
        <v>355</v>
      </c>
      <c r="C29" s="203">
        <v>174446.88459999999</v>
      </c>
      <c r="D29" s="80">
        <f t="shared" si="3"/>
        <v>1.2144780999500041E-2</v>
      </c>
      <c r="F29" s="11" t="s">
        <v>336</v>
      </c>
      <c r="G29" s="7">
        <v>299377.17</v>
      </c>
      <c r="H29" s="80">
        <f t="shared" si="4"/>
        <v>1.3816777735193726E-2</v>
      </c>
      <c r="J29" s="11" t="s">
        <v>353</v>
      </c>
      <c r="K29" s="204">
        <v>2.27</v>
      </c>
      <c r="M29" s="11" t="s">
        <v>344</v>
      </c>
      <c r="N29" s="7">
        <v>2439.27</v>
      </c>
      <c r="O29" s="80">
        <f t="shared" si="5"/>
        <v>1.3400222653098728E-2</v>
      </c>
    </row>
    <row r="30" spans="2:15" ht="15" customHeight="1">
      <c r="B30" s="202" t="s">
        <v>337</v>
      </c>
      <c r="C30" s="203">
        <v>171220.67120000001</v>
      </c>
      <c r="D30" s="80">
        <f t="shared" si="3"/>
        <v>1.1920175926784101E-2</v>
      </c>
      <c r="F30" s="11" t="s">
        <v>338</v>
      </c>
      <c r="G30" s="7">
        <v>267784.02</v>
      </c>
      <c r="H30" s="80">
        <f t="shared" si="4"/>
        <v>1.2358698845929607E-2</v>
      </c>
      <c r="J30" s="11" t="s">
        <v>352</v>
      </c>
      <c r="K30" s="204">
        <v>2.34</v>
      </c>
      <c r="M30" s="11" t="s">
        <v>355</v>
      </c>
      <c r="N30" s="7">
        <v>1889.82</v>
      </c>
      <c r="O30" s="80">
        <f t="shared" si="5"/>
        <v>1.0381798150380662E-2</v>
      </c>
    </row>
    <row r="31" spans="2:15" ht="15" customHeight="1">
      <c r="B31" s="202" t="s">
        <v>344</v>
      </c>
      <c r="C31" s="203">
        <v>162567.72928699999</v>
      </c>
      <c r="D31" s="80">
        <f t="shared" si="3"/>
        <v>1.131776858213164E-2</v>
      </c>
      <c r="F31" s="11" t="s">
        <v>414</v>
      </c>
      <c r="G31" s="7">
        <v>247310.07999999999</v>
      </c>
      <c r="H31" s="80">
        <f t="shared" si="4"/>
        <v>1.1413790861317111E-2</v>
      </c>
      <c r="J31" s="11" t="s">
        <v>416</v>
      </c>
      <c r="K31" s="204">
        <v>2.5</v>
      </c>
      <c r="M31" s="11" t="s">
        <v>336</v>
      </c>
      <c r="N31" s="7">
        <v>1709.54</v>
      </c>
      <c r="O31" s="80">
        <f t="shared" si="5"/>
        <v>9.3914231037885917E-3</v>
      </c>
    </row>
    <row r="32" spans="2:15" ht="15" customHeight="1">
      <c r="B32" s="202" t="s">
        <v>338</v>
      </c>
      <c r="C32" s="203">
        <v>155870.17869999999</v>
      </c>
      <c r="D32" s="80">
        <f t="shared" si="3"/>
        <v>1.0851493215284601E-2</v>
      </c>
      <c r="F32" s="11" t="s">
        <v>377</v>
      </c>
      <c r="G32" s="7">
        <v>233264.53</v>
      </c>
      <c r="H32" s="80">
        <f t="shared" si="4"/>
        <v>1.0765564269695079E-2</v>
      </c>
      <c r="J32" s="11" t="s">
        <v>351</v>
      </c>
      <c r="K32" s="204">
        <v>2.57</v>
      </c>
      <c r="M32" s="11" t="s">
        <v>381</v>
      </c>
      <c r="N32" s="7">
        <v>1480.31</v>
      </c>
      <c r="O32" s="80">
        <f t="shared" si="5"/>
        <v>8.1321393677651829E-3</v>
      </c>
    </row>
    <row r="33" spans="2:15" ht="15" customHeight="1">
      <c r="B33" s="202" t="s">
        <v>356</v>
      </c>
      <c r="C33" s="203">
        <v>151794.53140899999</v>
      </c>
      <c r="D33" s="80">
        <f t="shared" si="3"/>
        <v>1.0567751583017008E-2</v>
      </c>
      <c r="F33" s="11" t="s">
        <v>337</v>
      </c>
      <c r="G33" s="7">
        <v>230611.37</v>
      </c>
      <c r="H33" s="80">
        <f t="shared" si="4"/>
        <v>1.0643116315444236E-2</v>
      </c>
      <c r="J33" s="11" t="s">
        <v>355</v>
      </c>
      <c r="K33" s="204">
        <v>2.8</v>
      </c>
      <c r="M33" s="11" t="s">
        <v>376</v>
      </c>
      <c r="N33" s="7">
        <v>1473.74</v>
      </c>
      <c r="O33" s="80">
        <f t="shared" si="5"/>
        <v>8.0960468225238363E-3</v>
      </c>
    </row>
    <row r="34" spans="2:15" ht="15" customHeight="1">
      <c r="B34" s="202" t="s">
        <v>357</v>
      </c>
      <c r="C34" s="203">
        <v>104756.7691</v>
      </c>
      <c r="D34" s="80">
        <f t="shared" si="3"/>
        <v>7.2930394936654153E-3</v>
      </c>
      <c r="F34" s="11" t="s">
        <v>355</v>
      </c>
      <c r="G34" s="7">
        <v>220946.31</v>
      </c>
      <c r="H34" s="80">
        <f t="shared" si="4"/>
        <v>1.0197056965570257E-2</v>
      </c>
      <c r="J34" s="11" t="s">
        <v>392</v>
      </c>
      <c r="K34" s="204">
        <v>2.85</v>
      </c>
      <c r="M34" s="11" t="s">
        <v>337</v>
      </c>
      <c r="N34" s="7">
        <v>1151.54</v>
      </c>
      <c r="O34" s="80">
        <f t="shared" si="5"/>
        <v>6.3260288504139797E-3</v>
      </c>
    </row>
    <row r="35" spans="2:15" ht="15" customHeight="1">
      <c r="B35" s="202" t="s">
        <v>374</v>
      </c>
      <c r="C35" s="203">
        <v>103574.254</v>
      </c>
      <c r="D35" s="80">
        <f t="shared" si="3"/>
        <v>7.2107142234203656E-3</v>
      </c>
      <c r="F35" s="11" t="s">
        <v>440</v>
      </c>
      <c r="G35" s="7">
        <v>190181.61</v>
      </c>
      <c r="H35" s="80">
        <f t="shared" si="4"/>
        <v>8.7772124864808378E-3</v>
      </c>
      <c r="J35" s="11" t="s">
        <v>422</v>
      </c>
      <c r="K35" s="204">
        <v>2.89</v>
      </c>
      <c r="M35" s="11" t="s">
        <v>415</v>
      </c>
      <c r="N35" s="7">
        <v>1129.83</v>
      </c>
      <c r="O35" s="80">
        <f t="shared" si="5"/>
        <v>6.2067641385129702E-3</v>
      </c>
    </row>
    <row r="36" spans="2:15" ht="15" customHeight="1">
      <c r="B36" s="202" t="s">
        <v>375</v>
      </c>
      <c r="C36" s="203">
        <v>85879.628282000005</v>
      </c>
      <c r="D36" s="80">
        <f t="shared" si="3"/>
        <v>5.9788357940291931E-3</v>
      </c>
      <c r="F36" s="11" t="s">
        <v>412</v>
      </c>
      <c r="G36" s="7">
        <v>175938.12</v>
      </c>
      <c r="H36" s="80">
        <f t="shared" si="4"/>
        <v>8.1198506191632516E-3</v>
      </c>
      <c r="J36" s="11" t="s">
        <v>403</v>
      </c>
      <c r="K36" s="204">
        <v>3.47</v>
      </c>
      <c r="M36" s="11" t="s">
        <v>354</v>
      </c>
      <c r="N36" s="7">
        <v>1066.21</v>
      </c>
      <c r="O36" s="80">
        <f t="shared" si="5"/>
        <v>5.8572652453235579E-3</v>
      </c>
    </row>
    <row r="37" spans="2:15" ht="15" customHeight="1">
      <c r="B37" s="202" t="s">
        <v>358</v>
      </c>
      <c r="C37" s="203">
        <v>82285.451300000001</v>
      </c>
      <c r="D37" s="80">
        <f t="shared" si="3"/>
        <v>5.7286135420243894E-3</v>
      </c>
      <c r="F37" s="11" t="s">
        <v>376</v>
      </c>
      <c r="G37" s="7">
        <v>147954.85999999999</v>
      </c>
      <c r="H37" s="80">
        <f t="shared" si="4"/>
        <v>6.8283744397133047E-3</v>
      </c>
      <c r="J37" s="11" t="s">
        <v>440</v>
      </c>
      <c r="K37" s="204">
        <v>3.7</v>
      </c>
      <c r="M37" s="11" t="s">
        <v>335</v>
      </c>
      <c r="N37" s="7">
        <v>1044.83</v>
      </c>
      <c r="O37" s="80">
        <f t="shared" si="5"/>
        <v>5.7398134009917483E-3</v>
      </c>
    </row>
    <row r="38" spans="2:15" ht="15" customHeight="1">
      <c r="B38" s="202" t="s">
        <v>339</v>
      </c>
      <c r="C38" s="203">
        <v>76819.428899999999</v>
      </c>
      <c r="D38" s="80">
        <f t="shared" si="3"/>
        <v>5.3480756772263062E-3</v>
      </c>
      <c r="F38" s="11" t="s">
        <v>357</v>
      </c>
      <c r="G38" s="7">
        <v>138866.54999999999</v>
      </c>
      <c r="H38" s="80">
        <f t="shared" si="4"/>
        <v>6.4089331067000406E-3</v>
      </c>
      <c r="J38" s="11" t="s">
        <v>350</v>
      </c>
      <c r="K38" s="204">
        <v>3.76</v>
      </c>
      <c r="M38" s="11" t="s">
        <v>339</v>
      </c>
      <c r="N38" s="7">
        <v>1039.05</v>
      </c>
      <c r="O38" s="80">
        <f t="shared" si="5"/>
        <v>5.7080607508403058E-3</v>
      </c>
    </row>
    <row r="39" spans="2:15" ht="15" customHeight="1">
      <c r="B39" s="202" t="s">
        <v>359</v>
      </c>
      <c r="C39" s="203">
        <v>70209.351699999999</v>
      </c>
      <c r="D39" s="80">
        <f t="shared" si="3"/>
        <v>4.8878901017265627E-3</v>
      </c>
      <c r="F39" s="11" t="s">
        <v>358</v>
      </c>
      <c r="G39" s="7">
        <v>130602.41</v>
      </c>
      <c r="H39" s="80">
        <f t="shared" si="4"/>
        <v>6.0275286544082254E-3</v>
      </c>
      <c r="J39" s="11" t="s">
        <v>362</v>
      </c>
      <c r="K39" s="204">
        <v>3.9</v>
      </c>
      <c r="M39" s="11" t="s">
        <v>338</v>
      </c>
      <c r="N39" s="7">
        <v>929.76</v>
      </c>
      <c r="O39" s="80">
        <f t="shared" si="5"/>
        <v>5.1076719731497832E-3</v>
      </c>
    </row>
    <row r="40" spans="2:15" ht="15" customHeight="1">
      <c r="B40" s="202" t="s">
        <v>360</v>
      </c>
      <c r="C40" s="203">
        <v>69804.444399999993</v>
      </c>
      <c r="D40" s="80">
        <f t="shared" si="3"/>
        <v>4.8597009454978655E-3</v>
      </c>
      <c r="F40" s="11" t="s">
        <v>339</v>
      </c>
      <c r="G40" s="7">
        <v>121067.55</v>
      </c>
      <c r="H40" s="80">
        <f t="shared" si="4"/>
        <v>5.587478261266393E-3</v>
      </c>
      <c r="J40" s="11" t="s">
        <v>337</v>
      </c>
      <c r="K40" s="204">
        <v>3.94</v>
      </c>
      <c r="M40" s="11" t="s">
        <v>395</v>
      </c>
      <c r="N40" s="7">
        <v>829.53</v>
      </c>
      <c r="O40" s="80">
        <f t="shared" si="5"/>
        <v>4.557054650540935E-3</v>
      </c>
    </row>
    <row r="41" spans="2:15" ht="15" customHeight="1">
      <c r="B41" s="202" t="s">
        <v>361</v>
      </c>
      <c r="C41" s="203">
        <v>63134.140879999999</v>
      </c>
      <c r="D41" s="80">
        <f t="shared" si="3"/>
        <v>4.3953224864824144E-3</v>
      </c>
      <c r="F41" s="11" t="s">
        <v>359</v>
      </c>
      <c r="G41" s="7">
        <v>106208.58</v>
      </c>
      <c r="H41" s="80">
        <f t="shared" si="4"/>
        <v>4.9017109201431154E-3</v>
      </c>
      <c r="J41" s="11" t="s">
        <v>328</v>
      </c>
      <c r="K41" s="204">
        <v>3.97</v>
      </c>
      <c r="M41" s="11" t="s">
        <v>364</v>
      </c>
      <c r="N41" s="7">
        <v>821.91</v>
      </c>
      <c r="O41" s="80">
        <f t="shared" si="5"/>
        <v>4.5151938903066798E-3</v>
      </c>
    </row>
    <row r="42" spans="2:15" ht="15" customHeight="1">
      <c r="B42" s="202" t="s">
        <v>362</v>
      </c>
      <c r="C42" s="203">
        <v>59951.622100000001</v>
      </c>
      <c r="D42" s="80">
        <f t="shared" si="3"/>
        <v>4.1737593803339657E-3</v>
      </c>
      <c r="F42" s="11" t="s">
        <v>360</v>
      </c>
      <c r="G42" s="7">
        <v>100052.42</v>
      </c>
      <c r="H42" s="80">
        <f t="shared" si="4"/>
        <v>4.6175934157178774E-3</v>
      </c>
      <c r="J42" s="11" t="s">
        <v>417</v>
      </c>
      <c r="K42" s="204">
        <v>4.24</v>
      </c>
      <c r="M42" s="11" t="s">
        <v>363</v>
      </c>
      <c r="N42" s="7">
        <v>760.17</v>
      </c>
      <c r="O42" s="80">
        <f t="shared" si="5"/>
        <v>4.176022848723618E-3</v>
      </c>
    </row>
    <row r="43" spans="2:15" ht="15" customHeight="1">
      <c r="B43" s="202" t="s">
        <v>415</v>
      </c>
      <c r="C43" s="203">
        <v>58421.544071999997</v>
      </c>
      <c r="D43" s="80">
        <f t="shared" si="3"/>
        <v>4.0672371996437464E-3</v>
      </c>
      <c r="F43" s="11" t="s">
        <v>362</v>
      </c>
      <c r="G43" s="7">
        <v>92040.55</v>
      </c>
      <c r="H43" s="80">
        <f t="shared" si="4"/>
        <v>4.2478316632326542E-3</v>
      </c>
      <c r="J43" s="11" t="s">
        <v>365</v>
      </c>
      <c r="K43" s="204">
        <v>4.32</v>
      </c>
      <c r="M43" s="11" t="s">
        <v>385</v>
      </c>
      <c r="N43" s="7">
        <v>695.99</v>
      </c>
      <c r="O43" s="80">
        <f t="shared" si="5"/>
        <v>3.8234475742046528E-3</v>
      </c>
    </row>
    <row r="44" spans="2:15" ht="15" customHeight="1">
      <c r="B44" s="202" t="s">
        <v>376</v>
      </c>
      <c r="C44" s="203">
        <v>57196.085599999999</v>
      </c>
      <c r="D44" s="80">
        <f t="shared" si="3"/>
        <v>3.9819222638078451E-3</v>
      </c>
      <c r="F44" s="11" t="s">
        <v>381</v>
      </c>
      <c r="G44" s="7">
        <v>90873.76</v>
      </c>
      <c r="H44" s="80">
        <f t="shared" si="4"/>
        <v>4.1939822728678288E-3</v>
      </c>
      <c r="J44" s="11" t="s">
        <v>359</v>
      </c>
      <c r="K44" s="204">
        <v>4.4000000000000004</v>
      </c>
      <c r="M44" s="11" t="s">
        <v>361</v>
      </c>
      <c r="N44" s="7">
        <v>673.27</v>
      </c>
      <c r="O44" s="80">
        <f t="shared" si="5"/>
        <v>3.6986343888342739E-3</v>
      </c>
    </row>
    <row r="45" spans="2:15" ht="15" customHeight="1">
      <c r="B45" s="202" t="s">
        <v>377</v>
      </c>
      <c r="C45" s="203">
        <v>49965.421477999997</v>
      </c>
      <c r="D45" s="80">
        <f t="shared" si="3"/>
        <v>3.4785321777997843E-3</v>
      </c>
      <c r="F45" s="11" t="s">
        <v>378</v>
      </c>
      <c r="G45" s="7">
        <v>84361.61</v>
      </c>
      <c r="H45" s="80">
        <f t="shared" si="4"/>
        <v>3.8934352100165035E-3</v>
      </c>
      <c r="J45" s="11" t="s">
        <v>376</v>
      </c>
      <c r="K45" s="204">
        <v>4.62</v>
      </c>
      <c r="M45" s="11" t="s">
        <v>384</v>
      </c>
      <c r="N45" s="7">
        <v>512.13</v>
      </c>
      <c r="O45" s="80">
        <f t="shared" si="5"/>
        <v>2.8134056612558063E-3</v>
      </c>
    </row>
    <row r="46" spans="2:15" ht="15" customHeight="1">
      <c r="B46" s="202" t="s">
        <v>378</v>
      </c>
      <c r="C46" s="203">
        <v>47159.5386</v>
      </c>
      <c r="D46" s="80">
        <f t="shared" si="3"/>
        <v>3.2831900073638162E-3</v>
      </c>
      <c r="F46" s="11" t="s">
        <v>361</v>
      </c>
      <c r="G46" s="7">
        <v>80043.72</v>
      </c>
      <c r="H46" s="80">
        <f t="shared" si="4"/>
        <v>3.694157067280985E-3</v>
      </c>
      <c r="J46" s="11" t="s">
        <v>363</v>
      </c>
      <c r="K46" s="204">
        <v>4.7</v>
      </c>
      <c r="M46" s="11" t="s">
        <v>362</v>
      </c>
      <c r="N46" s="7">
        <v>508.62</v>
      </c>
      <c r="O46" s="80">
        <f t="shared" si="5"/>
        <v>2.7941233425652244E-3</v>
      </c>
    </row>
    <row r="47" spans="2:15" ht="15" customHeight="1">
      <c r="B47" s="202" t="s">
        <v>363</v>
      </c>
      <c r="C47" s="203">
        <v>43053.345699999998</v>
      </c>
      <c r="D47" s="80">
        <f t="shared" si="3"/>
        <v>2.9973218267623151E-3</v>
      </c>
      <c r="F47" s="11" t="s">
        <v>415</v>
      </c>
      <c r="G47" s="7">
        <v>69077.8</v>
      </c>
      <c r="H47" s="80">
        <f t="shared" si="4"/>
        <v>3.1880607630707623E-3</v>
      </c>
      <c r="J47" s="11" t="s">
        <v>412</v>
      </c>
      <c r="K47" s="204">
        <v>5.07</v>
      </c>
      <c r="M47" s="11" t="s">
        <v>358</v>
      </c>
      <c r="N47" s="7">
        <v>501.56</v>
      </c>
      <c r="O47" s="80">
        <f t="shared" si="5"/>
        <v>2.7553389636605203E-3</v>
      </c>
    </row>
    <row r="48" spans="2:15" ht="15" customHeight="1">
      <c r="B48" s="11" t="s">
        <v>363</v>
      </c>
      <c r="C48" s="7">
        <v>40358.47</v>
      </c>
      <c r="D48" s="80">
        <f t="shared" si="3"/>
        <v>2.8097078417237175E-3</v>
      </c>
      <c r="F48" s="11" t="s">
        <v>395</v>
      </c>
      <c r="G48" s="7">
        <v>62332.83</v>
      </c>
      <c r="H48" s="80">
        <f t="shared" si="4"/>
        <v>2.876768651783353E-3</v>
      </c>
      <c r="J48" s="11" t="s">
        <v>386</v>
      </c>
      <c r="K48" s="204">
        <v>5.34</v>
      </c>
      <c r="M48" s="11" t="s">
        <v>439</v>
      </c>
      <c r="N48" s="7">
        <v>458.49</v>
      </c>
      <c r="O48" s="80">
        <f t="shared" si="5"/>
        <v>2.5187322781894728E-3</v>
      </c>
    </row>
    <row r="49" spans="2:15" ht="15" customHeight="1">
      <c r="B49" s="202" t="s">
        <v>364</v>
      </c>
      <c r="C49" s="203">
        <v>37289.689299999998</v>
      </c>
      <c r="D49" s="80">
        <f t="shared" si="3"/>
        <v>2.5960630430650867E-3</v>
      </c>
      <c r="F49" s="11" t="s">
        <v>363</v>
      </c>
      <c r="G49" s="7">
        <v>61530.91</v>
      </c>
      <c r="H49" s="80">
        <f t="shared" si="4"/>
        <v>2.839758647308374E-3</v>
      </c>
      <c r="J49" s="11" t="s">
        <v>420</v>
      </c>
      <c r="K49" s="204">
        <v>5.71</v>
      </c>
      <c r="M49" s="11" t="s">
        <v>383</v>
      </c>
      <c r="N49" s="7">
        <v>371.2</v>
      </c>
      <c r="O49" s="80">
        <f t="shared" si="5"/>
        <v>2.0392013384456201E-3</v>
      </c>
    </row>
    <row r="50" spans="2:15" ht="15" customHeight="1">
      <c r="B50" s="202" t="s">
        <v>365</v>
      </c>
      <c r="C50" s="203">
        <v>34380.741600000001</v>
      </c>
      <c r="D50" s="80">
        <f t="shared" si="3"/>
        <v>2.3935456244450503E-3</v>
      </c>
      <c r="F50" s="11" t="s">
        <v>384</v>
      </c>
      <c r="G50" s="7">
        <v>58674.53</v>
      </c>
      <c r="H50" s="80">
        <f t="shared" si="4"/>
        <v>2.7079317361673114E-3</v>
      </c>
      <c r="J50" s="11" t="s">
        <v>391</v>
      </c>
      <c r="K50" s="204">
        <v>5.86</v>
      </c>
      <c r="M50" s="11" t="s">
        <v>375</v>
      </c>
      <c r="N50" s="7">
        <v>365.63</v>
      </c>
      <c r="O50" s="80">
        <f t="shared" si="5"/>
        <v>2.0086023312927588E-3</v>
      </c>
    </row>
    <row r="51" spans="2:15" ht="15" customHeight="1">
      <c r="B51" s="202" t="s">
        <v>417</v>
      </c>
      <c r="C51" s="203">
        <v>25798.5566</v>
      </c>
      <c r="D51" s="80">
        <f t="shared" si="3"/>
        <v>1.7960642904493943E-3</v>
      </c>
      <c r="F51" s="11" t="s">
        <v>364</v>
      </c>
      <c r="G51" s="7">
        <v>52858.49</v>
      </c>
      <c r="H51" s="80">
        <f t="shared" si="4"/>
        <v>2.4395113620319154E-3</v>
      </c>
      <c r="J51" s="11" t="s">
        <v>360</v>
      </c>
      <c r="K51" s="204">
        <v>5.9</v>
      </c>
      <c r="M51" s="11" t="s">
        <v>401</v>
      </c>
      <c r="N51" s="7">
        <v>302.60000000000002</v>
      </c>
      <c r="O51" s="80">
        <f t="shared" si="5"/>
        <v>1.6623446255755513E-3</v>
      </c>
    </row>
    <row r="52" spans="2:15" ht="15" customHeight="1">
      <c r="B52" s="202" t="s">
        <v>424</v>
      </c>
      <c r="C52" s="203">
        <v>21289.661100000001</v>
      </c>
      <c r="D52" s="80">
        <f t="shared" si="3"/>
        <v>1.4821604421651859E-3</v>
      </c>
      <c r="F52" s="11" t="s">
        <v>365</v>
      </c>
      <c r="G52" s="7">
        <v>44840.14</v>
      </c>
      <c r="H52" s="80">
        <f t="shared" si="4"/>
        <v>2.0694505462623275E-3</v>
      </c>
      <c r="J52" s="11" t="s">
        <v>361</v>
      </c>
      <c r="K52" s="204">
        <v>5.96</v>
      </c>
      <c r="M52" s="11" t="s">
        <v>365</v>
      </c>
      <c r="N52" s="7">
        <v>287.5</v>
      </c>
      <c r="O52" s="80">
        <f t="shared" si="5"/>
        <v>1.5793922004394283E-3</v>
      </c>
    </row>
    <row r="53" spans="2:15" ht="15" customHeight="1">
      <c r="B53" s="202" t="s">
        <v>379</v>
      </c>
      <c r="C53" s="203">
        <v>20716.124800000001</v>
      </c>
      <c r="D53" s="80">
        <f t="shared" si="3"/>
        <v>1.4422315390223461E-3</v>
      </c>
      <c r="F53" s="11" t="s">
        <v>385</v>
      </c>
      <c r="G53" s="7">
        <v>40146.089999999997</v>
      </c>
      <c r="H53" s="80">
        <f t="shared" si="4"/>
        <v>1.8528119644763944E-3</v>
      </c>
      <c r="J53" s="11" t="s">
        <v>409</v>
      </c>
      <c r="K53" s="204">
        <v>5.96</v>
      </c>
      <c r="M53" s="11" t="s">
        <v>417</v>
      </c>
      <c r="N53" s="7">
        <v>280.73</v>
      </c>
      <c r="O53" s="80">
        <f t="shared" si="5"/>
        <v>1.5422009475803851E-3</v>
      </c>
    </row>
    <row r="54" spans="2:15" ht="15" customHeight="1">
      <c r="B54" s="202" t="s">
        <v>366</v>
      </c>
      <c r="C54" s="203">
        <v>20650.6453</v>
      </c>
      <c r="D54" s="80">
        <f t="shared" si="3"/>
        <v>1.4376729354721582E-3</v>
      </c>
      <c r="F54" s="11" t="s">
        <v>383</v>
      </c>
      <c r="G54" s="7">
        <v>34703.769999999997</v>
      </c>
      <c r="H54" s="80">
        <f t="shared" si="4"/>
        <v>1.6016394191423614E-3</v>
      </c>
      <c r="J54" s="11" t="s">
        <v>426</v>
      </c>
      <c r="K54" s="204">
        <v>6.1</v>
      </c>
      <c r="M54" s="11" t="s">
        <v>399</v>
      </c>
      <c r="N54" s="7">
        <v>194.21</v>
      </c>
      <c r="O54" s="80">
        <f t="shared" si="5"/>
        <v>1.0669000321646656E-3</v>
      </c>
    </row>
    <row r="55" spans="2:15" ht="15" customHeight="1">
      <c r="B55" s="202" t="s">
        <v>418</v>
      </c>
      <c r="C55" s="203">
        <v>18149</v>
      </c>
      <c r="D55" s="80">
        <f t="shared" si="3"/>
        <v>1.2635114170443961E-3</v>
      </c>
      <c r="F55" s="11" t="s">
        <v>417</v>
      </c>
      <c r="G55" s="7">
        <v>26951.9</v>
      </c>
      <c r="H55" s="80">
        <f t="shared" si="4"/>
        <v>1.2438771194248641E-3</v>
      </c>
      <c r="J55" s="11" t="s">
        <v>441</v>
      </c>
      <c r="K55" s="204">
        <v>6.32</v>
      </c>
      <c r="M55" s="11" t="s">
        <v>378</v>
      </c>
      <c r="N55" s="7">
        <v>166.57</v>
      </c>
      <c r="O55" s="80">
        <f t="shared" si="5"/>
        <v>9.1505863939894108E-4</v>
      </c>
    </row>
    <row r="56" spans="2:15" ht="15" customHeight="1">
      <c r="B56" s="202" t="s">
        <v>420</v>
      </c>
      <c r="C56" s="203">
        <v>17759.555400000001</v>
      </c>
      <c r="D56" s="80">
        <f t="shared" si="3"/>
        <v>1.2363987552775613E-3</v>
      </c>
      <c r="F56" s="11" t="s">
        <v>375</v>
      </c>
      <c r="G56" s="7">
        <v>26556.61</v>
      </c>
      <c r="H56" s="80">
        <f t="shared" si="4"/>
        <v>1.2256337975611938E-3</v>
      </c>
      <c r="J56" s="11" t="s">
        <v>357</v>
      </c>
      <c r="K56" s="204">
        <v>6.46</v>
      </c>
      <c r="M56" s="11" t="s">
        <v>440</v>
      </c>
      <c r="N56" s="7">
        <v>145.49</v>
      </c>
      <c r="O56" s="80">
        <f t="shared" si="5"/>
        <v>7.9925485649367796E-4</v>
      </c>
    </row>
    <row r="57" spans="2:15" ht="15" customHeight="1">
      <c r="B57" s="202" t="s">
        <v>380</v>
      </c>
      <c r="C57" s="203">
        <v>17368.262500000001</v>
      </c>
      <c r="D57" s="80">
        <f t="shared" si="3"/>
        <v>1.2091574171014406E-3</v>
      </c>
      <c r="F57" s="11" t="s">
        <v>439</v>
      </c>
      <c r="G57" s="7">
        <v>25356.27</v>
      </c>
      <c r="H57" s="80">
        <f t="shared" si="4"/>
        <v>1.1702360162719177E-3</v>
      </c>
      <c r="J57" s="11" t="s">
        <v>329</v>
      </c>
      <c r="K57" s="204">
        <v>6.61</v>
      </c>
      <c r="M57" s="11" t="s">
        <v>357</v>
      </c>
      <c r="N57" s="7">
        <v>125.79</v>
      </c>
      <c r="O57" s="80">
        <f t="shared" si="5"/>
        <v>6.910321561505241E-4</v>
      </c>
    </row>
    <row r="58" spans="2:15" ht="15" customHeight="1">
      <c r="B58" s="202" t="s">
        <v>381</v>
      </c>
      <c r="C58" s="203">
        <v>16097.4341</v>
      </c>
      <c r="D58" s="80">
        <f t="shared" si="3"/>
        <v>1.1206838817824556E-3</v>
      </c>
      <c r="F58" s="11" t="s">
        <v>424</v>
      </c>
      <c r="G58" s="7">
        <v>23604.46</v>
      </c>
      <c r="H58" s="80">
        <f t="shared" si="4"/>
        <v>1.0893869341448812E-3</v>
      </c>
      <c r="J58" s="11" t="s">
        <v>331</v>
      </c>
      <c r="K58" s="204">
        <v>7.34</v>
      </c>
      <c r="M58" s="11" t="s">
        <v>397</v>
      </c>
      <c r="N58" s="7">
        <v>101.56</v>
      </c>
      <c r="O58" s="80">
        <f t="shared" si="5"/>
        <v>5.5792372826653333E-4</v>
      </c>
    </row>
    <row r="59" spans="2:15" ht="15" customHeight="1">
      <c r="B59" s="202" t="s">
        <v>382</v>
      </c>
      <c r="C59" s="203">
        <v>14271.869715000001</v>
      </c>
      <c r="D59" s="80">
        <f t="shared" si="3"/>
        <v>9.9359029849978796E-4</v>
      </c>
      <c r="F59" s="11" t="s">
        <v>401</v>
      </c>
      <c r="G59" s="7">
        <v>20732.07</v>
      </c>
      <c r="H59" s="80">
        <f t="shared" si="4"/>
        <v>9.5682113362377573E-4</v>
      </c>
      <c r="J59" s="11" t="s">
        <v>424</v>
      </c>
      <c r="K59" s="204">
        <v>7.34</v>
      </c>
      <c r="M59" s="11" t="s">
        <v>408</v>
      </c>
      <c r="N59" s="7">
        <v>99.37</v>
      </c>
      <c r="O59" s="80">
        <f t="shared" si="5"/>
        <v>5.4589287985275128E-4</v>
      </c>
    </row>
    <row r="60" spans="2:15" ht="15" customHeight="1">
      <c r="B60" s="202" t="s">
        <v>383</v>
      </c>
      <c r="C60" s="203">
        <v>13201.9457</v>
      </c>
      <c r="D60" s="80">
        <f t="shared" si="3"/>
        <v>9.1910348334068941E-4</v>
      </c>
      <c r="F60" s="11" t="s">
        <v>399</v>
      </c>
      <c r="G60" s="7">
        <v>20492.689999999999</v>
      </c>
      <c r="H60" s="80">
        <f t="shared" si="4"/>
        <v>9.4577332976401353E-4</v>
      </c>
      <c r="J60" s="11" t="s">
        <v>419</v>
      </c>
      <c r="K60" s="204">
        <v>7.79</v>
      </c>
      <c r="M60" s="11" t="s">
        <v>388</v>
      </c>
      <c r="N60" s="7">
        <v>89.99</v>
      </c>
      <c r="O60" s="80">
        <f t="shared" si="5"/>
        <v>4.9436349258276217E-4</v>
      </c>
    </row>
    <row r="61" spans="2:15" ht="15" customHeight="1">
      <c r="B61" s="202" t="s">
        <v>426</v>
      </c>
      <c r="C61" s="203">
        <v>13068.7655</v>
      </c>
      <c r="D61" s="80">
        <f t="shared" si="3"/>
        <v>9.0983163898429196E-4</v>
      </c>
      <c r="F61" s="11" t="s">
        <v>420</v>
      </c>
      <c r="G61" s="7">
        <v>20188.71</v>
      </c>
      <c r="H61" s="80">
        <f t="shared" si="4"/>
        <v>9.3174412340888562E-4</v>
      </c>
      <c r="J61" s="11" t="s">
        <v>418</v>
      </c>
      <c r="K61" s="204">
        <v>7.83</v>
      </c>
      <c r="M61" s="11" t="s">
        <v>387</v>
      </c>
      <c r="N61" s="7">
        <v>75.69</v>
      </c>
      <c r="O61" s="80">
        <f t="shared" si="5"/>
        <v>4.158058979174272E-4</v>
      </c>
    </row>
    <row r="62" spans="2:15" ht="15" customHeight="1">
      <c r="B62" s="202" t="s">
        <v>384</v>
      </c>
      <c r="C62" s="203">
        <v>11597.8755</v>
      </c>
      <c r="D62" s="80">
        <f t="shared" si="3"/>
        <v>8.0743005717722654E-4</v>
      </c>
      <c r="F62" s="11" t="s">
        <v>418</v>
      </c>
      <c r="G62" s="7">
        <v>17707.560000000001</v>
      </c>
      <c r="H62" s="80">
        <f t="shared" si="4"/>
        <v>8.1723473019872247E-4</v>
      </c>
      <c r="J62" s="11" t="s">
        <v>338</v>
      </c>
      <c r="K62" s="204">
        <v>7.89</v>
      </c>
      <c r="M62" s="11" t="s">
        <v>402</v>
      </c>
      <c r="N62" s="7">
        <v>75.66</v>
      </c>
      <c r="O62" s="80">
        <f t="shared" si="5"/>
        <v>4.1564109177477264E-4</v>
      </c>
    </row>
    <row r="63" spans="2:15" ht="15" customHeight="1">
      <c r="B63" s="202" t="s">
        <v>385</v>
      </c>
      <c r="C63" s="203">
        <v>9467.1054000000004</v>
      </c>
      <c r="D63" s="80">
        <f t="shared" si="3"/>
        <v>6.5908842136000088E-4</v>
      </c>
      <c r="F63" s="11" t="s">
        <v>387</v>
      </c>
      <c r="G63" s="7">
        <v>16652.57</v>
      </c>
      <c r="H63" s="80">
        <f t="shared" si="4"/>
        <v>7.6854510452401903E-4</v>
      </c>
      <c r="J63" s="11" t="s">
        <v>334</v>
      </c>
      <c r="K63" s="204">
        <v>8.4700000000000006</v>
      </c>
      <c r="M63" s="11" t="s">
        <v>386</v>
      </c>
      <c r="N63" s="7">
        <v>66.989999999999995</v>
      </c>
      <c r="O63" s="80">
        <f t="shared" si="5"/>
        <v>3.6801211654760796E-4</v>
      </c>
    </row>
    <row r="64" spans="2:15" ht="15" customHeight="1">
      <c r="B64" s="202" t="s">
        <v>367</v>
      </c>
      <c r="C64" s="203">
        <v>9451.5216</v>
      </c>
      <c r="D64" s="80">
        <f t="shared" si="3"/>
        <v>6.5800349606268767E-4</v>
      </c>
      <c r="F64" s="11" t="s">
        <v>426</v>
      </c>
      <c r="G64" s="7">
        <v>15063.77</v>
      </c>
      <c r="H64" s="80">
        <f t="shared" si="4"/>
        <v>6.9521921776493246E-4</v>
      </c>
      <c r="J64" s="11" t="s">
        <v>358</v>
      </c>
      <c r="K64" s="204">
        <v>8.67</v>
      </c>
      <c r="M64" s="11" t="s">
        <v>416</v>
      </c>
      <c r="N64" s="7">
        <v>62.57</v>
      </c>
      <c r="O64" s="80">
        <f t="shared" si="5"/>
        <v>3.4373067819650443E-4</v>
      </c>
    </row>
    <row r="65" spans="2:15" ht="15" customHeight="1">
      <c r="B65" s="202" t="s">
        <v>419</v>
      </c>
      <c r="C65" s="203">
        <v>8702.4142859999993</v>
      </c>
      <c r="D65" s="80">
        <f t="shared" si="3"/>
        <v>6.058515513918814E-4</v>
      </c>
      <c r="F65" s="11" t="s">
        <v>441</v>
      </c>
      <c r="G65" s="7">
        <v>13795.76</v>
      </c>
      <c r="H65" s="80">
        <f t="shared" si="4"/>
        <v>6.3669834813414867E-4</v>
      </c>
      <c r="J65" s="11" t="s">
        <v>378</v>
      </c>
      <c r="K65" s="204">
        <v>9.5</v>
      </c>
      <c r="M65" s="11" t="s">
        <v>426</v>
      </c>
      <c r="N65" s="7">
        <v>61.46</v>
      </c>
      <c r="O65" s="80">
        <f t="shared" si="5"/>
        <v>3.3763285091828612E-4</v>
      </c>
    </row>
    <row r="66" spans="2:15" ht="15" customHeight="1">
      <c r="B66" s="202" t="s">
        <v>386</v>
      </c>
      <c r="C66" s="203">
        <v>7046.7362000000003</v>
      </c>
      <c r="D66" s="80">
        <f t="shared" si="3"/>
        <v>4.9058524665822052E-4</v>
      </c>
      <c r="F66" s="11" t="s">
        <v>388</v>
      </c>
      <c r="G66" s="7">
        <v>13315.71</v>
      </c>
      <c r="H66" s="80">
        <f t="shared" si="4"/>
        <v>6.1454320466819987E-4</v>
      </c>
      <c r="J66" s="11" t="s">
        <v>336</v>
      </c>
      <c r="K66" s="204">
        <v>9.82</v>
      </c>
      <c r="M66" s="11" t="s">
        <v>418</v>
      </c>
      <c r="N66" s="7">
        <v>54.73</v>
      </c>
      <c r="O66" s="80">
        <f t="shared" si="5"/>
        <v>3.0066133958278228E-4</v>
      </c>
    </row>
    <row r="67" spans="2:15" ht="15" customHeight="1">
      <c r="B67" s="202" t="s">
        <v>423</v>
      </c>
      <c r="C67" s="203">
        <v>6015.0510709999999</v>
      </c>
      <c r="D67" s="80">
        <f t="shared" si="3"/>
        <v>4.1876057646777359E-4</v>
      </c>
      <c r="F67" s="11" t="s">
        <v>379</v>
      </c>
      <c r="G67" s="7">
        <v>12520.27</v>
      </c>
      <c r="H67" s="80">
        <f t="shared" si="4"/>
        <v>5.7783226347758569E-4</v>
      </c>
      <c r="J67" s="11" t="s">
        <v>333</v>
      </c>
      <c r="K67" s="204">
        <v>9.98</v>
      </c>
      <c r="M67" s="11" t="s">
        <v>400</v>
      </c>
      <c r="N67" s="7">
        <v>54.32</v>
      </c>
      <c r="O67" s="80">
        <f t="shared" si="5"/>
        <v>2.9840898896650342E-4</v>
      </c>
    </row>
    <row r="68" spans="2:15" ht="15" customHeight="1">
      <c r="B68" s="202" t="s">
        <v>416</v>
      </c>
      <c r="C68" s="203">
        <v>5428.6882999999998</v>
      </c>
      <c r="D68" s="80">
        <f t="shared" si="3"/>
        <v>3.7793870993582755E-4</v>
      </c>
      <c r="F68" s="11" t="s">
        <v>419</v>
      </c>
      <c r="G68" s="7">
        <v>10905.9</v>
      </c>
      <c r="H68" s="80">
        <f t="shared" si="4"/>
        <v>5.0332627669053475E-4</v>
      </c>
      <c r="J68" s="11" t="s">
        <v>407</v>
      </c>
      <c r="K68" s="204">
        <v>10.29</v>
      </c>
      <c r="M68" s="11" t="s">
        <v>379</v>
      </c>
      <c r="N68" s="7">
        <v>52.19</v>
      </c>
      <c r="O68" s="80">
        <f t="shared" si="5"/>
        <v>2.8670775283803045E-4</v>
      </c>
    </row>
    <row r="69" spans="2:15" ht="15" customHeight="1">
      <c r="B69" s="202" t="s">
        <v>387</v>
      </c>
      <c r="C69" s="203">
        <v>5090.0784590000003</v>
      </c>
      <c r="D69" s="80">
        <f t="shared" si="3"/>
        <v>3.5436510257304791E-4</v>
      </c>
      <c r="F69" s="11" t="s">
        <v>397</v>
      </c>
      <c r="G69" s="7">
        <v>10297.42</v>
      </c>
      <c r="H69" s="80">
        <f t="shared" si="4"/>
        <v>4.7524386507474364E-4</v>
      </c>
      <c r="J69" s="11" t="s">
        <v>408</v>
      </c>
      <c r="K69" s="204">
        <v>10.77</v>
      </c>
      <c r="M69" s="11" t="s">
        <v>371</v>
      </c>
      <c r="N69" s="7">
        <v>46.77</v>
      </c>
      <c r="O69" s="80">
        <f t="shared" si="5"/>
        <v>2.5693277639844198E-4</v>
      </c>
    </row>
    <row r="70" spans="2:15" ht="15" customHeight="1">
      <c r="B70" s="202" t="s">
        <v>388</v>
      </c>
      <c r="C70" s="203">
        <v>4835.9323999999997</v>
      </c>
      <c r="D70" s="80">
        <f t="shared" si="3"/>
        <v>3.3667176149952655E-4</v>
      </c>
      <c r="F70" s="11" t="s">
        <v>442</v>
      </c>
      <c r="G70" s="7">
        <v>9359.77</v>
      </c>
      <c r="H70" s="80">
        <f t="shared" si="4"/>
        <v>4.3196968473759772E-4</v>
      </c>
      <c r="J70" s="11" t="s">
        <v>421</v>
      </c>
      <c r="K70" s="204">
        <v>10.89</v>
      </c>
      <c r="M70" s="11" t="s">
        <v>360</v>
      </c>
      <c r="N70" s="7">
        <v>44.98</v>
      </c>
      <c r="O70" s="80">
        <f t="shared" si="5"/>
        <v>2.470993432200538E-4</v>
      </c>
    </row>
    <row r="71" spans="2:15" ht="15" customHeight="1">
      <c r="B71" s="202" t="s">
        <v>425</v>
      </c>
      <c r="C71" s="203">
        <v>4468.1900999999998</v>
      </c>
      <c r="D71" s="80">
        <f t="shared" si="3"/>
        <v>3.110699875957211E-4</v>
      </c>
      <c r="F71" s="11" t="s">
        <v>386</v>
      </c>
      <c r="G71" s="7">
        <v>9097.65</v>
      </c>
      <c r="H71" s="80">
        <f t="shared" si="4"/>
        <v>4.1987239027807365E-4</v>
      </c>
      <c r="J71" s="11" t="s">
        <v>332</v>
      </c>
      <c r="K71" s="204">
        <v>11.11</v>
      </c>
      <c r="M71" s="11" t="s">
        <v>443</v>
      </c>
      <c r="N71" s="7">
        <v>42.74</v>
      </c>
      <c r="O71" s="80">
        <f t="shared" si="5"/>
        <v>2.3479381790184753E-4</v>
      </c>
    </row>
    <row r="72" spans="2:15" ht="15" customHeight="1">
      <c r="B72" s="202" t="s">
        <v>368</v>
      </c>
      <c r="C72" s="203">
        <v>4317.0382</v>
      </c>
      <c r="D72" s="80">
        <f t="shared" si="3"/>
        <v>3.0054697523372028E-4</v>
      </c>
      <c r="F72" s="11" t="s">
        <v>391</v>
      </c>
      <c r="G72" s="7">
        <v>8677.6</v>
      </c>
      <c r="H72" s="80">
        <f t="shared" si="4"/>
        <v>4.0048635129698464E-4</v>
      </c>
      <c r="J72" s="11" t="s">
        <v>396</v>
      </c>
      <c r="K72" s="204">
        <v>11.67</v>
      </c>
      <c r="M72" s="11" t="s">
        <v>441</v>
      </c>
      <c r="N72" s="7">
        <v>35.9</v>
      </c>
      <c r="O72" s="80">
        <f t="shared" si="5"/>
        <v>1.9721801737661033E-4</v>
      </c>
    </row>
    <row r="73" spans="2:15" ht="15" customHeight="1">
      <c r="B73" s="202" t="s">
        <v>389</v>
      </c>
      <c r="C73" s="203">
        <v>3970.7782999999999</v>
      </c>
      <c r="D73" s="80">
        <f t="shared" si="3"/>
        <v>2.7644078002105559E-4</v>
      </c>
      <c r="F73" s="11" t="s">
        <v>368</v>
      </c>
      <c r="G73" s="7">
        <v>8337.86</v>
      </c>
      <c r="H73" s="80">
        <f t="shared" si="4"/>
        <v>3.8480675866888039E-4</v>
      </c>
      <c r="J73" s="11" t="s">
        <v>330</v>
      </c>
      <c r="K73" s="204">
        <v>11.78</v>
      </c>
      <c r="M73" s="11" t="s">
        <v>393</v>
      </c>
      <c r="N73" s="7">
        <v>32.590000000000003</v>
      </c>
      <c r="O73" s="80">
        <f t="shared" si="5"/>
        <v>1.7903440630372513E-4</v>
      </c>
    </row>
    <row r="74" spans="2:15" ht="15" customHeight="1">
      <c r="B74" s="202" t="s">
        <v>390</v>
      </c>
      <c r="C74" s="203">
        <v>3417.2048</v>
      </c>
      <c r="D74" s="80">
        <f t="shared" si="3"/>
        <v>2.3790166285629578E-4</v>
      </c>
      <c r="F74" s="11" t="s">
        <v>423</v>
      </c>
      <c r="G74" s="7">
        <v>8180.18</v>
      </c>
      <c r="H74" s="80">
        <f t="shared" si="4"/>
        <v>3.775295520826689E-4</v>
      </c>
      <c r="J74" s="11" t="s">
        <v>423</v>
      </c>
      <c r="K74" s="204">
        <v>11.8</v>
      </c>
      <c r="M74" s="11" t="s">
        <v>368</v>
      </c>
      <c r="N74" s="7">
        <v>28.93</v>
      </c>
      <c r="O74" s="80">
        <f t="shared" si="5"/>
        <v>1.5892805689987012E-4</v>
      </c>
    </row>
    <row r="75" spans="2:15" ht="15" customHeight="1">
      <c r="B75" s="202" t="s">
        <v>391</v>
      </c>
      <c r="C75" s="203">
        <v>3169.6552999999999</v>
      </c>
      <c r="D75" s="80">
        <f t="shared" si="3"/>
        <v>2.2066756623754919E-4</v>
      </c>
      <c r="F75" s="11" t="s">
        <v>413</v>
      </c>
      <c r="G75" s="7">
        <v>8084.62</v>
      </c>
      <c r="H75" s="80">
        <f t="shared" si="4"/>
        <v>3.7311929167311561E-4</v>
      </c>
      <c r="J75" s="11" t="s">
        <v>410</v>
      </c>
      <c r="K75" s="204">
        <v>12.03</v>
      </c>
      <c r="M75" s="11" t="s">
        <v>390</v>
      </c>
      <c r="N75" s="7">
        <v>24.23</v>
      </c>
      <c r="O75" s="80">
        <f t="shared" si="5"/>
        <v>1.3310842788399077E-4</v>
      </c>
    </row>
    <row r="76" spans="2:15" ht="15" customHeight="1">
      <c r="B76" s="202" t="s">
        <v>392</v>
      </c>
      <c r="C76" s="203">
        <v>2220.4187000000002</v>
      </c>
      <c r="D76" s="80">
        <f t="shared" si="3"/>
        <v>1.5458286286125275E-4</v>
      </c>
      <c r="F76" s="11" t="s">
        <v>416</v>
      </c>
      <c r="G76" s="7">
        <v>7153.92</v>
      </c>
      <c r="H76" s="80">
        <f t="shared" si="4"/>
        <v>3.3016586593879923E-4</v>
      </c>
      <c r="J76" s="11" t="s">
        <v>339</v>
      </c>
      <c r="K76" s="204">
        <v>12.17</v>
      </c>
      <c r="M76" s="11" t="s">
        <v>392</v>
      </c>
      <c r="N76" s="7">
        <v>23.55</v>
      </c>
      <c r="O76" s="80">
        <f t="shared" si="5"/>
        <v>1.2937282198382098E-4</v>
      </c>
    </row>
    <row r="77" spans="2:15" ht="15" customHeight="1">
      <c r="B77" s="202" t="s">
        <v>393</v>
      </c>
      <c r="C77" s="203">
        <v>1947.9311</v>
      </c>
      <c r="D77" s="80">
        <f t="shared" si="3"/>
        <v>1.356126058992699E-4</v>
      </c>
      <c r="F77" s="11" t="s">
        <v>408</v>
      </c>
      <c r="G77" s="7">
        <v>5135.34</v>
      </c>
      <c r="H77" s="80">
        <f t="shared" si="4"/>
        <v>2.3700488375466225E-4</v>
      </c>
      <c r="J77" s="11" t="s">
        <v>368</v>
      </c>
      <c r="K77" s="204">
        <v>12.38</v>
      </c>
      <c r="M77" s="11" t="s">
        <v>442</v>
      </c>
      <c r="N77" s="7">
        <v>18.29</v>
      </c>
      <c r="O77" s="80">
        <f t="shared" si="5"/>
        <v>1.0047681163839006E-4</v>
      </c>
    </row>
    <row r="78" spans="2:15" ht="15" customHeight="1">
      <c r="B78" s="202" t="s">
        <v>394</v>
      </c>
      <c r="C78" s="203">
        <v>1776.7638999999999</v>
      </c>
      <c r="D78" s="80">
        <f t="shared" si="3"/>
        <v>1.2369615257272178E-4</v>
      </c>
      <c r="F78" s="11" t="s">
        <v>444</v>
      </c>
      <c r="G78" s="7">
        <v>4760.45</v>
      </c>
      <c r="H78" s="80">
        <f t="shared" si="4"/>
        <v>2.1970305741584429E-4</v>
      </c>
      <c r="J78" s="11" t="s">
        <v>354</v>
      </c>
      <c r="K78" s="204">
        <v>13.93</v>
      </c>
      <c r="M78" s="11" t="s">
        <v>372</v>
      </c>
      <c r="N78" s="7">
        <v>16.71</v>
      </c>
      <c r="O78" s="80">
        <f t="shared" si="5"/>
        <v>9.1797021458583813E-5</v>
      </c>
    </row>
    <row r="79" spans="2:15" ht="15" customHeight="1">
      <c r="B79" s="202" t="s">
        <v>395</v>
      </c>
      <c r="C79" s="203">
        <v>1728.8619000000001</v>
      </c>
      <c r="D79" s="80">
        <f t="shared" si="3"/>
        <v>1.2036127330117733E-4</v>
      </c>
      <c r="F79" s="11" t="s">
        <v>393</v>
      </c>
      <c r="G79" s="7">
        <v>4653.33</v>
      </c>
      <c r="H79" s="80">
        <f t="shared" si="4"/>
        <v>2.1475928287554132E-4</v>
      </c>
      <c r="J79" s="11" t="s">
        <v>335</v>
      </c>
      <c r="K79" s="204">
        <v>14.84</v>
      </c>
      <c r="M79" s="11" t="s">
        <v>413</v>
      </c>
      <c r="N79" s="7">
        <v>16.309999999999999</v>
      </c>
      <c r="O79" s="80">
        <f t="shared" si="5"/>
        <v>8.9599606223189819E-5</v>
      </c>
    </row>
    <row r="80" spans="2:15" ht="15" customHeight="1">
      <c r="B80" s="202" t="s">
        <v>421</v>
      </c>
      <c r="C80" s="203">
        <v>1603.2594999999999</v>
      </c>
      <c r="D80" s="80">
        <f t="shared" si="3"/>
        <v>1.1161698621052896E-4</v>
      </c>
      <c r="F80" s="11" t="s">
        <v>390</v>
      </c>
      <c r="G80" s="7">
        <v>4581.87</v>
      </c>
      <c r="H80" s="80">
        <f t="shared" si="4"/>
        <v>2.1146127943407335E-4</v>
      </c>
      <c r="J80" s="11" t="s">
        <v>374</v>
      </c>
      <c r="K80" s="204">
        <v>18.68</v>
      </c>
      <c r="M80" s="11" t="s">
        <v>405</v>
      </c>
      <c r="N80" s="7">
        <v>11.57</v>
      </c>
      <c r="O80" s="80">
        <f t="shared" si="5"/>
        <v>6.3560235683771078E-5</v>
      </c>
    </row>
    <row r="81" spans="2:15" ht="15" customHeight="1">
      <c r="B81" s="202" t="s">
        <v>422</v>
      </c>
      <c r="C81" s="203">
        <v>1407.3710000000001</v>
      </c>
      <c r="D81" s="80">
        <f t="shared" si="3"/>
        <v>9.7979465894384763E-5</v>
      </c>
      <c r="F81" s="11" t="s">
        <v>445</v>
      </c>
      <c r="G81" s="7">
        <v>4501.1099999999997</v>
      </c>
      <c r="H81" s="80">
        <f t="shared" si="4"/>
        <v>2.077340647974521E-4</v>
      </c>
      <c r="J81" s="11" t="s">
        <v>344</v>
      </c>
      <c r="K81" s="204">
        <v>19.14</v>
      </c>
      <c r="M81" s="11" t="s">
        <v>394</v>
      </c>
      <c r="N81" s="7">
        <v>11.41</v>
      </c>
      <c r="O81" s="80">
        <f t="shared" si="5"/>
        <v>6.2681269589613483E-5</v>
      </c>
    </row>
    <row r="82" spans="2:15" ht="15" customHeight="1">
      <c r="B82" s="202" t="s">
        <v>396</v>
      </c>
      <c r="C82" s="203">
        <v>1276.3175000000001</v>
      </c>
      <c r="D82" s="80">
        <f t="shared" si="3"/>
        <v>8.8855679818368024E-5</v>
      </c>
      <c r="F82" s="11" t="s">
        <v>400</v>
      </c>
      <c r="G82" s="7">
        <v>3817.59</v>
      </c>
      <c r="H82" s="80">
        <f t="shared" si="4"/>
        <v>1.761884265059297E-4</v>
      </c>
      <c r="J82" s="11" t="s">
        <v>402</v>
      </c>
      <c r="K82" s="204">
        <v>81.41</v>
      </c>
      <c r="M82" s="11" t="s">
        <v>411</v>
      </c>
      <c r="N82" s="7">
        <v>10.039999999999999</v>
      </c>
      <c r="O82" s="80">
        <f t="shared" si="5"/>
        <v>5.5155122408389072E-5</v>
      </c>
    </row>
    <row r="83" spans="2:15" ht="15" customHeight="1">
      <c r="B83" s="202" t="s">
        <v>397</v>
      </c>
      <c r="C83" s="203">
        <v>1100.2899</v>
      </c>
      <c r="D83" s="80">
        <f t="shared" si="3"/>
        <v>7.6600851325617767E-5</v>
      </c>
      <c r="F83" s="11" t="s">
        <v>407</v>
      </c>
      <c r="G83" s="7">
        <v>3774.7</v>
      </c>
      <c r="H83" s="80">
        <f t="shared" si="4"/>
        <v>1.742089783166691E-4</v>
      </c>
      <c r="J83" s="11" t="s">
        <v>411</v>
      </c>
      <c r="K83" s="11"/>
      <c r="M83" s="11" t="s">
        <v>374</v>
      </c>
      <c r="N83" s="7">
        <v>9.0399999999999991</v>
      </c>
      <c r="O83" s="80">
        <f t="shared" si="5"/>
        <v>4.9661584319904105E-5</v>
      </c>
    </row>
    <row r="84" spans="2:15" ht="15" customHeight="1">
      <c r="B84" s="202" t="s">
        <v>398</v>
      </c>
      <c r="C84" s="203">
        <v>1026.2030999999999</v>
      </c>
      <c r="D84" s="80">
        <f t="shared" si="3"/>
        <v>7.1443017965527137E-5</v>
      </c>
      <c r="F84" s="11" t="s">
        <v>394</v>
      </c>
      <c r="G84" s="7">
        <v>2666.52</v>
      </c>
      <c r="H84" s="80">
        <f t="shared" si="4"/>
        <v>1.2306454151613758E-4</v>
      </c>
      <c r="J84" s="11" t="s">
        <v>389</v>
      </c>
      <c r="K84" s="11"/>
      <c r="M84" s="11" t="s">
        <v>446</v>
      </c>
      <c r="N84" s="7">
        <v>9.02</v>
      </c>
      <c r="O84" s="80">
        <f t="shared" si="5"/>
        <v>4.9551713558134408E-5</v>
      </c>
    </row>
    <row r="85" spans="2:15" ht="15" customHeight="1">
      <c r="B85" s="202" t="s">
        <v>399</v>
      </c>
      <c r="C85" s="203">
        <v>1022.1883</v>
      </c>
      <c r="D85" s="80">
        <f t="shared" si="3"/>
        <v>7.116351244802482E-5</v>
      </c>
      <c r="F85" s="11" t="s">
        <v>406</v>
      </c>
      <c r="G85" s="7">
        <v>2592.42</v>
      </c>
      <c r="H85" s="80">
        <f t="shared" si="4"/>
        <v>1.1964469747733577E-4</v>
      </c>
      <c r="J85" s="11" t="s">
        <v>446</v>
      </c>
      <c r="K85" s="11"/>
      <c r="M85" s="11" t="s">
        <v>419</v>
      </c>
      <c r="N85" s="7">
        <v>8.86</v>
      </c>
      <c r="O85" s="80">
        <f t="shared" si="5"/>
        <v>4.8672747463976813E-5</v>
      </c>
    </row>
    <row r="86" spans="2:15" ht="15" customHeight="1">
      <c r="B86" s="202" t="s">
        <v>400</v>
      </c>
      <c r="C86" s="203">
        <v>830.35580000000004</v>
      </c>
      <c r="D86" s="80">
        <f t="shared" si="3"/>
        <v>5.7808365943524892E-5</v>
      </c>
      <c r="F86" s="11" t="s">
        <v>392</v>
      </c>
      <c r="G86" s="7">
        <v>2531.65</v>
      </c>
      <c r="H86" s="80">
        <f t="shared" si="4"/>
        <v>1.1684005615158697E-4</v>
      </c>
      <c r="J86" s="11" t="s">
        <v>395</v>
      </c>
      <c r="K86" s="11"/>
      <c r="M86" s="11" t="s">
        <v>406</v>
      </c>
      <c r="N86" s="7">
        <v>7.66</v>
      </c>
      <c r="O86" s="80">
        <f t="shared" si="5"/>
        <v>4.2080501757794856E-5</v>
      </c>
    </row>
    <row r="87" spans="2:15" ht="15" customHeight="1">
      <c r="B87" s="202" t="s">
        <v>401</v>
      </c>
      <c r="C87" s="203">
        <v>656.98270000000002</v>
      </c>
      <c r="D87" s="80">
        <f t="shared" si="3"/>
        <v>4.5738340528439771E-5</v>
      </c>
      <c r="F87" s="11" t="s">
        <v>421</v>
      </c>
      <c r="G87" s="7">
        <v>2352</v>
      </c>
      <c r="H87" s="80">
        <f t="shared" si="4"/>
        <v>1.085488958065027E-4</v>
      </c>
      <c r="J87" s="11" t="s">
        <v>447</v>
      </c>
      <c r="K87" s="11"/>
      <c r="M87" s="11" t="s">
        <v>448</v>
      </c>
      <c r="N87" s="7">
        <v>7.54</v>
      </c>
      <c r="O87" s="80">
        <f t="shared" si="5"/>
        <v>4.1421277187176656E-5</v>
      </c>
    </row>
    <row r="88" spans="2:15" ht="15" customHeight="1">
      <c r="B88" s="202" t="s">
        <v>402</v>
      </c>
      <c r="C88" s="203">
        <v>608.42359999999996</v>
      </c>
      <c r="D88" s="80">
        <f t="shared" si="3"/>
        <v>4.2357714750082804E-5</v>
      </c>
      <c r="F88" s="11" t="s">
        <v>446</v>
      </c>
      <c r="G88" s="7">
        <v>2140.42</v>
      </c>
      <c r="H88" s="80">
        <f t="shared" si="4"/>
        <v>9.8784110358058895E-5</v>
      </c>
      <c r="J88" s="11" t="s">
        <v>401</v>
      </c>
      <c r="K88" s="11"/>
      <c r="M88" s="11" t="s">
        <v>410</v>
      </c>
      <c r="N88" s="7">
        <v>6.34</v>
      </c>
      <c r="O88" s="80">
        <f t="shared" si="5"/>
        <v>3.4829031480994692E-5</v>
      </c>
    </row>
    <row r="89" spans="2:15" ht="15" customHeight="1">
      <c r="B89" s="202" t="s">
        <v>403</v>
      </c>
      <c r="C89" s="203">
        <v>606.58370000000002</v>
      </c>
      <c r="D89" s="80">
        <f t="shared" si="3"/>
        <v>4.2229623138632042E-5</v>
      </c>
      <c r="F89" s="11" t="s">
        <v>422</v>
      </c>
      <c r="G89" s="7">
        <v>1890.02</v>
      </c>
      <c r="H89" s="80">
        <f t="shared" si="4"/>
        <v>8.7227714307910818E-5</v>
      </c>
      <c r="J89" s="11" t="s">
        <v>390</v>
      </c>
      <c r="K89" s="11"/>
      <c r="M89" s="11" t="s">
        <v>420</v>
      </c>
      <c r="N89" s="7">
        <v>5.41</v>
      </c>
      <c r="O89" s="80">
        <f t="shared" si="5"/>
        <v>2.9720041058703675E-5</v>
      </c>
    </row>
    <row r="90" spans="2:15" ht="15" customHeight="1">
      <c r="B90" s="202" t="s">
        <v>404</v>
      </c>
      <c r="C90" s="203">
        <v>597.88900000000001</v>
      </c>
      <c r="D90" s="80">
        <f t="shared" si="3"/>
        <v>4.1624308646496056E-5</v>
      </c>
      <c r="F90" s="11" t="s">
        <v>448</v>
      </c>
      <c r="G90" s="7">
        <v>1856.66</v>
      </c>
      <c r="H90" s="80">
        <f t="shared" si="4"/>
        <v>8.5688092214328794E-5</v>
      </c>
      <c r="J90" s="11" t="s">
        <v>443</v>
      </c>
      <c r="K90" s="11"/>
      <c r="M90" s="11" t="s">
        <v>396</v>
      </c>
      <c r="N90" s="7">
        <v>4.41</v>
      </c>
      <c r="O90" s="80">
        <f t="shared" si="5"/>
        <v>2.4226502970218709E-5</v>
      </c>
    </row>
    <row r="91" spans="2:15" ht="15" customHeight="1">
      <c r="B91" s="202" t="s">
        <v>405</v>
      </c>
      <c r="C91" s="203">
        <v>441.79199999999997</v>
      </c>
      <c r="D91" s="80">
        <f t="shared" si="3"/>
        <v>3.0757024406792543E-5</v>
      </c>
      <c r="F91" s="11" t="s">
        <v>443</v>
      </c>
      <c r="G91" s="7">
        <v>1680</v>
      </c>
      <c r="H91" s="80">
        <f t="shared" si="4"/>
        <v>7.7534925576073352E-5</v>
      </c>
      <c r="J91" s="11" t="s">
        <v>397</v>
      </c>
      <c r="K91" s="11"/>
      <c r="M91" s="11" t="s">
        <v>422</v>
      </c>
      <c r="N91" s="7">
        <v>0.74</v>
      </c>
      <c r="O91" s="80">
        <f t="shared" si="5"/>
        <v>4.0652181854788759E-6</v>
      </c>
    </row>
    <row r="92" spans="2:15" ht="15" customHeight="1">
      <c r="B92" s="202" t="s">
        <v>406</v>
      </c>
      <c r="C92" s="203">
        <v>393.911542</v>
      </c>
      <c r="D92" s="80">
        <f t="shared" si="3"/>
        <v>2.7423644863219086E-5</v>
      </c>
      <c r="F92" s="11" t="s">
        <v>409</v>
      </c>
      <c r="G92" s="7">
        <v>1546.41</v>
      </c>
      <c r="H92" s="80">
        <f t="shared" si="4"/>
        <v>7.1369514440533101E-5</v>
      </c>
      <c r="J92" s="11" t="s">
        <v>370</v>
      </c>
      <c r="K92" s="11"/>
      <c r="M92" s="11" t="s">
        <v>403</v>
      </c>
      <c r="N92" s="7">
        <v>0.65</v>
      </c>
      <c r="O92" s="80">
        <f t="shared" si="5"/>
        <v>3.570799757515229E-6</v>
      </c>
    </row>
    <row r="93" spans="2:15" ht="15" customHeight="1">
      <c r="B93" s="202" t="s">
        <v>407</v>
      </c>
      <c r="C93" s="203">
        <v>225.92840000000001</v>
      </c>
      <c r="D93" s="80">
        <f t="shared" si="3"/>
        <v>1.5728861801453147E-5</v>
      </c>
      <c r="F93" s="11" t="s">
        <v>374</v>
      </c>
      <c r="G93" s="7">
        <v>1407.96</v>
      </c>
      <c r="H93" s="80">
        <f t="shared" si="4"/>
        <v>6.4979805841719189E-5</v>
      </c>
      <c r="J93" s="11" t="s">
        <v>445</v>
      </c>
      <c r="K93" s="11"/>
      <c r="M93" s="11" t="s">
        <v>398</v>
      </c>
      <c r="N93" s="7">
        <v>-0.99</v>
      </c>
      <c r="O93" s="80">
        <f t="shared" si="5"/>
        <v>-5.4386027076001183E-6</v>
      </c>
    </row>
    <row r="94" spans="2:15" ht="15" customHeight="1">
      <c r="B94" s="202" t="s">
        <v>408</v>
      </c>
      <c r="C94" s="203">
        <v>168.80269999999999</v>
      </c>
      <c r="D94" s="80">
        <f t="shared" si="3"/>
        <v>1.1751839697940386E-5</v>
      </c>
      <c r="F94" s="11" t="s">
        <v>372</v>
      </c>
      <c r="G94" s="7">
        <v>1394.58</v>
      </c>
      <c r="H94" s="80">
        <f t="shared" si="4"/>
        <v>6.436229554159546E-5</v>
      </c>
      <c r="J94" s="11" t="s">
        <v>400</v>
      </c>
      <c r="K94" s="11"/>
      <c r="M94" s="11" t="s">
        <v>373</v>
      </c>
      <c r="N94" s="7">
        <v>-2.64</v>
      </c>
      <c r="O94" s="80">
        <f t="shared" si="5"/>
        <v>-1.4502940553600315E-5</v>
      </c>
    </row>
    <row r="95" spans="2:15" ht="15" customHeight="1">
      <c r="B95" s="202" t="s">
        <v>409</v>
      </c>
      <c r="C95" s="203">
        <v>158.01102900000001</v>
      </c>
      <c r="D95" s="80">
        <f t="shared" si="3"/>
        <v>1.1000536622427307E-5</v>
      </c>
      <c r="F95" s="11" t="s">
        <v>403</v>
      </c>
      <c r="G95" s="7">
        <v>1281.99</v>
      </c>
      <c r="H95" s="80">
        <f t="shared" si="4"/>
        <v>5.9166070975756125E-5</v>
      </c>
      <c r="J95" s="11" t="s">
        <v>405</v>
      </c>
      <c r="K95" s="11"/>
      <c r="M95" s="11" t="s">
        <v>370</v>
      </c>
      <c r="N95" s="7">
        <v>-4.7699999999999996</v>
      </c>
      <c r="O95" s="80">
        <f t="shared" si="5"/>
        <v>-2.6204176682073294E-5</v>
      </c>
    </row>
    <row r="96" spans="2:15" ht="15" customHeight="1">
      <c r="B96" s="202" t="s">
        <v>410</v>
      </c>
      <c r="C96" s="203">
        <v>100</v>
      </c>
      <c r="D96" s="80">
        <f t="shared" si="3"/>
        <v>6.9618789853126683E-6</v>
      </c>
      <c r="F96" s="11" t="s">
        <v>402</v>
      </c>
      <c r="G96" s="7">
        <v>942.88</v>
      </c>
      <c r="H96" s="80">
        <f t="shared" si="4"/>
        <v>4.3515553944742886E-5</v>
      </c>
      <c r="J96" s="11" t="s">
        <v>381</v>
      </c>
      <c r="K96" s="11"/>
      <c r="M96" s="11" t="s">
        <v>391</v>
      </c>
      <c r="N96" s="7">
        <v>-4.9400000000000004</v>
      </c>
      <c r="O96" s="80">
        <f t="shared" si="5"/>
        <v>-2.7138078157115742E-5</v>
      </c>
    </row>
    <row r="97" spans="2:15" ht="15" customHeight="1">
      <c r="B97" s="202" t="s">
        <v>411</v>
      </c>
      <c r="C97" s="203">
        <v>54.288699999999999</v>
      </c>
      <c r="D97" s="80">
        <f t="shared" si="3"/>
        <v>3.7795135966994385E-6</v>
      </c>
      <c r="F97" s="11" t="s">
        <v>405</v>
      </c>
      <c r="G97" s="7">
        <v>825.22</v>
      </c>
      <c r="H97" s="80">
        <f t="shared" si="4"/>
        <v>3.8085340049932893E-5</v>
      </c>
      <c r="J97" s="11" t="s">
        <v>371</v>
      </c>
      <c r="K97" s="11"/>
      <c r="M97" s="11" t="s">
        <v>389</v>
      </c>
      <c r="N97" s="7">
        <v>-10.119999999999999</v>
      </c>
      <c r="O97" s="80">
        <f t="shared" si="5"/>
        <v>-5.5594605455467869E-5</v>
      </c>
    </row>
    <row r="98" spans="2:15" ht="15" customHeight="1">
      <c r="B98" s="202" t="s">
        <v>412</v>
      </c>
      <c r="C98" s="203">
        <v>37.728000000000002</v>
      </c>
      <c r="D98" s="80">
        <f t="shared" si="3"/>
        <v>2.6265777035787637E-6</v>
      </c>
      <c r="F98" s="11" t="s">
        <v>410</v>
      </c>
      <c r="G98" s="7">
        <v>564.83000000000004</v>
      </c>
      <c r="H98" s="80">
        <f t="shared" si="4"/>
        <v>2.6067888103055665E-5</v>
      </c>
      <c r="J98" s="11" t="s">
        <v>448</v>
      </c>
      <c r="K98" s="11"/>
      <c r="M98" s="11" t="s">
        <v>447</v>
      </c>
      <c r="N98" s="7">
        <v>-21.87</v>
      </c>
      <c r="O98" s="80">
        <f t="shared" si="5"/>
        <v>-1.2014367799516625E-4</v>
      </c>
    </row>
    <row r="99" spans="2:15" ht="15" customHeight="1">
      <c r="B99" s="202" t="s">
        <v>413</v>
      </c>
      <c r="C99" s="203">
        <v>23.769051000000001</v>
      </c>
      <c r="D99" s="80">
        <f t="shared" si="3"/>
        <v>1.6547725665772507E-6</v>
      </c>
      <c r="F99" s="11" t="s">
        <v>447</v>
      </c>
      <c r="G99" s="7">
        <v>410.48</v>
      </c>
      <c r="H99" s="80">
        <f t="shared" si="4"/>
        <v>1.8944366815753926E-5</v>
      </c>
      <c r="J99" s="11" t="s">
        <v>398</v>
      </c>
      <c r="K99" s="11"/>
      <c r="M99" s="11" t="s">
        <v>409</v>
      </c>
      <c r="N99" s="7">
        <v>-24.04</v>
      </c>
      <c r="O99" s="80">
        <f t="shared" si="5"/>
        <v>-1.3206465564717863E-4</v>
      </c>
    </row>
    <row r="100" spans="2:15" ht="15" customHeight="1">
      <c r="B100" s="11"/>
      <c r="C100" s="7"/>
      <c r="D100" s="80"/>
      <c r="F100" s="11" t="s">
        <v>370</v>
      </c>
      <c r="G100" s="7">
        <v>352.74</v>
      </c>
      <c r="H100" s="80">
        <f t="shared" si="4"/>
        <v>1.6279565266490545E-5</v>
      </c>
      <c r="J100" s="11" t="s">
        <v>372</v>
      </c>
      <c r="K100" s="11"/>
      <c r="M100" s="11" t="s">
        <v>359</v>
      </c>
      <c r="N100" s="7">
        <v>-74.739999999999995</v>
      </c>
      <c r="O100" s="80">
        <f t="shared" si="5"/>
        <v>-4.1058703673336648E-4</v>
      </c>
    </row>
    <row r="101" spans="2:15" ht="15" customHeight="1">
      <c r="B101" s="11"/>
      <c r="C101" s="7"/>
      <c r="D101" s="80"/>
      <c r="F101" s="11" t="s">
        <v>411</v>
      </c>
      <c r="G101" s="7">
        <v>343.46</v>
      </c>
      <c r="H101" s="80">
        <f t="shared" si="4"/>
        <v>1.5851277106165567E-5</v>
      </c>
      <c r="J101" s="11" t="s">
        <v>383</v>
      </c>
      <c r="K101" s="11"/>
      <c r="M101" s="11" t="s">
        <v>444</v>
      </c>
      <c r="N101" s="7">
        <v>-79.489999999999995</v>
      </c>
      <c r="O101" s="80">
        <f t="shared" si="5"/>
        <v>-4.3668134265367005E-4</v>
      </c>
    </row>
    <row r="102" spans="2:15" ht="15" customHeight="1">
      <c r="B102" s="11"/>
      <c r="C102" s="7"/>
      <c r="D102" s="80"/>
      <c r="F102" s="11" t="s">
        <v>371</v>
      </c>
      <c r="G102" s="7">
        <v>300.45999999999998</v>
      </c>
      <c r="H102" s="80">
        <f t="shared" si="4"/>
        <v>1.3866752225349405E-5</v>
      </c>
      <c r="J102" s="11" t="s">
        <v>444</v>
      </c>
      <c r="K102" s="11"/>
      <c r="M102" s="11" t="s">
        <v>407</v>
      </c>
      <c r="N102" s="7">
        <v>-89.81</v>
      </c>
      <c r="O102" s="80">
        <f t="shared" si="5"/>
        <v>-4.9337465572683501E-4</v>
      </c>
    </row>
    <row r="103" spans="2:15" ht="15" customHeight="1">
      <c r="B103" s="11"/>
      <c r="C103" s="7"/>
      <c r="D103" s="80"/>
      <c r="F103" s="11" t="s">
        <v>389</v>
      </c>
      <c r="G103" s="7">
        <v>296.67</v>
      </c>
      <c r="H103" s="80">
        <f t="shared" si="4"/>
        <v>1.3691837125389097E-5</v>
      </c>
      <c r="J103" s="11" t="s">
        <v>442</v>
      </c>
      <c r="K103" s="11"/>
      <c r="M103" s="11" t="s">
        <v>423</v>
      </c>
      <c r="N103" s="7">
        <v>-93.03</v>
      </c>
      <c r="O103" s="80">
        <f t="shared" si="5"/>
        <v>-5.110638483717566E-4</v>
      </c>
    </row>
    <row r="104" spans="2:15" ht="15" customHeight="1">
      <c r="B104" s="11"/>
      <c r="C104" s="7"/>
      <c r="D104" s="80"/>
      <c r="F104" s="11" t="s">
        <v>373</v>
      </c>
      <c r="G104" s="7">
        <v>267.64999999999998</v>
      </c>
      <c r="H104" s="80">
        <f t="shared" si="4"/>
        <v>1.2352513589545258E-5</v>
      </c>
      <c r="J104" s="11" t="s">
        <v>373</v>
      </c>
      <c r="K104" s="11"/>
      <c r="M104" s="11" t="s">
        <v>421</v>
      </c>
      <c r="N104" s="7">
        <v>-123.2</v>
      </c>
      <c r="O104" s="80">
        <f t="shared" si="5"/>
        <v>-6.7680389250134802E-4</v>
      </c>
    </row>
    <row r="105" spans="2:15" ht="15" customHeight="1">
      <c r="B105" s="11"/>
      <c r="C105" s="7"/>
      <c r="D105" s="80"/>
      <c r="F105" s="11" t="s">
        <v>396</v>
      </c>
      <c r="G105" s="7">
        <v>164.33</v>
      </c>
      <c r="H105" s="80">
        <f t="shared" si="4"/>
        <v>7.5841156666167474E-6</v>
      </c>
      <c r="J105" s="11" t="s">
        <v>375</v>
      </c>
      <c r="K105" s="11"/>
      <c r="M105" s="11" t="s">
        <v>445</v>
      </c>
      <c r="N105" s="7">
        <v>-159.62</v>
      </c>
      <c r="O105" s="80">
        <f t="shared" si="5"/>
        <v>-8.7687854968397053E-4</v>
      </c>
    </row>
    <row r="106" spans="2:15" ht="15" customHeight="1">
      <c r="B106" s="11"/>
      <c r="C106" s="7"/>
      <c r="D106" s="80"/>
      <c r="F106" s="11" t="s">
        <v>398</v>
      </c>
      <c r="G106" s="7">
        <v>63.86</v>
      </c>
      <c r="H106" s="80">
        <f t="shared" si="4"/>
        <v>2.9472502067190744E-6</v>
      </c>
      <c r="J106" s="11" t="s">
        <v>393</v>
      </c>
      <c r="K106" s="11"/>
      <c r="M106" s="11" t="s">
        <v>424</v>
      </c>
      <c r="N106" s="7">
        <v>-414.59</v>
      </c>
      <c r="O106" s="80">
        <f t="shared" si="5"/>
        <v>-2.2775659561049826E-3</v>
      </c>
    </row>
    <row r="108" spans="2:15" ht="15" customHeight="1">
      <c r="B108" s="198" t="s">
        <v>435</v>
      </c>
      <c r="C108" s="205">
        <f>SUM(C14:C99)</f>
        <v>14363938.271688998</v>
      </c>
      <c r="D108" s="200">
        <f>C108/$C$108</f>
        <v>1</v>
      </c>
      <c r="F108" s="198" t="s">
        <v>435</v>
      </c>
      <c r="G108" s="199">
        <v>21667654.769999988</v>
      </c>
      <c r="J108" s="198" t="s">
        <v>435</v>
      </c>
      <c r="K108" s="198">
        <v>5.34</v>
      </c>
      <c r="M108" s="198" t="s">
        <v>435</v>
      </c>
      <c r="N108" s="199">
        <v>182032.05</v>
      </c>
      <c r="O108" s="80">
        <f>N108/$N$108</f>
        <v>1</v>
      </c>
    </row>
    <row r="128" spans="2:4" ht="15" customHeight="1">
      <c r="B128" s="197" t="s">
        <v>436</v>
      </c>
      <c r="C128" s="197" t="s">
        <v>437</v>
      </c>
      <c r="D128" s="197" t="s">
        <v>430</v>
      </c>
    </row>
    <row r="129" spans="2:4" ht="15" customHeight="1">
      <c r="B129" s="202" t="s">
        <v>328</v>
      </c>
      <c r="C129" s="203">
        <v>3199269.2969999998</v>
      </c>
      <c r="D129" s="80">
        <f t="shared" ref="D129:D140" si="6">C129/$C$108</f>
        <v>0.22272925687140332</v>
      </c>
    </row>
    <row r="130" spans="2:4" ht="15" customHeight="1">
      <c r="B130" s="202" t="s">
        <v>349</v>
      </c>
      <c r="C130" s="203">
        <v>1600585.9003000001</v>
      </c>
      <c r="D130" s="80">
        <f t="shared" si="6"/>
        <v>0.11143085343486328</v>
      </c>
    </row>
    <row r="131" spans="2:4" ht="15" customHeight="1">
      <c r="B131" s="202" t="s">
        <v>350</v>
      </c>
      <c r="C131" s="203">
        <v>1019638.3053</v>
      </c>
      <c r="D131" s="80">
        <f t="shared" si="6"/>
        <v>7.0985984902878926E-2</v>
      </c>
    </row>
    <row r="132" spans="2:4" ht="15" customHeight="1">
      <c r="B132" s="202" t="s">
        <v>329</v>
      </c>
      <c r="C132" s="203">
        <v>940998.26980000001</v>
      </c>
      <c r="D132" s="80">
        <f t="shared" si="6"/>
        <v>6.5511160797362009E-2</v>
      </c>
    </row>
    <row r="133" spans="2:4" ht="15" customHeight="1">
      <c r="B133" s="202" t="s">
        <v>351</v>
      </c>
      <c r="C133" s="203">
        <v>845302.84100000001</v>
      </c>
      <c r="D133" s="80">
        <f t="shared" si="6"/>
        <v>5.8848960849829955E-2</v>
      </c>
    </row>
    <row r="134" spans="2:4" ht="15" customHeight="1">
      <c r="B134" s="202" t="s">
        <v>330</v>
      </c>
      <c r="C134" s="203">
        <v>830833.98129999998</v>
      </c>
      <c r="D134" s="80">
        <f t="shared" si="6"/>
        <v>5.7841656346961284E-2</v>
      </c>
    </row>
    <row r="135" spans="2:4" ht="15" customHeight="1">
      <c r="B135" s="202" t="s">
        <v>331</v>
      </c>
      <c r="C135" s="203">
        <v>830672.55240000004</v>
      </c>
      <c r="D135" s="80">
        <f t="shared" si="6"/>
        <v>5.7830417862295966E-2</v>
      </c>
    </row>
    <row r="136" spans="2:4" ht="15" customHeight="1">
      <c r="B136" s="202" t="s">
        <v>332</v>
      </c>
      <c r="C136" s="203">
        <v>761845.45770000003</v>
      </c>
      <c r="D136" s="80">
        <f t="shared" si="6"/>
        <v>5.3038758820175412E-2</v>
      </c>
    </row>
    <row r="137" spans="2:4" ht="15" customHeight="1">
      <c r="B137" s="202" t="s">
        <v>333</v>
      </c>
      <c r="C137" s="203">
        <v>485899.63520000002</v>
      </c>
      <c r="D137" s="80">
        <f t="shared" si="6"/>
        <v>3.3827744592699716E-2</v>
      </c>
    </row>
    <row r="138" spans="2:4" ht="15" customHeight="1">
      <c r="B138" s="202" t="s">
        <v>334</v>
      </c>
      <c r="C138" s="203">
        <v>449296.73369999998</v>
      </c>
      <c r="D138" s="80">
        <f t="shared" si="6"/>
        <v>3.1279494885156522E-2</v>
      </c>
    </row>
    <row r="139" spans="2:4" ht="15" customHeight="1">
      <c r="B139" s="202" t="s">
        <v>352</v>
      </c>
      <c r="C139" s="203">
        <v>319861.20740000001</v>
      </c>
      <c r="D139" s="80">
        <f t="shared" si="6"/>
        <v>2.2268350180147969E-2</v>
      </c>
    </row>
    <row r="140" spans="2:4" ht="15" customHeight="1">
      <c r="B140" s="202" t="s">
        <v>353</v>
      </c>
      <c r="C140" s="203">
        <v>289923.68280000001</v>
      </c>
      <c r="D140" s="80">
        <f t="shared" si="6"/>
        <v>2.0184135946297758E-2</v>
      </c>
    </row>
    <row r="141" spans="2:4" ht="15" customHeight="1">
      <c r="B141" s="19" t="s">
        <v>449</v>
      </c>
      <c r="C141" s="19">
        <v>2789810</v>
      </c>
      <c r="D141" s="25">
        <v>0.2</v>
      </c>
    </row>
  </sheetData>
  <autoFilter ref="B13:D99" xr:uid="{00000000-0009-0000-0000-000001000000}">
    <sortState xmlns:xlrd2="http://schemas.microsoft.com/office/spreadsheetml/2017/richdata2" ref="B13:D99">
      <sortCondition descending="1" ref="C13:C99"/>
    </sortState>
  </autoFilter>
  <mergeCells count="2">
    <mergeCell ref="B2:H2"/>
    <mergeCell ref="J2:P2"/>
  </mergeCells>
  <conditionalFormatting sqref="C5:C9">
    <cfRule type="colorScale" priority="1">
      <colorScale>
        <cfvo type="min"/>
        <cfvo type="max"/>
        <color rgb="FFFFFFFF"/>
        <color rgb="FF57BB8A"/>
      </colorScale>
    </cfRule>
  </conditionalFormatting>
  <conditionalFormatting sqref="C14:C106 C129:C140">
    <cfRule type="colorScale" priority="3">
      <colorScale>
        <cfvo type="min"/>
        <cfvo type="max"/>
        <color rgb="FFFFFFFF"/>
        <color rgb="FF57BB8A"/>
      </colorScale>
    </cfRule>
  </conditionalFormatting>
  <conditionalFormatting sqref="D5:D9">
    <cfRule type="colorScale" priority="2">
      <colorScale>
        <cfvo type="min"/>
        <cfvo type="max"/>
        <color rgb="FFFFFFFF"/>
        <color rgb="FF57BB8A"/>
      </colorScale>
    </cfRule>
  </conditionalFormatting>
  <conditionalFormatting sqref="D14:D106 D129:D140">
    <cfRule type="colorScale" priority="4">
      <colorScale>
        <cfvo type="min"/>
        <cfvo type="max"/>
        <color rgb="FFFFFFFF"/>
        <color rgb="FF57BB8A"/>
      </colorScale>
    </cfRule>
  </conditionalFormatting>
  <conditionalFormatting sqref="G5:G9">
    <cfRule type="colorScale" priority="5">
      <colorScale>
        <cfvo type="min"/>
        <cfvo type="max"/>
        <color rgb="FFFFFFFF"/>
        <color rgb="FF57BB8A"/>
      </colorScale>
    </cfRule>
  </conditionalFormatting>
  <conditionalFormatting sqref="G14:G106">
    <cfRule type="colorScale" priority="6">
      <colorScale>
        <cfvo type="min"/>
        <cfvo type="max"/>
        <color rgb="FFFFFFFF"/>
        <color rgb="FF57BB8A"/>
      </colorScale>
    </cfRule>
  </conditionalFormatting>
  <conditionalFormatting sqref="H5:H9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4:H106">
    <cfRule type="colorScale" priority="7">
      <colorScale>
        <cfvo type="min"/>
        <cfvo type="max"/>
        <color rgb="FFFFFFFF"/>
        <color rgb="FF57BB8A"/>
      </colorScale>
    </cfRule>
  </conditionalFormatting>
  <conditionalFormatting sqref="K6:K9">
    <cfRule type="colorScale" priority="8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K14:K82">
    <cfRule type="colorScale" priority="9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N5:N9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4:N106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4:O106 O108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HDFCBANK</vt:lpstr>
      <vt:lpstr>BANKING DATA</vt:lpstr>
      <vt:lpstr>BANKING IN INDIA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2024-11-12T00:23:15Z</dcterms:created>
  <dcterms:modified xsi:type="dcterms:W3CDTF">2024-11-12T00:24:11Z</dcterms:modified>
</cp:coreProperties>
</file>